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420" windowWidth="11835" windowHeight="11220" tabRatio="884"/>
  </bookViews>
  <sheets>
    <sheet name="Index" sheetId="44" r:id="rId1"/>
    <sheet name="P&amp;L" sheetId="14" r:id="rId2"/>
    <sheet name="Revenues" sheetId="4" r:id="rId3"/>
    <sheet name="Expenses" sheetId="5" r:id="rId4"/>
    <sheet name="Profit &amp; margin" sheetId="6" r:id="rId5"/>
    <sheet name="Cash flow, Capex &amp; Debt sum" sheetId="74" r:id="rId6"/>
    <sheet name="FTE, MTA and Roaming impact" sheetId="33" r:id="rId7"/>
    <sheet name="Growth analysis Q4" sheetId="79" r:id="rId8"/>
    <sheet name="Growth analysis FY" sheetId="63" r:id="rId9"/>
    <sheet name="Growth analysis Q1" sheetId="76" r:id="rId10"/>
    <sheet name="Growth analysis Q2" sheetId="75" r:id="rId11"/>
    <sheet name="Growth analysis Q3" sheetId="36" r:id="rId12"/>
    <sheet name="Consumer Mobile KPIs" sheetId="68" r:id="rId13"/>
    <sheet name="Consumer Residential KPIs" sheetId="69" r:id="rId14"/>
    <sheet name="Business KPIs" sheetId="70" r:id="rId15"/>
    <sheet name="NetCo KPIs" sheetId="71" r:id="rId16"/>
    <sheet name="iBasis KPIs" sheetId="72" r:id="rId17"/>
    <sheet name="Mobile International KPIs" sheetId="73" r:id="rId18"/>
    <sheet name="Bond overview" sheetId="81" r:id="rId19"/>
    <sheet name="Tariffs" sheetId="64" r:id="rId20"/>
  </sheets>
  <definedNames>
    <definedName name="EV__LASTREFTIME__" localSheetId="18" hidden="1">41653.3781481481</definedName>
    <definedName name="EV__LASTREFTIME__" hidden="1">40186.5190162037</definedName>
    <definedName name="_xlnm.Print_Area" localSheetId="18">'Bond overview'!$A$1:$S$51</definedName>
    <definedName name="_xlnm.Print_Area" localSheetId="14">'Business KPIs'!$A$1:$S$43</definedName>
    <definedName name="_xlnm.Print_Area" localSheetId="5">'Cash flow, Capex &amp; Debt sum'!$A$1:$S$189</definedName>
    <definedName name="_xlnm.Print_Area" localSheetId="12">'Consumer Mobile KPIs'!$A$1:$S$37</definedName>
    <definedName name="_xlnm.Print_Area" localSheetId="13">'Consumer Residential KPIs'!$A$1:$S$51</definedName>
    <definedName name="_xlnm.Print_Area" localSheetId="3">Expenses!$A$1:$S$113</definedName>
    <definedName name="_xlnm.Print_Area" localSheetId="6">'FTE, MTA and Roaming impact'!$A$1:$S$106</definedName>
    <definedName name="_xlnm.Print_Area" localSheetId="8">'Growth analysis FY'!$A$1:$V$108</definedName>
    <definedName name="_xlnm.Print_Area" localSheetId="9">'Growth analysis Q1'!$A$1:$V$108</definedName>
    <definedName name="_xlnm.Print_Area" localSheetId="10">'Growth analysis Q2'!$A$1:$V$108</definedName>
    <definedName name="_xlnm.Print_Area" localSheetId="11">'Growth analysis Q3'!$A$1:$V$108</definedName>
    <definedName name="_xlnm.Print_Area" localSheetId="7">'Growth analysis Q4'!$A$1:$V$108</definedName>
    <definedName name="_xlnm.Print_Area" localSheetId="16">'iBasis KPIs'!$A$1:$S$10</definedName>
    <definedName name="_xlnm.Print_Area" localSheetId="0">Index!$A$1:$R$52</definedName>
    <definedName name="_xlnm.Print_Area" localSheetId="17">'Mobile International KPIs'!$A$1:$S$83</definedName>
    <definedName name="_xlnm.Print_Area" localSheetId="15">'NetCo KPIs'!$A$1:$S$33</definedName>
    <definedName name="_xlnm.Print_Area" localSheetId="1">'P&amp;L'!$A$1:$S$103</definedName>
    <definedName name="_xlnm.Print_Area" localSheetId="4">'Profit &amp; margin'!$A$1:$S$148</definedName>
    <definedName name="_xlnm.Print_Area" localSheetId="2">Revenues!$A$1:$S$131</definedName>
    <definedName name="_xlnm.Print_Area" localSheetId="19">Tariffs!$A$1:$X$54</definedName>
  </definedNames>
  <calcPr calcId="145621"/>
</workbook>
</file>

<file path=xl/calcChain.xml><?xml version="1.0" encoding="utf-8"?>
<calcChain xmlns="http://schemas.openxmlformats.org/spreadsheetml/2006/main">
  <c r="J28" i="73" l="1"/>
  <c r="K28" i="73"/>
  <c r="G46" i="81" l="1"/>
  <c r="G18" i="81"/>
  <c r="G12" i="81"/>
  <c r="F12" i="81"/>
  <c r="G6" i="81"/>
  <c r="G38" i="81" s="1"/>
  <c r="G48" i="81" s="1"/>
  <c r="S57" i="63"/>
  <c r="T57" i="63"/>
  <c r="Q165" i="74"/>
  <c r="P165" i="74"/>
  <c r="O165" i="74"/>
  <c r="N165" i="74"/>
  <c r="K165" i="74" s="1"/>
  <c r="M167" i="74"/>
  <c r="J167" i="74" s="1"/>
  <c r="M166" i="74"/>
  <c r="J166" i="74"/>
  <c r="K166" i="74"/>
  <c r="K167" i="74"/>
  <c r="F165" i="74"/>
  <c r="G165" i="74"/>
  <c r="H165" i="74"/>
  <c r="E165" i="74"/>
  <c r="D167" i="74"/>
  <c r="D166" i="74"/>
  <c r="M165" i="74" l="1"/>
  <c r="J165" i="74" s="1"/>
  <c r="J103" i="74" l="1"/>
  <c r="J19" i="6"/>
  <c r="K19" i="6"/>
  <c r="E19" i="6" l="1"/>
  <c r="E18" i="6"/>
  <c r="E16" i="6"/>
  <c r="E15" i="6"/>
  <c r="E14" i="6"/>
  <c r="E13" i="6"/>
  <c r="E12" i="6"/>
  <c r="E9" i="6"/>
  <c r="E8" i="6"/>
  <c r="E7" i="6"/>
  <c r="E6" i="6"/>
  <c r="E5" i="6"/>
  <c r="E11" i="6"/>
  <c r="E5" i="70" l="1"/>
  <c r="J79" i="5" l="1"/>
  <c r="J43" i="5"/>
  <c r="O45" i="63"/>
  <c r="O46" i="63"/>
  <c r="P45" i="63"/>
  <c r="P46" i="63"/>
  <c r="D60" i="74"/>
  <c r="E157" i="74" l="1"/>
  <c r="E169" i="74" s="1"/>
  <c r="E176" i="74" s="1"/>
  <c r="E172" i="74"/>
  <c r="E180" i="74"/>
  <c r="D47" i="73" l="1"/>
  <c r="E66" i="5"/>
  <c r="E22" i="6"/>
  <c r="E24" i="6"/>
  <c r="D65" i="14"/>
  <c r="E64" i="14"/>
  <c r="E63" i="14"/>
  <c r="E62" i="14"/>
  <c r="D37" i="14"/>
  <c r="D38" i="14"/>
  <c r="D40" i="14"/>
  <c r="D41" i="14"/>
  <c r="E27" i="14"/>
  <c r="E26" i="70" l="1"/>
  <c r="D17" i="69"/>
  <c r="E28" i="6"/>
  <c r="D158" i="74" l="1"/>
  <c r="D159" i="74"/>
  <c r="D160" i="74"/>
  <c r="D161" i="74"/>
  <c r="D162" i="74"/>
  <c r="D163" i="74"/>
  <c r="D165" i="74"/>
  <c r="D169" i="74"/>
  <c r="D170" i="74"/>
  <c r="D172" i="74"/>
  <c r="D173" i="74"/>
  <c r="D174" i="74"/>
  <c r="D176" i="74"/>
  <c r="D178" i="74"/>
  <c r="D180" i="74"/>
  <c r="D181" i="74"/>
  <c r="D182" i="74"/>
  <c r="D183" i="74"/>
  <c r="D157" i="74"/>
  <c r="E49" i="73" l="1"/>
  <c r="E15" i="73"/>
  <c r="E14" i="73"/>
  <c r="E8" i="73"/>
  <c r="J7" i="72"/>
  <c r="D5" i="72"/>
  <c r="D30" i="70"/>
  <c r="E13" i="69"/>
  <c r="E13" i="68"/>
  <c r="E12" i="68"/>
  <c r="E7" i="68"/>
  <c r="E5" i="33"/>
  <c r="E123" i="74"/>
  <c r="E124" i="74"/>
  <c r="E126" i="74"/>
  <c r="E127" i="74"/>
  <c r="E129" i="74"/>
  <c r="E130" i="74"/>
  <c r="E131" i="74"/>
  <c r="E132" i="74"/>
  <c r="E133" i="74"/>
  <c r="E134" i="74"/>
  <c r="E136" i="74"/>
  <c r="E137" i="74"/>
  <c r="E140" i="74"/>
  <c r="E142" i="74"/>
  <c r="E146" i="74"/>
  <c r="E104" i="74"/>
  <c r="E110" i="74" s="1"/>
  <c r="K103" i="74"/>
  <c r="E100" i="74"/>
  <c r="E93" i="74"/>
  <c r="D64" i="74"/>
  <c r="D63" i="74"/>
  <c r="D61" i="74"/>
  <c r="D68" i="74"/>
  <c r="D70" i="74"/>
  <c r="E22" i="74"/>
  <c r="E27" i="74" s="1"/>
  <c r="E38" i="74"/>
  <c r="E52" i="74"/>
  <c r="E56" i="74"/>
  <c r="E59" i="74"/>
  <c r="E76" i="74"/>
  <c r="E98" i="14"/>
  <c r="E91" i="14"/>
  <c r="D58" i="14"/>
  <c r="D59" i="14"/>
  <c r="D62" i="14"/>
  <c r="D63" i="14"/>
  <c r="D64" i="14"/>
  <c r="D67" i="14"/>
  <c r="D68" i="14"/>
  <c r="D57" i="14"/>
  <c r="E65" i="14"/>
  <c r="E60" i="14"/>
  <c r="D60" i="14" s="1"/>
  <c r="E74" i="74" l="1"/>
  <c r="E114" i="74"/>
  <c r="E148" i="74" s="1"/>
  <c r="E144" i="74"/>
  <c r="E138" i="74"/>
  <c r="E57" i="74"/>
  <c r="E60" i="74" s="1"/>
  <c r="E62" i="74" s="1"/>
  <c r="E65" i="74" s="1"/>
  <c r="E73" i="74"/>
  <c r="E67" i="74"/>
  <c r="E71" i="74" s="1"/>
  <c r="E55" i="74"/>
  <c r="P66" i="63"/>
  <c r="O66" i="63"/>
  <c r="N66" i="63"/>
  <c r="M66" i="63"/>
  <c r="P62" i="63"/>
  <c r="O62" i="63"/>
  <c r="N62" i="63"/>
  <c r="M62" i="63"/>
  <c r="P60" i="63"/>
  <c r="O60" i="63"/>
  <c r="N60" i="63"/>
  <c r="M60" i="63"/>
  <c r="M57" i="63"/>
  <c r="N57" i="63"/>
  <c r="O57" i="63"/>
  <c r="P57" i="63"/>
  <c r="P56" i="63"/>
  <c r="O56" i="63"/>
  <c r="N56" i="63"/>
  <c r="M56" i="63"/>
  <c r="M50" i="63"/>
  <c r="N50" i="63"/>
  <c r="O50" i="63"/>
  <c r="P50" i="63"/>
  <c r="M51" i="63"/>
  <c r="N51" i="63"/>
  <c r="O51" i="63"/>
  <c r="P51" i="63"/>
  <c r="M52" i="63"/>
  <c r="N52" i="63"/>
  <c r="O52" i="63"/>
  <c r="P52" i="63"/>
  <c r="M53" i="63"/>
  <c r="N53" i="63"/>
  <c r="O53" i="63"/>
  <c r="P53" i="63"/>
  <c r="P49" i="63"/>
  <c r="O49" i="63"/>
  <c r="N49" i="63"/>
  <c r="M49" i="63"/>
  <c r="M44" i="63"/>
  <c r="N44" i="63"/>
  <c r="O44" i="63"/>
  <c r="O47" i="63" s="1"/>
  <c r="P44" i="63"/>
  <c r="M45" i="63"/>
  <c r="N45" i="63"/>
  <c r="M46" i="63"/>
  <c r="N46" i="63"/>
  <c r="N43" i="63"/>
  <c r="O43" i="63"/>
  <c r="P43" i="63"/>
  <c r="M43" i="63"/>
  <c r="I66" i="63"/>
  <c r="H66" i="63"/>
  <c r="G66" i="63"/>
  <c r="I62" i="63"/>
  <c r="H62" i="63"/>
  <c r="G62" i="63"/>
  <c r="I60" i="63"/>
  <c r="H60" i="63"/>
  <c r="G60" i="63"/>
  <c r="I57" i="63"/>
  <c r="H57" i="63"/>
  <c r="G57" i="63"/>
  <c r="I56" i="63"/>
  <c r="H56" i="63"/>
  <c r="G56" i="63"/>
  <c r="G53" i="63"/>
  <c r="H53" i="63"/>
  <c r="I53" i="63"/>
  <c r="I52" i="63"/>
  <c r="H52" i="63"/>
  <c r="G52" i="63"/>
  <c r="I51" i="63"/>
  <c r="H51" i="63"/>
  <c r="G51" i="63"/>
  <c r="I50" i="63"/>
  <c r="H50" i="63"/>
  <c r="G50" i="63"/>
  <c r="I49" i="63"/>
  <c r="H49" i="63"/>
  <c r="G49" i="63"/>
  <c r="G44" i="63"/>
  <c r="H44" i="63"/>
  <c r="I44" i="63"/>
  <c r="G45" i="63"/>
  <c r="H45" i="63"/>
  <c r="I45" i="63"/>
  <c r="G46" i="63"/>
  <c r="H46" i="63"/>
  <c r="I46" i="63"/>
  <c r="H43" i="63"/>
  <c r="I43" i="63"/>
  <c r="G43" i="63"/>
  <c r="O30" i="63"/>
  <c r="N30" i="63"/>
  <c r="M30" i="63"/>
  <c r="O26" i="63"/>
  <c r="N26" i="63"/>
  <c r="M26" i="63"/>
  <c r="O24" i="63"/>
  <c r="N24" i="63"/>
  <c r="M24" i="63"/>
  <c r="O22" i="63"/>
  <c r="N22" i="63"/>
  <c r="M22" i="63"/>
  <c r="M19" i="63"/>
  <c r="N19" i="63"/>
  <c r="O19" i="63"/>
  <c r="O18" i="63"/>
  <c r="N18" i="63"/>
  <c r="M18" i="63"/>
  <c r="M12" i="63"/>
  <c r="N12" i="63"/>
  <c r="O12" i="63"/>
  <c r="M13" i="63"/>
  <c r="N13" i="63"/>
  <c r="O13" i="63"/>
  <c r="M14" i="63"/>
  <c r="N14" i="63"/>
  <c r="O14" i="63"/>
  <c r="M15" i="63"/>
  <c r="N15" i="63"/>
  <c r="O15" i="63"/>
  <c r="O11" i="63"/>
  <c r="N11" i="63"/>
  <c r="M11" i="63"/>
  <c r="M6" i="63"/>
  <c r="N6" i="63"/>
  <c r="O6" i="63"/>
  <c r="M7" i="63"/>
  <c r="N7" i="63"/>
  <c r="O7" i="63"/>
  <c r="M8" i="63"/>
  <c r="N8" i="63"/>
  <c r="O8" i="63"/>
  <c r="N5" i="63"/>
  <c r="O5" i="63"/>
  <c r="M5" i="63"/>
  <c r="H30" i="63"/>
  <c r="G30" i="63"/>
  <c r="H26" i="63"/>
  <c r="G26" i="63"/>
  <c r="H24" i="63"/>
  <c r="G24" i="63"/>
  <c r="H22" i="63"/>
  <c r="G22" i="63"/>
  <c r="G19" i="63"/>
  <c r="H19" i="63"/>
  <c r="H18" i="63"/>
  <c r="G18" i="63"/>
  <c r="G12" i="63"/>
  <c r="H12" i="63"/>
  <c r="G13" i="63"/>
  <c r="H13" i="63"/>
  <c r="G14" i="63"/>
  <c r="H14" i="63"/>
  <c r="G15" i="63"/>
  <c r="H15" i="63"/>
  <c r="H11" i="63"/>
  <c r="G11" i="63"/>
  <c r="G6" i="63"/>
  <c r="H6" i="63"/>
  <c r="G7" i="63"/>
  <c r="H7" i="63"/>
  <c r="G8" i="63"/>
  <c r="H8" i="63"/>
  <c r="H5" i="63"/>
  <c r="G5" i="63"/>
  <c r="E104" i="33"/>
  <c r="D104" i="33" s="1"/>
  <c r="E100" i="33"/>
  <c r="E98" i="33"/>
  <c r="E91" i="33"/>
  <c r="D91" i="33" s="1"/>
  <c r="D90" i="33"/>
  <c r="D93" i="33"/>
  <c r="D94" i="33"/>
  <c r="D95" i="33"/>
  <c r="D96" i="33"/>
  <c r="D97" i="33"/>
  <c r="D98" i="33"/>
  <c r="D100" i="33"/>
  <c r="D102" i="33"/>
  <c r="D89" i="33"/>
  <c r="D44" i="33"/>
  <c r="D45" i="33"/>
  <c r="D47" i="33"/>
  <c r="D48" i="33"/>
  <c r="D49" i="33"/>
  <c r="D50" i="33"/>
  <c r="D51" i="33"/>
  <c r="D52" i="33"/>
  <c r="D56" i="33"/>
  <c r="D43" i="33"/>
  <c r="E45" i="33"/>
  <c r="E52" i="33"/>
  <c r="D67" i="33"/>
  <c r="D68" i="33"/>
  <c r="D70" i="33"/>
  <c r="D71" i="33"/>
  <c r="D72" i="33"/>
  <c r="D73" i="33"/>
  <c r="D74" i="33"/>
  <c r="D75" i="33"/>
  <c r="D79" i="33"/>
  <c r="D66" i="33"/>
  <c r="E75" i="33"/>
  <c r="E77" i="33" s="1"/>
  <c r="E81" i="33" s="1"/>
  <c r="D81" i="33" s="1"/>
  <c r="E68" i="33"/>
  <c r="D21" i="33"/>
  <c r="D24" i="33"/>
  <c r="D25" i="33"/>
  <c r="D26" i="33"/>
  <c r="D27" i="33"/>
  <c r="D29" i="33"/>
  <c r="D33" i="33"/>
  <c r="D20" i="33"/>
  <c r="E31" i="33"/>
  <c r="E35" i="33" s="1"/>
  <c r="D35" i="33" s="1"/>
  <c r="E29" i="33"/>
  <c r="E22" i="33"/>
  <c r="D22" i="33" s="1"/>
  <c r="E89" i="6"/>
  <c r="F89" i="6"/>
  <c r="E20" i="6"/>
  <c r="E96" i="5"/>
  <c r="E102" i="5" s="1"/>
  <c r="E106" i="5" s="1"/>
  <c r="D106" i="5" s="1"/>
  <c r="E92" i="5"/>
  <c r="E85" i="5"/>
  <c r="E60" i="5"/>
  <c r="E56" i="5"/>
  <c r="E49" i="5"/>
  <c r="E16" i="5"/>
  <c r="E20" i="5" s="1"/>
  <c r="E9" i="5"/>
  <c r="E26" i="6" s="1"/>
  <c r="E30" i="6" s="1"/>
  <c r="E122" i="4"/>
  <c r="E126" i="4" s="1"/>
  <c r="E116" i="4"/>
  <c r="E112" i="4"/>
  <c r="E105" i="4"/>
  <c r="E81" i="4"/>
  <c r="E76" i="4"/>
  <c r="E70" i="4"/>
  <c r="E64" i="4"/>
  <c r="E57" i="4"/>
  <c r="E87" i="4" s="1"/>
  <c r="E91" i="4" s="1"/>
  <c r="E53" i="4"/>
  <c r="E46" i="4"/>
  <c r="E28" i="4"/>
  <c r="E32" i="4" s="1"/>
  <c r="E20" i="4"/>
  <c r="D20" i="4"/>
  <c r="E16" i="4"/>
  <c r="E9" i="4"/>
  <c r="D6" i="14"/>
  <c r="D9" i="14"/>
  <c r="D10" i="14"/>
  <c r="D11" i="14"/>
  <c r="D12" i="14"/>
  <c r="D13" i="14"/>
  <c r="D14" i="14"/>
  <c r="D15" i="14"/>
  <c r="D20" i="14"/>
  <c r="D21" i="14"/>
  <c r="D25" i="14"/>
  <c r="D29" i="14"/>
  <c r="D33" i="14"/>
  <c r="D5" i="14"/>
  <c r="E7" i="14"/>
  <c r="D7" i="14" s="1"/>
  <c r="E16" i="14"/>
  <c r="D16" i="14" s="1"/>
  <c r="E77" i="74" l="1"/>
  <c r="D77" i="33"/>
  <c r="D31" i="33"/>
  <c r="E70" i="5"/>
  <c r="E28" i="5"/>
  <c r="E32" i="5" s="1"/>
  <c r="E18" i="14"/>
  <c r="D18" i="14" s="1"/>
  <c r="E54" i="33"/>
  <c r="E154" i="74"/>
  <c r="E120" i="74"/>
  <c r="E86" i="74"/>
  <c r="E75" i="6"/>
  <c r="E76" i="6"/>
  <c r="E77" i="6"/>
  <c r="E78" i="6"/>
  <c r="E119" i="6" s="1"/>
  <c r="E79" i="6"/>
  <c r="E120" i="6" s="1"/>
  <c r="E81" i="6"/>
  <c r="E82" i="6"/>
  <c r="E123" i="6" s="1"/>
  <c r="E83" i="6"/>
  <c r="E124" i="6" s="1"/>
  <c r="E84" i="6"/>
  <c r="E125" i="6" s="1"/>
  <c r="E85" i="6"/>
  <c r="E126" i="6" s="1"/>
  <c r="E86" i="6"/>
  <c r="E127" i="6" s="1"/>
  <c r="E88" i="6"/>
  <c r="E129" i="6" s="1"/>
  <c r="E90" i="6"/>
  <c r="E131" i="6" s="1"/>
  <c r="E92" i="6"/>
  <c r="E94" i="6"/>
  <c r="E135" i="6" s="1"/>
  <c r="E100" i="6"/>
  <c r="E102" i="6" s="1"/>
  <c r="E141" i="6" s="1"/>
  <c r="E105" i="6"/>
  <c r="E122" i="6"/>
  <c r="E130" i="6"/>
  <c r="E133" i="6"/>
  <c r="E40" i="6"/>
  <c r="E41" i="6"/>
  <c r="E43" i="6"/>
  <c r="E44" i="6"/>
  <c r="E46" i="6"/>
  <c r="E47" i="6"/>
  <c r="E48" i="6"/>
  <c r="E49" i="6"/>
  <c r="E50" i="6"/>
  <c r="E51" i="6"/>
  <c r="E53" i="6"/>
  <c r="E54" i="6"/>
  <c r="E55" i="6"/>
  <c r="E57" i="6"/>
  <c r="E59" i="6"/>
  <c r="E61" i="6"/>
  <c r="E63" i="6"/>
  <c r="E65" i="6"/>
  <c r="J73" i="6"/>
  <c r="J99" i="4"/>
  <c r="J40" i="4"/>
  <c r="J55" i="14"/>
  <c r="E117" i="6" l="1"/>
  <c r="E116" i="6"/>
  <c r="E58" i="33"/>
  <c r="D58" i="33" s="1"/>
  <c r="D54" i="33"/>
  <c r="E23" i="14"/>
  <c r="D23" i="14" s="1"/>
  <c r="E140" i="6"/>
  <c r="E96" i="6"/>
  <c r="E98" i="6" s="1"/>
  <c r="E106" i="6" s="1"/>
  <c r="E144" i="6" s="1"/>
  <c r="K50" i="73"/>
  <c r="K51" i="73"/>
  <c r="K52" i="73"/>
  <c r="K58" i="73"/>
  <c r="J60" i="73"/>
  <c r="K60" i="73"/>
  <c r="J61" i="73"/>
  <c r="K61" i="73"/>
  <c r="J62" i="73"/>
  <c r="K62" i="73"/>
  <c r="J63" i="73"/>
  <c r="K63" i="73"/>
  <c r="K65" i="73"/>
  <c r="J67" i="73"/>
  <c r="K67" i="73"/>
  <c r="J68" i="73"/>
  <c r="K68" i="73"/>
  <c r="J69" i="73"/>
  <c r="K69" i="73"/>
  <c r="J71" i="73"/>
  <c r="K71" i="73"/>
  <c r="J72" i="73"/>
  <c r="K72" i="73"/>
  <c r="J73" i="73"/>
  <c r="K73" i="73"/>
  <c r="J75" i="73"/>
  <c r="K75" i="73"/>
  <c r="J76" i="73"/>
  <c r="K76" i="73"/>
  <c r="J77" i="73"/>
  <c r="K77" i="73"/>
  <c r="D65" i="73"/>
  <c r="D58" i="73"/>
  <c r="D52" i="73"/>
  <c r="D51" i="73"/>
  <c r="D50" i="73"/>
  <c r="D49" i="73"/>
  <c r="D24" i="73"/>
  <c r="D17" i="73"/>
  <c r="D11" i="73"/>
  <c r="D10" i="73"/>
  <c r="D9" i="73"/>
  <c r="D8" i="73"/>
  <c r="K36" i="73"/>
  <c r="J36" i="73"/>
  <c r="K35" i="73"/>
  <c r="J35" i="73"/>
  <c r="K34" i="73"/>
  <c r="J34" i="73"/>
  <c r="K32" i="73"/>
  <c r="J32" i="73"/>
  <c r="K31" i="73"/>
  <c r="J31" i="73"/>
  <c r="K30" i="73"/>
  <c r="J30" i="73"/>
  <c r="K27" i="73"/>
  <c r="J27" i="73"/>
  <c r="K26" i="73"/>
  <c r="J26" i="73"/>
  <c r="K24" i="73"/>
  <c r="K21" i="73"/>
  <c r="J21" i="73"/>
  <c r="K20" i="73"/>
  <c r="J20" i="73"/>
  <c r="K19" i="73"/>
  <c r="J19" i="73"/>
  <c r="K17" i="73"/>
  <c r="K10" i="73"/>
  <c r="K9" i="73"/>
  <c r="E43" i="73"/>
  <c r="K7" i="72"/>
  <c r="K5" i="72"/>
  <c r="J5" i="72"/>
  <c r="K7" i="71"/>
  <c r="K12" i="71"/>
  <c r="K13" i="71"/>
  <c r="K14" i="71"/>
  <c r="K15" i="71"/>
  <c r="K16" i="71"/>
  <c r="K19" i="71"/>
  <c r="K20" i="71"/>
  <c r="K21" i="71"/>
  <c r="K23" i="71"/>
  <c r="K26" i="71"/>
  <c r="K27" i="71"/>
  <c r="K6" i="71"/>
  <c r="D27" i="71"/>
  <c r="D26" i="71"/>
  <c r="D25" i="71"/>
  <c r="D23" i="71"/>
  <c r="D21" i="71"/>
  <c r="D20" i="71"/>
  <c r="D19" i="71"/>
  <c r="D16" i="71"/>
  <c r="D15" i="71"/>
  <c r="D14" i="71"/>
  <c r="D13" i="71"/>
  <c r="D12" i="71"/>
  <c r="D7" i="71"/>
  <c r="D6" i="71"/>
  <c r="P25" i="71"/>
  <c r="Q25" i="71"/>
  <c r="J30" i="70"/>
  <c r="K30" i="70"/>
  <c r="K32" i="70"/>
  <c r="J34" i="70"/>
  <c r="K34" i="70"/>
  <c r="J36" i="70"/>
  <c r="K36" i="70"/>
  <c r="J38" i="70"/>
  <c r="K38" i="70"/>
  <c r="J40" i="70"/>
  <c r="K40" i="70"/>
  <c r="K29" i="70"/>
  <c r="K6" i="70"/>
  <c r="K7" i="70"/>
  <c r="J9" i="70"/>
  <c r="K9" i="70"/>
  <c r="K11" i="70"/>
  <c r="J14" i="70"/>
  <c r="K14" i="70"/>
  <c r="J15" i="70"/>
  <c r="K15" i="70"/>
  <c r="J17" i="70"/>
  <c r="K17" i="70"/>
  <c r="K20" i="70"/>
  <c r="D29" i="70"/>
  <c r="D20" i="70"/>
  <c r="D13" i="70"/>
  <c r="D11" i="70"/>
  <c r="D7" i="70"/>
  <c r="D6" i="70"/>
  <c r="D5" i="70"/>
  <c r="K35" i="69"/>
  <c r="J37" i="69"/>
  <c r="K37" i="69"/>
  <c r="K39" i="69"/>
  <c r="K31" i="69"/>
  <c r="J31" i="69"/>
  <c r="K14" i="69"/>
  <c r="K15" i="69"/>
  <c r="K17" i="69"/>
  <c r="K19" i="69"/>
  <c r="J21" i="69"/>
  <c r="K21" i="69"/>
  <c r="J23" i="69"/>
  <c r="K23" i="69"/>
  <c r="K25" i="69"/>
  <c r="K27" i="69"/>
  <c r="D41" i="69"/>
  <c r="D39" i="69"/>
  <c r="D27" i="69"/>
  <c r="D25" i="69"/>
  <c r="D19" i="69"/>
  <c r="D14" i="69"/>
  <c r="D15" i="69"/>
  <c r="D13" i="69"/>
  <c r="J22" i="68"/>
  <c r="K22" i="68"/>
  <c r="J23" i="68"/>
  <c r="K23" i="68"/>
  <c r="J24" i="68"/>
  <c r="K24" i="68"/>
  <c r="J26" i="68"/>
  <c r="K26" i="68"/>
  <c r="J28" i="68"/>
  <c r="K28" i="68"/>
  <c r="J17" i="68"/>
  <c r="K17" i="68"/>
  <c r="J18" i="68"/>
  <c r="K18" i="68"/>
  <c r="J19" i="68"/>
  <c r="K19" i="68"/>
  <c r="K15" i="68"/>
  <c r="K8" i="68"/>
  <c r="K9" i="68"/>
  <c r="D8" i="68"/>
  <c r="D9" i="68"/>
  <c r="D7" i="68"/>
  <c r="E6" i="79"/>
  <c r="J6" i="79" s="1"/>
  <c r="E7" i="79"/>
  <c r="J7" i="79" s="1"/>
  <c r="E8" i="79"/>
  <c r="J8" i="79" s="1"/>
  <c r="E9" i="79"/>
  <c r="E11" i="79"/>
  <c r="S11" i="79" s="1"/>
  <c r="E12" i="79"/>
  <c r="J12" i="79" s="1"/>
  <c r="E13" i="79"/>
  <c r="J13" i="79" s="1"/>
  <c r="E14" i="79"/>
  <c r="E15" i="79"/>
  <c r="J15" i="79" s="1"/>
  <c r="E16" i="79"/>
  <c r="E18" i="79"/>
  <c r="E19" i="79"/>
  <c r="E20" i="79"/>
  <c r="E22" i="79"/>
  <c r="E24" i="79"/>
  <c r="J24" i="79" s="1"/>
  <c r="E26" i="79"/>
  <c r="E28" i="79"/>
  <c r="E30" i="79"/>
  <c r="E32" i="79"/>
  <c r="S32" i="79" s="1"/>
  <c r="J26" i="79"/>
  <c r="E5" i="79"/>
  <c r="L6" i="79"/>
  <c r="L7" i="79"/>
  <c r="L8" i="79"/>
  <c r="Q8" i="79" s="1"/>
  <c r="L9" i="79"/>
  <c r="L11" i="79"/>
  <c r="L12" i="79"/>
  <c r="L86" i="79" s="1"/>
  <c r="L13" i="79"/>
  <c r="L14" i="79"/>
  <c r="Q14" i="79" s="1"/>
  <c r="L15" i="79"/>
  <c r="L16" i="79"/>
  <c r="L18" i="79"/>
  <c r="L19" i="79"/>
  <c r="L20" i="79"/>
  <c r="L22" i="79"/>
  <c r="Q22" i="79" s="1"/>
  <c r="L24" i="79"/>
  <c r="L26" i="79"/>
  <c r="L28" i="79"/>
  <c r="L30" i="79"/>
  <c r="L32" i="79"/>
  <c r="L104" i="79" s="1"/>
  <c r="L83" i="79"/>
  <c r="Q26" i="79"/>
  <c r="Q12" i="79"/>
  <c r="Q18" i="79"/>
  <c r="L102" i="79"/>
  <c r="L5" i="79"/>
  <c r="L68" i="79"/>
  <c r="L66" i="79"/>
  <c r="L64" i="79"/>
  <c r="L44" i="79"/>
  <c r="L45" i="79"/>
  <c r="L46" i="79"/>
  <c r="L47" i="79"/>
  <c r="L49" i="79"/>
  <c r="L50" i="79"/>
  <c r="Q50" i="79" s="1"/>
  <c r="L51" i="79"/>
  <c r="L52" i="79"/>
  <c r="L53" i="79"/>
  <c r="L54" i="79"/>
  <c r="L56" i="79"/>
  <c r="L57" i="79"/>
  <c r="L58" i="79"/>
  <c r="L60" i="79"/>
  <c r="L62" i="79"/>
  <c r="Q52" i="79"/>
  <c r="L82" i="79"/>
  <c r="L43" i="79"/>
  <c r="E66" i="79"/>
  <c r="S66" i="79" s="1"/>
  <c r="E44" i="79"/>
  <c r="E80" i="79" s="1"/>
  <c r="E45" i="79"/>
  <c r="J45" i="79" s="1"/>
  <c r="E46" i="79"/>
  <c r="J46" i="79" s="1"/>
  <c r="E47" i="79"/>
  <c r="E49" i="79"/>
  <c r="J49" i="79" s="1"/>
  <c r="E50" i="79"/>
  <c r="J50" i="79" s="1"/>
  <c r="E51" i="79"/>
  <c r="J51" i="79" s="1"/>
  <c r="E52" i="79"/>
  <c r="E88" i="79" s="1"/>
  <c r="E53" i="79"/>
  <c r="E54" i="79"/>
  <c r="S54" i="79" s="1"/>
  <c r="E56" i="79"/>
  <c r="E57" i="79"/>
  <c r="J57" i="79" s="1"/>
  <c r="E58" i="79"/>
  <c r="S58" i="79" s="1"/>
  <c r="E60" i="79"/>
  <c r="J60" i="79" s="1"/>
  <c r="E62" i="79"/>
  <c r="J62" i="79" s="1"/>
  <c r="E43" i="79"/>
  <c r="J43" i="79" s="1"/>
  <c r="L66" i="63"/>
  <c r="L68" i="63"/>
  <c r="L44" i="63"/>
  <c r="L45" i="63"/>
  <c r="L46" i="63"/>
  <c r="L47" i="63"/>
  <c r="L49" i="63"/>
  <c r="L50" i="63"/>
  <c r="L51" i="63"/>
  <c r="L52" i="63"/>
  <c r="L53" i="63"/>
  <c r="L54" i="63"/>
  <c r="L56" i="63"/>
  <c r="L57" i="63"/>
  <c r="L58" i="63"/>
  <c r="L60" i="63"/>
  <c r="L62" i="63"/>
  <c r="L64" i="63"/>
  <c r="L43" i="63"/>
  <c r="L9" i="63"/>
  <c r="L11" i="63"/>
  <c r="L12" i="63"/>
  <c r="L13" i="63"/>
  <c r="L14" i="63"/>
  <c r="L15" i="63"/>
  <c r="L16" i="63"/>
  <c r="L18" i="63"/>
  <c r="L19" i="63"/>
  <c r="L20" i="63"/>
  <c r="L22" i="63"/>
  <c r="L24" i="63"/>
  <c r="L26" i="63"/>
  <c r="L28" i="63"/>
  <c r="L30" i="63"/>
  <c r="L32" i="63"/>
  <c r="L6" i="63"/>
  <c r="L7" i="63"/>
  <c r="L8" i="63"/>
  <c r="L5" i="63"/>
  <c r="L76" i="79"/>
  <c r="J56" i="79"/>
  <c r="P54" i="79"/>
  <c r="P58" i="79" s="1"/>
  <c r="O54" i="79"/>
  <c r="O58" i="79" s="1"/>
  <c r="N54" i="79"/>
  <c r="N58" i="79" s="1"/>
  <c r="M54" i="79"/>
  <c r="M58" i="79" s="1"/>
  <c r="I54" i="79"/>
  <c r="I58" i="79" s="1"/>
  <c r="H54" i="79"/>
  <c r="H58" i="79" s="1"/>
  <c r="G54" i="79"/>
  <c r="G58" i="79" s="1"/>
  <c r="P47" i="79"/>
  <c r="O47" i="79"/>
  <c r="N47" i="79"/>
  <c r="M47" i="79"/>
  <c r="I47" i="79"/>
  <c r="H47" i="79"/>
  <c r="G47" i="79"/>
  <c r="Q46" i="79"/>
  <c r="Q44" i="79"/>
  <c r="Q43" i="79"/>
  <c r="Q40" i="79"/>
  <c r="Q76" i="79" s="1"/>
  <c r="L40" i="79"/>
  <c r="J40" i="79"/>
  <c r="J76" i="79" s="1"/>
  <c r="E40" i="79"/>
  <c r="E76" i="79" s="1"/>
  <c r="Q30" i="79"/>
  <c r="S28" i="79"/>
  <c r="Q24" i="79"/>
  <c r="Q19" i="79"/>
  <c r="Q93" i="79" s="1"/>
  <c r="J19" i="79"/>
  <c r="O16" i="79"/>
  <c r="O20" i="79" s="1"/>
  <c r="N16" i="79"/>
  <c r="N20" i="79" s="1"/>
  <c r="M16" i="79"/>
  <c r="M20" i="79" s="1"/>
  <c r="H16" i="79"/>
  <c r="H20" i="79" s="1"/>
  <c r="G16" i="79"/>
  <c r="G20" i="79" s="1"/>
  <c r="Q15" i="79"/>
  <c r="Q11" i="79"/>
  <c r="J11" i="79"/>
  <c r="O9" i="79"/>
  <c r="N9" i="79"/>
  <c r="M9" i="79"/>
  <c r="H9" i="79"/>
  <c r="G9" i="79"/>
  <c r="S7" i="79"/>
  <c r="Q7" i="79"/>
  <c r="S5" i="79"/>
  <c r="Q5" i="79"/>
  <c r="J5" i="79"/>
  <c r="K11" i="33"/>
  <c r="K8" i="33"/>
  <c r="K9" i="33"/>
  <c r="K5" i="33"/>
  <c r="K6" i="33"/>
  <c r="K7" i="33"/>
  <c r="D11" i="33"/>
  <c r="J11" i="33" s="1"/>
  <c r="D6" i="33"/>
  <c r="J6" i="33" s="1"/>
  <c r="D7" i="33"/>
  <c r="J7" i="33" s="1"/>
  <c r="D8" i="33"/>
  <c r="J8" i="33" s="1"/>
  <c r="D9" i="33"/>
  <c r="J9" i="33" s="1"/>
  <c r="D5" i="33"/>
  <c r="J5" i="33" s="1"/>
  <c r="F5" i="33"/>
  <c r="F17" i="33"/>
  <c r="F22" i="33"/>
  <c r="F31" i="33" s="1"/>
  <c r="F35" i="33" s="1"/>
  <c r="F29" i="33"/>
  <c r="F40" i="33"/>
  <c r="F45" i="33"/>
  <c r="F54" i="33" s="1"/>
  <c r="F58" i="33" s="1"/>
  <c r="F52" i="33"/>
  <c r="F63" i="33"/>
  <c r="F68" i="33"/>
  <c r="F75" i="33"/>
  <c r="F77" i="33"/>
  <c r="F81" i="33" s="1"/>
  <c r="F86" i="33"/>
  <c r="F91" i="33"/>
  <c r="F98" i="33"/>
  <c r="E86" i="33"/>
  <c r="E63" i="33"/>
  <c r="E40" i="33"/>
  <c r="E17" i="33"/>
  <c r="J158" i="74"/>
  <c r="K158" i="74"/>
  <c r="J159" i="74"/>
  <c r="K159" i="74"/>
  <c r="J160" i="74"/>
  <c r="K160" i="74"/>
  <c r="J161" i="74"/>
  <c r="K161" i="74"/>
  <c r="J162" i="74"/>
  <c r="K162" i="74"/>
  <c r="J163" i="74"/>
  <c r="K163" i="74"/>
  <c r="J170" i="74"/>
  <c r="K170" i="74"/>
  <c r="J172" i="74"/>
  <c r="K172" i="74"/>
  <c r="J173" i="74"/>
  <c r="K173" i="74"/>
  <c r="J174" i="74"/>
  <c r="K174" i="74"/>
  <c r="J178" i="74"/>
  <c r="K178" i="74"/>
  <c r="J180" i="74"/>
  <c r="K180" i="74"/>
  <c r="J181" i="74"/>
  <c r="K181" i="74"/>
  <c r="J182" i="74"/>
  <c r="K182" i="74"/>
  <c r="J183" i="74"/>
  <c r="K183" i="74"/>
  <c r="K157" i="74"/>
  <c r="J157" i="74"/>
  <c r="K90" i="74"/>
  <c r="K91" i="74"/>
  <c r="K92" i="74"/>
  <c r="K93" i="74"/>
  <c r="K95" i="74"/>
  <c r="K96" i="74"/>
  <c r="K97" i="74"/>
  <c r="K98" i="74"/>
  <c r="K99" i="74"/>
  <c r="K100" i="74"/>
  <c r="K102" i="74"/>
  <c r="J104" i="74"/>
  <c r="K104" i="74"/>
  <c r="K106" i="74"/>
  <c r="K108" i="74"/>
  <c r="K110" i="74"/>
  <c r="K112" i="74"/>
  <c r="K114" i="74"/>
  <c r="K89" i="74"/>
  <c r="K11" i="74"/>
  <c r="K12" i="74"/>
  <c r="K13" i="74"/>
  <c r="K15" i="74"/>
  <c r="K16" i="74"/>
  <c r="K17" i="74"/>
  <c r="K18" i="74"/>
  <c r="K19" i="74"/>
  <c r="K20" i="74"/>
  <c r="K21" i="74"/>
  <c r="K22" i="74"/>
  <c r="J24" i="74"/>
  <c r="K24" i="74"/>
  <c r="J25" i="74"/>
  <c r="K25" i="74"/>
  <c r="J26" i="74"/>
  <c r="K26" i="74"/>
  <c r="K27" i="74"/>
  <c r="K28" i="74"/>
  <c r="K30" i="74"/>
  <c r="K31" i="74"/>
  <c r="K32" i="74"/>
  <c r="K33" i="74"/>
  <c r="K34" i="74"/>
  <c r="K35" i="74"/>
  <c r="K36" i="74"/>
  <c r="K37" i="74"/>
  <c r="K38" i="74"/>
  <c r="K39" i="74"/>
  <c r="K41" i="74"/>
  <c r="K42" i="74"/>
  <c r="K43" i="74"/>
  <c r="K44" i="74"/>
  <c r="K45" i="74"/>
  <c r="K46" i="74"/>
  <c r="K47" i="74"/>
  <c r="K48" i="74"/>
  <c r="K49" i="74"/>
  <c r="K50" i="74"/>
  <c r="K51" i="74"/>
  <c r="K52" i="74"/>
  <c r="K53" i="74"/>
  <c r="K57" i="74"/>
  <c r="J59" i="74"/>
  <c r="K59" i="74"/>
  <c r="J60" i="74"/>
  <c r="K60" i="74"/>
  <c r="J61" i="74"/>
  <c r="K61" i="74"/>
  <c r="K62" i="74"/>
  <c r="J63" i="74"/>
  <c r="K63" i="74"/>
  <c r="J64" i="74"/>
  <c r="K64" i="74"/>
  <c r="K65" i="74"/>
  <c r="K67" i="74"/>
  <c r="J68" i="74"/>
  <c r="K68" i="74"/>
  <c r="J69" i="74"/>
  <c r="K69" i="74"/>
  <c r="J70" i="74"/>
  <c r="K70" i="74"/>
  <c r="K71" i="74"/>
  <c r="K73" i="74"/>
  <c r="K74" i="74"/>
  <c r="J75" i="74"/>
  <c r="K75" i="74"/>
  <c r="J76" i="74"/>
  <c r="K76" i="74"/>
  <c r="K77" i="74"/>
  <c r="K10" i="74"/>
  <c r="J10" i="74"/>
  <c r="K7" i="74"/>
  <c r="K5" i="74"/>
  <c r="K6" i="74"/>
  <c r="D114" i="74"/>
  <c r="J114" i="74" s="1"/>
  <c r="D112" i="74"/>
  <c r="J112" i="74" s="1"/>
  <c r="D110" i="74"/>
  <c r="D74" i="74" s="1"/>
  <c r="J74" i="74" s="1"/>
  <c r="D108" i="74"/>
  <c r="J108" i="74" s="1"/>
  <c r="D106" i="74"/>
  <c r="J106" i="74" s="1"/>
  <c r="D104" i="74"/>
  <c r="D103" i="74"/>
  <c r="D102" i="74"/>
  <c r="J102" i="74" s="1"/>
  <c r="D100" i="74"/>
  <c r="D99" i="74"/>
  <c r="D98" i="74"/>
  <c r="D97" i="74"/>
  <c r="D96" i="74"/>
  <c r="D95" i="74"/>
  <c r="D93" i="74"/>
  <c r="J93" i="74" s="1"/>
  <c r="D92" i="74"/>
  <c r="J92" i="74" s="1"/>
  <c r="D91" i="74"/>
  <c r="J91" i="74" s="1"/>
  <c r="D90" i="74"/>
  <c r="J90" i="74" s="1"/>
  <c r="D89" i="74"/>
  <c r="J89" i="74" s="1"/>
  <c r="D76" i="74"/>
  <c r="D75" i="74"/>
  <c r="D69" i="74"/>
  <c r="D59" i="74"/>
  <c r="D62" i="74" s="1"/>
  <c r="D65" i="74" s="1"/>
  <c r="J65" i="74" s="1"/>
  <c r="D53" i="74"/>
  <c r="J53" i="74" s="1"/>
  <c r="D51" i="74"/>
  <c r="D50" i="74"/>
  <c r="D49" i="74"/>
  <c r="D48" i="74"/>
  <c r="D47" i="74"/>
  <c r="D46" i="74"/>
  <c r="D45" i="74"/>
  <c r="D44" i="74"/>
  <c r="D43" i="74"/>
  <c r="D42" i="74"/>
  <c r="D41" i="74"/>
  <c r="D39" i="74"/>
  <c r="D38" i="74"/>
  <c r="D37" i="74"/>
  <c r="D36" i="74"/>
  <c r="D35" i="74"/>
  <c r="D34" i="74"/>
  <c r="D33" i="74"/>
  <c r="D32" i="74"/>
  <c r="D31" i="74"/>
  <c r="D30" i="74"/>
  <c r="D28" i="74"/>
  <c r="J28" i="74" s="1"/>
  <c r="D27" i="74"/>
  <c r="D26" i="74"/>
  <c r="D25" i="74"/>
  <c r="D24" i="74"/>
  <c r="D22" i="74"/>
  <c r="D21" i="74"/>
  <c r="D20" i="74"/>
  <c r="D19" i="74"/>
  <c r="D18" i="74"/>
  <c r="D17" i="74"/>
  <c r="D16" i="74"/>
  <c r="D15" i="74"/>
  <c r="D13" i="74"/>
  <c r="J13" i="74" s="1"/>
  <c r="D12" i="74"/>
  <c r="J12" i="74" s="1"/>
  <c r="D11" i="74"/>
  <c r="J11" i="74" s="1"/>
  <c r="D10" i="74"/>
  <c r="D7" i="74"/>
  <c r="J7" i="74" s="1"/>
  <c r="D6" i="74"/>
  <c r="J6" i="74" s="1"/>
  <c r="D5" i="74"/>
  <c r="J5" i="74" s="1"/>
  <c r="D105" i="6"/>
  <c r="J105" i="6" s="1"/>
  <c r="D101" i="6"/>
  <c r="J101" i="6" s="1"/>
  <c r="D100" i="6"/>
  <c r="J100" i="6" s="1"/>
  <c r="D97" i="6"/>
  <c r="D94" i="6"/>
  <c r="J94" i="6" s="1"/>
  <c r="D92" i="6"/>
  <c r="J92" i="6" s="1"/>
  <c r="D89" i="6"/>
  <c r="J89" i="6" s="1"/>
  <c r="D88" i="6"/>
  <c r="J88" i="6" s="1"/>
  <c r="D85" i="6"/>
  <c r="J85" i="6" s="1"/>
  <c r="D84" i="6"/>
  <c r="J84" i="6" s="1"/>
  <c r="D83" i="6"/>
  <c r="J83" i="6" s="1"/>
  <c r="D82" i="6"/>
  <c r="J82" i="6" s="1"/>
  <c r="D81" i="6"/>
  <c r="J81" i="6" s="1"/>
  <c r="D78" i="6"/>
  <c r="J78" i="6" s="1"/>
  <c r="D77" i="6"/>
  <c r="J77" i="6" s="1"/>
  <c r="D76" i="6"/>
  <c r="D75" i="6"/>
  <c r="D28" i="6"/>
  <c r="D24" i="6"/>
  <c r="J24" i="6" s="1"/>
  <c r="D22" i="6"/>
  <c r="J22" i="6" s="1"/>
  <c r="D19" i="6"/>
  <c r="D18" i="6"/>
  <c r="J18" i="6" s="1"/>
  <c r="D15" i="6"/>
  <c r="J15" i="6" s="1"/>
  <c r="D14" i="6"/>
  <c r="J14" i="6" s="1"/>
  <c r="D13" i="6"/>
  <c r="J13" i="6" s="1"/>
  <c r="D12" i="6"/>
  <c r="D11" i="6"/>
  <c r="J11" i="6" s="1"/>
  <c r="D8" i="6"/>
  <c r="J8" i="6" s="1"/>
  <c r="D7" i="6"/>
  <c r="D6" i="6"/>
  <c r="J6" i="6" s="1"/>
  <c r="D5" i="6"/>
  <c r="J5" i="6" s="1"/>
  <c r="K76" i="6"/>
  <c r="K77" i="6"/>
  <c r="K78" i="6"/>
  <c r="K79" i="6"/>
  <c r="K81" i="6"/>
  <c r="K82" i="6"/>
  <c r="K83" i="6"/>
  <c r="K84" i="6"/>
  <c r="K85" i="6"/>
  <c r="K86" i="6"/>
  <c r="K88" i="6"/>
  <c r="K89" i="6"/>
  <c r="K90" i="6"/>
  <c r="K92" i="6"/>
  <c r="K94" i="6"/>
  <c r="K97" i="6"/>
  <c r="K100" i="6"/>
  <c r="K101" i="6"/>
  <c r="K102" i="6"/>
  <c r="K105" i="6"/>
  <c r="K75" i="6"/>
  <c r="K6" i="6"/>
  <c r="J7" i="6"/>
  <c r="K7" i="6"/>
  <c r="K8" i="6"/>
  <c r="K9" i="6"/>
  <c r="K11" i="6"/>
  <c r="K12" i="6"/>
  <c r="K13" i="6"/>
  <c r="K14" i="6"/>
  <c r="K15" i="6"/>
  <c r="K16" i="6"/>
  <c r="K18" i="6"/>
  <c r="K20" i="6"/>
  <c r="K22" i="6"/>
  <c r="K24" i="6"/>
  <c r="K26" i="6"/>
  <c r="J28" i="6"/>
  <c r="K28" i="6"/>
  <c r="K30" i="6"/>
  <c r="K5" i="6"/>
  <c r="N5" i="6"/>
  <c r="N6" i="6"/>
  <c r="N7" i="6"/>
  <c r="N8" i="6"/>
  <c r="N9" i="6"/>
  <c r="N44" i="6" s="1"/>
  <c r="N11" i="6"/>
  <c r="N12" i="6"/>
  <c r="N13" i="6"/>
  <c r="N14" i="6"/>
  <c r="N49" i="6" s="1"/>
  <c r="N15" i="6"/>
  <c r="N16" i="6"/>
  <c r="N18" i="6"/>
  <c r="N19" i="6"/>
  <c r="N54" i="6" s="1"/>
  <c r="N20" i="6"/>
  <c r="N22" i="6"/>
  <c r="N24" i="6"/>
  <c r="N28" i="6"/>
  <c r="N40" i="6"/>
  <c r="N42" i="6"/>
  <c r="N47" i="6"/>
  <c r="N51" i="6"/>
  <c r="N57" i="6"/>
  <c r="N75" i="6"/>
  <c r="N77" i="6"/>
  <c r="N78" i="6"/>
  <c r="N79" i="6"/>
  <c r="N82" i="6"/>
  <c r="N83" i="6"/>
  <c r="N84" i="6"/>
  <c r="N86" i="6"/>
  <c r="N88" i="6"/>
  <c r="N89" i="6"/>
  <c r="N92" i="6"/>
  <c r="N94" i="6"/>
  <c r="N135" i="6" s="1"/>
  <c r="M97" i="6"/>
  <c r="N100" i="6"/>
  <c r="M101" i="6"/>
  <c r="N105" i="6"/>
  <c r="N116" i="6"/>
  <c r="N118" i="6"/>
  <c r="N119" i="6"/>
  <c r="N120" i="6"/>
  <c r="N123" i="6"/>
  <c r="N125" i="6"/>
  <c r="N127" i="6"/>
  <c r="N129" i="6"/>
  <c r="N130" i="6"/>
  <c r="N133" i="6"/>
  <c r="E37" i="6"/>
  <c r="E72" i="6" s="1"/>
  <c r="E113" i="6" s="1"/>
  <c r="K82" i="5"/>
  <c r="K83" i="5"/>
  <c r="K84" i="5"/>
  <c r="K85" i="5"/>
  <c r="K87" i="5"/>
  <c r="K88" i="5"/>
  <c r="K89" i="5"/>
  <c r="J90" i="5"/>
  <c r="K90" i="5"/>
  <c r="K91" i="5"/>
  <c r="K92" i="5"/>
  <c r="J94" i="5"/>
  <c r="K94" i="5"/>
  <c r="K95" i="5"/>
  <c r="K96" i="5"/>
  <c r="K98" i="5"/>
  <c r="J100" i="5"/>
  <c r="K100" i="5"/>
  <c r="K102" i="5"/>
  <c r="J104" i="5"/>
  <c r="K104" i="5"/>
  <c r="J106" i="5"/>
  <c r="K106" i="5"/>
  <c r="K81" i="5"/>
  <c r="J81" i="5"/>
  <c r="J46" i="5"/>
  <c r="K46" i="5"/>
  <c r="K47" i="5"/>
  <c r="K48" i="5"/>
  <c r="K49" i="5"/>
  <c r="J51" i="5"/>
  <c r="K51" i="5"/>
  <c r="K52" i="5"/>
  <c r="K53" i="5"/>
  <c r="J54" i="5"/>
  <c r="K54" i="5"/>
  <c r="K55" i="5"/>
  <c r="K56" i="5"/>
  <c r="K58" i="5"/>
  <c r="J59" i="5"/>
  <c r="K59" i="5"/>
  <c r="K60" i="5"/>
  <c r="K62" i="5"/>
  <c r="K64" i="5"/>
  <c r="K66" i="5"/>
  <c r="K68" i="5"/>
  <c r="K70" i="5"/>
  <c r="K45" i="5"/>
  <c r="J45" i="5"/>
  <c r="J6" i="5"/>
  <c r="K6" i="5"/>
  <c r="K7" i="5"/>
  <c r="K8" i="5"/>
  <c r="K9" i="5"/>
  <c r="K11" i="5"/>
  <c r="K12" i="5"/>
  <c r="J13" i="5"/>
  <c r="K13" i="5"/>
  <c r="K14" i="5"/>
  <c r="K15" i="5"/>
  <c r="K16" i="5"/>
  <c r="J18" i="5"/>
  <c r="K18" i="5"/>
  <c r="K19" i="5"/>
  <c r="K20" i="5"/>
  <c r="K22" i="5"/>
  <c r="K24" i="5"/>
  <c r="K26" i="5"/>
  <c r="K28" i="5"/>
  <c r="K30" i="5"/>
  <c r="K32" i="5"/>
  <c r="K5" i="5"/>
  <c r="D104" i="5"/>
  <c r="D100" i="5"/>
  <c r="D98" i="5"/>
  <c r="J98" i="5" s="1"/>
  <c r="D95" i="5"/>
  <c r="J95" i="5" s="1"/>
  <c r="D94" i="5"/>
  <c r="D91" i="5"/>
  <c r="J91" i="5" s="1"/>
  <c r="D90" i="5"/>
  <c r="D89" i="5"/>
  <c r="J89" i="5" s="1"/>
  <c r="D88" i="5"/>
  <c r="J88" i="5" s="1"/>
  <c r="D87" i="5"/>
  <c r="D84" i="5"/>
  <c r="J84" i="5" s="1"/>
  <c r="D83" i="5"/>
  <c r="J83" i="5" s="1"/>
  <c r="D82" i="5"/>
  <c r="J82" i="5" s="1"/>
  <c r="D81" i="5"/>
  <c r="D70" i="5"/>
  <c r="J70" i="5" s="1"/>
  <c r="D68" i="5"/>
  <c r="J68" i="5" s="1"/>
  <c r="D64" i="5"/>
  <c r="J64" i="5" s="1"/>
  <c r="D62" i="5"/>
  <c r="J62" i="5" s="1"/>
  <c r="D59" i="5"/>
  <c r="D58" i="5"/>
  <c r="J58" i="5" s="1"/>
  <c r="D55" i="5"/>
  <c r="J55" i="5" s="1"/>
  <c r="D54" i="5"/>
  <c r="D53" i="5"/>
  <c r="J53" i="5" s="1"/>
  <c r="D52" i="5"/>
  <c r="J52" i="5" s="1"/>
  <c r="D51" i="5"/>
  <c r="D48" i="5"/>
  <c r="J48" i="5" s="1"/>
  <c r="D47" i="5"/>
  <c r="J47" i="5" s="1"/>
  <c r="D46" i="5"/>
  <c r="D45" i="5"/>
  <c r="D32" i="5"/>
  <c r="J32" i="5" s="1"/>
  <c r="D30" i="5"/>
  <c r="J30" i="5" s="1"/>
  <c r="D26" i="5"/>
  <c r="J26" i="5" s="1"/>
  <c r="D24" i="5"/>
  <c r="J24" i="5" s="1"/>
  <c r="D22" i="5"/>
  <c r="J22" i="5" s="1"/>
  <c r="D19" i="5"/>
  <c r="J19" i="5" s="1"/>
  <c r="D18" i="5"/>
  <c r="D15" i="5"/>
  <c r="J15" i="5" s="1"/>
  <c r="D14" i="5"/>
  <c r="J14" i="5" s="1"/>
  <c r="D13" i="5"/>
  <c r="D12" i="5"/>
  <c r="J12" i="5" s="1"/>
  <c r="D11" i="5"/>
  <c r="D8" i="5"/>
  <c r="J8" i="5" s="1"/>
  <c r="D7" i="5"/>
  <c r="J7" i="5" s="1"/>
  <c r="D6" i="5"/>
  <c r="D5" i="5"/>
  <c r="J5" i="5" s="1"/>
  <c r="E78" i="5"/>
  <c r="E42" i="5"/>
  <c r="M5" i="5"/>
  <c r="M6" i="5"/>
  <c r="M7" i="5"/>
  <c r="M8" i="5"/>
  <c r="N9" i="5"/>
  <c r="M11" i="5"/>
  <c r="M12" i="5"/>
  <c r="M13" i="5"/>
  <c r="M14" i="5"/>
  <c r="M15" i="5"/>
  <c r="N16" i="5"/>
  <c r="N20" i="5" s="1"/>
  <c r="N28" i="5" s="1"/>
  <c r="N32" i="5" s="1"/>
  <c r="M18" i="5"/>
  <c r="M19" i="5"/>
  <c r="M22" i="5"/>
  <c r="M24" i="5"/>
  <c r="M26" i="5"/>
  <c r="M30" i="5"/>
  <c r="M45" i="5"/>
  <c r="M46" i="5"/>
  <c r="M47" i="5"/>
  <c r="M48" i="5"/>
  <c r="N49" i="5"/>
  <c r="M51" i="5"/>
  <c r="M52" i="5"/>
  <c r="M53" i="5"/>
  <c r="M54" i="5"/>
  <c r="M55" i="5"/>
  <c r="N56" i="5"/>
  <c r="M58" i="5"/>
  <c r="M59" i="5"/>
  <c r="N60" i="5"/>
  <c r="M62" i="5"/>
  <c r="M64" i="5"/>
  <c r="M68" i="5"/>
  <c r="M81" i="5"/>
  <c r="M82" i="5"/>
  <c r="M83" i="5"/>
  <c r="M84" i="5"/>
  <c r="N85" i="5"/>
  <c r="M87" i="5"/>
  <c r="M88" i="5"/>
  <c r="M89" i="5"/>
  <c r="M90" i="5"/>
  <c r="M91" i="5"/>
  <c r="N92" i="5"/>
  <c r="M94" i="5"/>
  <c r="M95" i="5"/>
  <c r="N96" i="5"/>
  <c r="M98" i="5"/>
  <c r="M100" i="5"/>
  <c r="M104" i="5"/>
  <c r="J102" i="4"/>
  <c r="K102" i="4"/>
  <c r="K103" i="4"/>
  <c r="K104" i="4"/>
  <c r="K105" i="4"/>
  <c r="J107" i="4"/>
  <c r="K107" i="4"/>
  <c r="K108" i="4"/>
  <c r="K109" i="4"/>
  <c r="J110" i="4"/>
  <c r="K110" i="4"/>
  <c r="K111" i="4"/>
  <c r="K112" i="4"/>
  <c r="J114" i="4"/>
  <c r="K114" i="4"/>
  <c r="K115" i="4"/>
  <c r="K116" i="4"/>
  <c r="K118" i="4"/>
  <c r="K120" i="4"/>
  <c r="K122" i="4"/>
  <c r="K124" i="4"/>
  <c r="K126" i="4"/>
  <c r="K101" i="4"/>
  <c r="J101" i="4"/>
  <c r="K43" i="4"/>
  <c r="K44" i="4"/>
  <c r="K45" i="4"/>
  <c r="K46" i="4"/>
  <c r="K48" i="4"/>
  <c r="K49" i="4"/>
  <c r="K50" i="4"/>
  <c r="J51" i="4"/>
  <c r="K51" i="4"/>
  <c r="K52" i="4"/>
  <c r="K53" i="4"/>
  <c r="J55" i="4"/>
  <c r="K55" i="4"/>
  <c r="K56" i="4"/>
  <c r="K57" i="4"/>
  <c r="K59" i="4"/>
  <c r="K61" i="4"/>
  <c r="K62" i="4"/>
  <c r="K63" i="4"/>
  <c r="K64" i="4"/>
  <c r="K66" i="4"/>
  <c r="K67" i="4"/>
  <c r="K68" i="4"/>
  <c r="K69" i="4"/>
  <c r="K70" i="4"/>
  <c r="K72" i="4"/>
  <c r="K73" i="4"/>
  <c r="K74" i="4"/>
  <c r="K75" i="4"/>
  <c r="K76" i="4"/>
  <c r="K78" i="4"/>
  <c r="K79" i="4"/>
  <c r="K80" i="4"/>
  <c r="K81" i="4"/>
  <c r="J83" i="4"/>
  <c r="K83" i="4"/>
  <c r="J85" i="4"/>
  <c r="K85" i="4"/>
  <c r="K87" i="4"/>
  <c r="K89" i="4"/>
  <c r="K91" i="4"/>
  <c r="K42" i="4"/>
  <c r="K6" i="4"/>
  <c r="J7" i="4"/>
  <c r="K7" i="4"/>
  <c r="K8" i="4"/>
  <c r="K9" i="4"/>
  <c r="K11" i="4"/>
  <c r="K12" i="4"/>
  <c r="J13" i="4"/>
  <c r="K13" i="4"/>
  <c r="K14" i="4"/>
  <c r="K15" i="4"/>
  <c r="K16" i="4"/>
  <c r="K18" i="4"/>
  <c r="J19" i="4"/>
  <c r="K19" i="4"/>
  <c r="K20" i="4"/>
  <c r="K22" i="4"/>
  <c r="J24" i="4"/>
  <c r="K24" i="4"/>
  <c r="K26" i="4"/>
  <c r="K28" i="4"/>
  <c r="K30" i="4"/>
  <c r="K32" i="4"/>
  <c r="K5" i="4"/>
  <c r="D124" i="4"/>
  <c r="J124" i="4" s="1"/>
  <c r="D120" i="4"/>
  <c r="J120" i="4" s="1"/>
  <c r="D118" i="4"/>
  <c r="J118" i="4" s="1"/>
  <c r="D115" i="4"/>
  <c r="J115" i="4" s="1"/>
  <c r="D114" i="4"/>
  <c r="D111" i="4"/>
  <c r="J111" i="4" s="1"/>
  <c r="D110" i="4"/>
  <c r="D109" i="4"/>
  <c r="J109" i="4" s="1"/>
  <c r="D108" i="4"/>
  <c r="J108" i="4" s="1"/>
  <c r="D107" i="4"/>
  <c r="D104" i="4"/>
  <c r="J104" i="4" s="1"/>
  <c r="D103" i="4"/>
  <c r="J103" i="4" s="1"/>
  <c r="D102" i="4"/>
  <c r="D101" i="4"/>
  <c r="D89" i="4"/>
  <c r="J89" i="4" s="1"/>
  <c r="D85" i="4"/>
  <c r="D83" i="4"/>
  <c r="D80" i="4"/>
  <c r="J80" i="4" s="1"/>
  <c r="D79" i="4"/>
  <c r="D78" i="4"/>
  <c r="J78" i="4" s="1"/>
  <c r="D75" i="4"/>
  <c r="J75" i="4" s="1"/>
  <c r="D74" i="4"/>
  <c r="J74" i="4" s="1"/>
  <c r="D73" i="4"/>
  <c r="J73" i="4" s="1"/>
  <c r="D72" i="4"/>
  <c r="D69" i="4"/>
  <c r="J69" i="4" s="1"/>
  <c r="D68" i="4"/>
  <c r="J68" i="4" s="1"/>
  <c r="D67" i="4"/>
  <c r="J67" i="4" s="1"/>
  <c r="D66" i="4"/>
  <c r="D63" i="4"/>
  <c r="J63" i="4" s="1"/>
  <c r="D62" i="4"/>
  <c r="J62" i="4" s="1"/>
  <c r="D61" i="4"/>
  <c r="J61" i="4" s="1"/>
  <c r="D59" i="4"/>
  <c r="J59" i="4" s="1"/>
  <c r="D56" i="4"/>
  <c r="J56" i="4" s="1"/>
  <c r="D55" i="4"/>
  <c r="D52" i="4"/>
  <c r="J52" i="4" s="1"/>
  <c r="D51" i="4"/>
  <c r="D50" i="4"/>
  <c r="J50" i="4" s="1"/>
  <c r="D49" i="4"/>
  <c r="D48" i="4"/>
  <c r="D45" i="4"/>
  <c r="J45" i="4" s="1"/>
  <c r="D44" i="4"/>
  <c r="J44" i="4" s="1"/>
  <c r="D43" i="4"/>
  <c r="J43" i="4" s="1"/>
  <c r="D42" i="4"/>
  <c r="D30" i="4"/>
  <c r="J30" i="4" s="1"/>
  <c r="D26" i="4"/>
  <c r="J26" i="4" s="1"/>
  <c r="D24" i="4"/>
  <c r="D22" i="4"/>
  <c r="J22" i="4" s="1"/>
  <c r="D19" i="4"/>
  <c r="D18" i="4"/>
  <c r="J18" i="4" s="1"/>
  <c r="D15" i="4"/>
  <c r="J15" i="4" s="1"/>
  <c r="D14" i="4"/>
  <c r="J14" i="4" s="1"/>
  <c r="D13" i="4"/>
  <c r="D12" i="4"/>
  <c r="D11" i="4"/>
  <c r="D8" i="4"/>
  <c r="J8" i="4" s="1"/>
  <c r="D7" i="4"/>
  <c r="D6" i="4"/>
  <c r="J6" i="4" s="1"/>
  <c r="D5" i="4"/>
  <c r="M5" i="4"/>
  <c r="M6" i="4"/>
  <c r="M7" i="4"/>
  <c r="M8" i="4"/>
  <c r="N9" i="4"/>
  <c r="M11" i="4"/>
  <c r="M12" i="4"/>
  <c r="M13" i="4"/>
  <c r="M14" i="4"/>
  <c r="M15" i="4"/>
  <c r="N16" i="4"/>
  <c r="N20" i="4" s="1"/>
  <c r="N28" i="4" s="1"/>
  <c r="N32" i="4" s="1"/>
  <c r="M18" i="4"/>
  <c r="M19" i="4"/>
  <c r="M22" i="4"/>
  <c r="M24" i="4"/>
  <c r="M26" i="4"/>
  <c r="M30" i="4"/>
  <c r="M42" i="4"/>
  <c r="M43" i="4"/>
  <c r="M44" i="4"/>
  <c r="M45" i="4"/>
  <c r="N46" i="4"/>
  <c r="M48" i="4"/>
  <c r="M49" i="4"/>
  <c r="M50" i="4"/>
  <c r="M51" i="4"/>
  <c r="M52" i="4"/>
  <c r="N53" i="4"/>
  <c r="M55" i="4"/>
  <c r="M56" i="4"/>
  <c r="N57" i="4"/>
  <c r="M59" i="4"/>
  <c r="M61" i="4"/>
  <c r="M62" i="4"/>
  <c r="M63" i="4"/>
  <c r="N64" i="4"/>
  <c r="M66" i="4"/>
  <c r="M67" i="4"/>
  <c r="M68" i="4"/>
  <c r="M69" i="4"/>
  <c r="N70" i="4"/>
  <c r="M72" i="4"/>
  <c r="M73" i="4"/>
  <c r="M74" i="4"/>
  <c r="M75" i="4"/>
  <c r="N76" i="4"/>
  <c r="M78" i="4"/>
  <c r="M81" i="4" s="1"/>
  <c r="M79" i="4"/>
  <c r="M80" i="4"/>
  <c r="N81" i="4"/>
  <c r="M83" i="4"/>
  <c r="M85" i="4"/>
  <c r="N87" i="4"/>
  <c r="N91" i="4" s="1"/>
  <c r="M89" i="4"/>
  <c r="M101" i="4"/>
  <c r="M102" i="4"/>
  <c r="M103" i="4"/>
  <c r="M104" i="4"/>
  <c r="N105" i="4"/>
  <c r="M107" i="4"/>
  <c r="M108" i="4"/>
  <c r="M109" i="4"/>
  <c r="M116" i="4" s="1"/>
  <c r="M110" i="4"/>
  <c r="M111" i="4"/>
  <c r="N112" i="4"/>
  <c r="M114" i="4"/>
  <c r="M115" i="4"/>
  <c r="N116" i="4"/>
  <c r="M118" i="4"/>
  <c r="M120" i="4"/>
  <c r="N122" i="4"/>
  <c r="N126" i="4" s="1"/>
  <c r="M124" i="4"/>
  <c r="E39" i="4"/>
  <c r="E98" i="4" s="1"/>
  <c r="K58" i="14"/>
  <c r="K59" i="14"/>
  <c r="K62" i="14"/>
  <c r="K63" i="14"/>
  <c r="K64" i="14"/>
  <c r="K67" i="14"/>
  <c r="K68" i="14"/>
  <c r="K57" i="14"/>
  <c r="K6" i="14"/>
  <c r="K9" i="14"/>
  <c r="K10" i="14"/>
  <c r="K11" i="14"/>
  <c r="K12" i="14"/>
  <c r="K13" i="14"/>
  <c r="K14" i="14"/>
  <c r="K15" i="14"/>
  <c r="K20" i="14"/>
  <c r="K21" i="14"/>
  <c r="K25" i="14"/>
  <c r="K29" i="14"/>
  <c r="K33" i="14"/>
  <c r="K37" i="14"/>
  <c r="K38" i="14"/>
  <c r="K40" i="14"/>
  <c r="K41" i="14"/>
  <c r="K43" i="14"/>
  <c r="K44" i="14"/>
  <c r="K5" i="14"/>
  <c r="D44" i="14"/>
  <c r="J44" i="14" s="1"/>
  <c r="D43" i="14"/>
  <c r="J43" i="14" s="1"/>
  <c r="D97" i="14"/>
  <c r="D96" i="14"/>
  <c r="D95" i="14"/>
  <c r="D94" i="14"/>
  <c r="D93" i="14"/>
  <c r="D90" i="14"/>
  <c r="D89" i="14"/>
  <c r="D88" i="14"/>
  <c r="D87" i="14"/>
  <c r="D86" i="14"/>
  <c r="D85" i="14"/>
  <c r="D84" i="14"/>
  <c r="D83" i="14"/>
  <c r="D82" i="14"/>
  <c r="D71" i="14"/>
  <c r="M44" i="14"/>
  <c r="M43" i="14"/>
  <c r="K55" i="14"/>
  <c r="E54" i="14"/>
  <c r="E79" i="14" s="1"/>
  <c r="D52" i="74" l="1"/>
  <c r="H28" i="79"/>
  <c r="H32" i="79" s="1"/>
  <c r="E96" i="79"/>
  <c r="D27" i="14"/>
  <c r="K23" i="14"/>
  <c r="J110" i="74"/>
  <c r="J62" i="74"/>
  <c r="J27" i="74"/>
  <c r="D57" i="74"/>
  <c r="J66" i="79"/>
  <c r="K96" i="6"/>
  <c r="D91" i="14"/>
  <c r="M28" i="79"/>
  <c r="M32" i="79" s="1"/>
  <c r="D102" i="6"/>
  <c r="J102" i="6" s="1"/>
  <c r="D16" i="6"/>
  <c r="D20" i="6" s="1"/>
  <c r="J20" i="6" s="1"/>
  <c r="J12" i="6"/>
  <c r="D96" i="6"/>
  <c r="J96" i="6" s="1"/>
  <c r="E64" i="79"/>
  <c r="S64" i="79" s="1"/>
  <c r="K98" i="6"/>
  <c r="D92" i="5"/>
  <c r="J92" i="5" s="1"/>
  <c r="E138" i="6"/>
  <c r="J87" i="5"/>
  <c r="E104" i="6"/>
  <c r="E143" i="6" s="1"/>
  <c r="D85" i="5"/>
  <c r="J85" i="5" s="1"/>
  <c r="K106" i="6"/>
  <c r="D56" i="5"/>
  <c r="J56" i="5" s="1"/>
  <c r="E137" i="6"/>
  <c r="D49" i="5"/>
  <c r="J49" i="5" s="1"/>
  <c r="D16" i="5"/>
  <c r="J16" i="5" s="1"/>
  <c r="J11" i="5"/>
  <c r="D9" i="5"/>
  <c r="J9" i="5" s="1"/>
  <c r="D112" i="4"/>
  <c r="J112" i="4" s="1"/>
  <c r="D105" i="4"/>
  <c r="J105" i="4" s="1"/>
  <c r="D81" i="4"/>
  <c r="J81" i="4" s="1"/>
  <c r="J79" i="4"/>
  <c r="D76" i="4"/>
  <c r="J76" i="4" s="1"/>
  <c r="J72" i="4"/>
  <c r="D70" i="4"/>
  <c r="J70" i="4" s="1"/>
  <c r="J66" i="4"/>
  <c r="D64" i="4"/>
  <c r="J64" i="4" s="1"/>
  <c r="D53" i="4"/>
  <c r="J53" i="4" s="1"/>
  <c r="D57" i="4"/>
  <c r="J57" i="4" s="1"/>
  <c r="J49" i="4"/>
  <c r="J48" i="4"/>
  <c r="D46" i="4"/>
  <c r="J42" i="4"/>
  <c r="E90" i="79"/>
  <c r="D16" i="4"/>
  <c r="J16" i="4" s="1"/>
  <c r="S15" i="79"/>
  <c r="E89" i="79"/>
  <c r="J12" i="4"/>
  <c r="J20" i="4"/>
  <c r="J11" i="4"/>
  <c r="D9" i="4"/>
  <c r="J5" i="4"/>
  <c r="J79" i="79"/>
  <c r="E31" i="14"/>
  <c r="J75" i="6"/>
  <c r="J53" i="79"/>
  <c r="J89" i="79" s="1"/>
  <c r="E92" i="79"/>
  <c r="E82" i="79"/>
  <c r="J76" i="6"/>
  <c r="E85" i="79"/>
  <c r="E79" i="79"/>
  <c r="S57" i="79"/>
  <c r="S62" i="79"/>
  <c r="E94" i="79"/>
  <c r="J97" i="6"/>
  <c r="D79" i="6"/>
  <c r="J79" i="6" s="1"/>
  <c r="D86" i="6"/>
  <c r="D90" i="6" s="1"/>
  <c r="J90" i="6" s="1"/>
  <c r="D98" i="14"/>
  <c r="T15" i="79"/>
  <c r="J14" i="79"/>
  <c r="J16" i="79" s="1"/>
  <c r="J18" i="79"/>
  <c r="J92" i="79" s="1"/>
  <c r="S18" i="79"/>
  <c r="T8" i="79"/>
  <c r="S12" i="79"/>
  <c r="S16" i="79"/>
  <c r="T11" i="79"/>
  <c r="S13" i="79"/>
  <c r="E83" i="79"/>
  <c r="J9" i="79"/>
  <c r="L90" i="79"/>
  <c r="Q13" i="79"/>
  <c r="T13" i="79" s="1"/>
  <c r="L100" i="79"/>
  <c r="L96" i="79"/>
  <c r="T26" i="79"/>
  <c r="L92" i="79"/>
  <c r="S9" i="79"/>
  <c r="Q62" i="79"/>
  <c r="T62" i="79" s="1"/>
  <c r="S50" i="79"/>
  <c r="S52" i="79"/>
  <c r="J52" i="79"/>
  <c r="E87" i="79"/>
  <c r="E93" i="79"/>
  <c r="S47" i="79"/>
  <c r="E98" i="79"/>
  <c r="M64" i="79"/>
  <c r="M68" i="79" s="1"/>
  <c r="H64" i="79"/>
  <c r="H68" i="79" s="1"/>
  <c r="I64" i="79"/>
  <c r="I68" i="79" s="1"/>
  <c r="J58" i="79"/>
  <c r="G28" i="79"/>
  <c r="G32" i="79" s="1"/>
  <c r="J98" i="79"/>
  <c r="T19" i="79"/>
  <c r="N28" i="79"/>
  <c r="N32" i="79" s="1"/>
  <c r="O28" i="79"/>
  <c r="O32" i="79" s="1"/>
  <c r="J30" i="79"/>
  <c r="T30" i="79" s="1"/>
  <c r="S30" i="79"/>
  <c r="E102" i="79"/>
  <c r="S44" i="79"/>
  <c r="L88" i="79"/>
  <c r="J93" i="79"/>
  <c r="T57" i="79"/>
  <c r="S22" i="79"/>
  <c r="J44" i="79"/>
  <c r="J47" i="79" s="1"/>
  <c r="J87" i="79"/>
  <c r="J22" i="79"/>
  <c r="J85" i="79"/>
  <c r="J82" i="79"/>
  <c r="T46" i="79"/>
  <c r="Q6" i="79"/>
  <c r="L80" i="79"/>
  <c r="Q79" i="79"/>
  <c r="L81" i="79"/>
  <c r="Q45" i="79"/>
  <c r="Q81" i="79" s="1"/>
  <c r="P64" i="79"/>
  <c r="P68" i="79" s="1"/>
  <c r="Q82" i="79"/>
  <c r="G64" i="79"/>
  <c r="G68" i="79" s="1"/>
  <c r="L85" i="79"/>
  <c r="Q49" i="79"/>
  <c r="T49" i="79" s="1"/>
  <c r="Q86" i="79"/>
  <c r="L87" i="79"/>
  <c r="Q51" i="79"/>
  <c r="Q88" i="79"/>
  <c r="L89" i="79"/>
  <c r="Q53" i="79"/>
  <c r="Q89" i="79" s="1"/>
  <c r="Q58" i="79"/>
  <c r="L93" i="79"/>
  <c r="L98" i="79"/>
  <c r="T5" i="79"/>
  <c r="S6" i="79"/>
  <c r="T7" i="79"/>
  <c r="S8" i="79"/>
  <c r="T12" i="79"/>
  <c r="S24" i="79"/>
  <c r="S26" i="79"/>
  <c r="S45" i="79"/>
  <c r="S46" i="79"/>
  <c r="N64" i="79"/>
  <c r="N68" i="79" s="1"/>
  <c r="Q56" i="79"/>
  <c r="Q92" i="79" s="1"/>
  <c r="L94" i="79"/>
  <c r="Q60" i="79"/>
  <c r="Q96" i="79" s="1"/>
  <c r="L79" i="79"/>
  <c r="S14" i="79"/>
  <c r="T18" i="79"/>
  <c r="S19" i="79"/>
  <c r="S20" i="79"/>
  <c r="T24" i="79"/>
  <c r="O64" i="79"/>
  <c r="O68" i="79" s="1"/>
  <c r="S49" i="79"/>
  <c r="T50" i="79"/>
  <c r="J86" i="79"/>
  <c r="S51" i="79"/>
  <c r="S53" i="79"/>
  <c r="S56" i="79"/>
  <c r="S60" i="79"/>
  <c r="E86" i="79"/>
  <c r="S43" i="79"/>
  <c r="Q66" i="79"/>
  <c r="Q102" i="79" s="1"/>
  <c r="T43" i="79"/>
  <c r="F100" i="33"/>
  <c r="F104" i="33" s="1"/>
  <c r="D56" i="74"/>
  <c r="D73" i="74"/>
  <c r="D67" i="74"/>
  <c r="D9" i="6"/>
  <c r="N102" i="6"/>
  <c r="N141" i="6" s="1"/>
  <c r="N140" i="6"/>
  <c r="N59" i="6"/>
  <c r="N53" i="6"/>
  <c r="N48" i="6"/>
  <c r="N43" i="6"/>
  <c r="N26" i="6"/>
  <c r="N55" i="6"/>
  <c r="N50" i="6"/>
  <c r="N46" i="6"/>
  <c r="N41" i="6"/>
  <c r="N124" i="6"/>
  <c r="N90" i="6"/>
  <c r="N85" i="6"/>
  <c r="N81" i="6"/>
  <c r="N76" i="6"/>
  <c r="N63" i="6"/>
  <c r="D96" i="5"/>
  <c r="J96" i="5" s="1"/>
  <c r="D60" i="5"/>
  <c r="J60" i="5" s="1"/>
  <c r="D20" i="5"/>
  <c r="M16" i="5"/>
  <c r="N102" i="5"/>
  <c r="N106" i="5" s="1"/>
  <c r="M92" i="5"/>
  <c r="M85" i="5"/>
  <c r="N66" i="5"/>
  <c r="N70" i="5" s="1"/>
  <c r="M56" i="5"/>
  <c r="M49" i="5"/>
  <c r="M20" i="5"/>
  <c r="M9" i="5"/>
  <c r="M96" i="5"/>
  <c r="M60" i="5"/>
  <c r="D116" i="4"/>
  <c r="M16" i="4"/>
  <c r="M112" i="4"/>
  <c r="M76" i="4"/>
  <c r="M53" i="4"/>
  <c r="M9" i="4"/>
  <c r="M28" i="4" s="1"/>
  <c r="M32" i="4" s="1"/>
  <c r="M64" i="4"/>
  <c r="M105" i="4"/>
  <c r="M122" i="4" s="1"/>
  <c r="M126" i="4" s="1"/>
  <c r="M70" i="4"/>
  <c r="M46" i="4"/>
  <c r="M20" i="4"/>
  <c r="M57" i="4"/>
  <c r="N56" i="74"/>
  <c r="K56" i="74" s="1"/>
  <c r="O56" i="74"/>
  <c r="P56" i="74"/>
  <c r="Q56" i="74"/>
  <c r="G56" i="74"/>
  <c r="H56" i="74"/>
  <c r="F56" i="74"/>
  <c r="T45" i="79" l="1"/>
  <c r="J20" i="79"/>
  <c r="J94" i="79" s="1"/>
  <c r="J32" i="79"/>
  <c r="J28" i="79"/>
  <c r="D31" i="14"/>
  <c r="E34" i="14"/>
  <c r="D55" i="74"/>
  <c r="D71" i="74"/>
  <c r="J71" i="74" s="1"/>
  <c r="J67" i="74"/>
  <c r="D77" i="74"/>
  <c r="J77" i="74" s="1"/>
  <c r="J73" i="74"/>
  <c r="E100" i="79"/>
  <c r="T58" i="79"/>
  <c r="Q16" i="79"/>
  <c r="Q20" i="79" s="1"/>
  <c r="Q32" i="79"/>
  <c r="J16" i="6"/>
  <c r="D98" i="6"/>
  <c r="J98" i="6" s="1"/>
  <c r="K104" i="6"/>
  <c r="E68" i="79"/>
  <c r="E104" i="79" s="1"/>
  <c r="D104" i="6"/>
  <c r="J104" i="6" s="1"/>
  <c r="D102" i="5"/>
  <c r="J102" i="5" s="1"/>
  <c r="J54" i="79"/>
  <c r="J90" i="79" s="1"/>
  <c r="D66" i="5"/>
  <c r="J66" i="5" s="1"/>
  <c r="D28" i="5"/>
  <c r="J28" i="5" s="1"/>
  <c r="J20" i="5"/>
  <c r="D122" i="4"/>
  <c r="D126" i="4" s="1"/>
  <c r="J126" i="4" s="1"/>
  <c r="J116" i="4"/>
  <c r="D87" i="4"/>
  <c r="D91" i="4" s="1"/>
  <c r="J91" i="4" s="1"/>
  <c r="J46" i="4"/>
  <c r="T14" i="79"/>
  <c r="D28" i="4"/>
  <c r="J28" i="4" s="1"/>
  <c r="J9" i="4"/>
  <c r="J86" i="6"/>
  <c r="J88" i="79"/>
  <c r="T52" i="79"/>
  <c r="Q87" i="79"/>
  <c r="Q98" i="79"/>
  <c r="T51" i="79"/>
  <c r="J64" i="79"/>
  <c r="Q28" i="79"/>
  <c r="Q85" i="79"/>
  <c r="Q54" i="79"/>
  <c r="Q80" i="79"/>
  <c r="T6" i="79"/>
  <c r="J80" i="79"/>
  <c r="T44" i="79"/>
  <c r="T66" i="79"/>
  <c r="J102" i="79"/>
  <c r="Q47" i="79"/>
  <c r="Q9" i="79"/>
  <c r="T9" i="79" s="1"/>
  <c r="T60" i="79"/>
  <c r="J96" i="79"/>
  <c r="T22" i="79"/>
  <c r="Q64" i="79"/>
  <c r="J83" i="79"/>
  <c r="T53" i="79"/>
  <c r="Q68" i="79"/>
  <c r="T56" i="79"/>
  <c r="D26" i="6"/>
  <c r="J9" i="6"/>
  <c r="N117" i="6"/>
  <c r="N126" i="6"/>
  <c r="N96" i="6"/>
  <c r="N131" i="6"/>
  <c r="N30" i="6"/>
  <c r="N65" i="6" s="1"/>
  <c r="N61" i="6"/>
  <c r="N122" i="6"/>
  <c r="M102" i="5"/>
  <c r="M66" i="5"/>
  <c r="M28" i="5"/>
  <c r="M87" i="4"/>
  <c r="M91" i="4" s="1"/>
  <c r="Q90" i="79" l="1"/>
  <c r="T20" i="79"/>
  <c r="T32" i="79"/>
  <c r="T28" i="79"/>
  <c r="J100" i="79"/>
  <c r="D34" i="14"/>
  <c r="K34" i="14"/>
  <c r="T16" i="79"/>
  <c r="Q94" i="79"/>
  <c r="Q104" i="79"/>
  <c r="D106" i="6"/>
  <c r="J106" i="6" s="1"/>
  <c r="S68" i="79"/>
  <c r="J68" i="79"/>
  <c r="J104" i="79" s="1"/>
  <c r="J122" i="4"/>
  <c r="J87" i="4"/>
  <c r="D32" i="4"/>
  <c r="J32" i="4" s="1"/>
  <c r="T54" i="79"/>
  <c r="Q100" i="79"/>
  <c r="T64" i="79"/>
  <c r="Q83" i="79"/>
  <c r="T47" i="79"/>
  <c r="D30" i="6"/>
  <c r="J30" i="6" s="1"/>
  <c r="J26" i="6"/>
  <c r="N98" i="6"/>
  <c r="N137" i="6"/>
  <c r="N104" i="6"/>
  <c r="T68" i="79" l="1"/>
  <c r="N143" i="6"/>
  <c r="N106" i="6"/>
  <c r="N144" i="6" s="1"/>
  <c r="N138" i="6"/>
  <c r="Q57" i="76" l="1"/>
  <c r="Q57" i="75"/>
  <c r="M44" i="74"/>
  <c r="J44" i="74" s="1"/>
  <c r="M48" i="74"/>
  <c r="J48" i="74" s="1"/>
  <c r="G52" i="74"/>
  <c r="H52" i="74"/>
  <c r="F52" i="74"/>
  <c r="F76" i="74" l="1"/>
  <c r="G76" i="74"/>
  <c r="H76" i="74"/>
  <c r="M76" i="74"/>
  <c r="N76" i="74"/>
  <c r="O76" i="74"/>
  <c r="P76" i="74"/>
  <c r="Q76" i="74"/>
  <c r="M75" i="74"/>
  <c r="M69" i="74"/>
  <c r="M36" i="74"/>
  <c r="J36" i="74" s="1"/>
  <c r="M37" i="74"/>
  <c r="J37" i="74" s="1"/>
  <c r="M97" i="14"/>
  <c r="M87" i="14"/>
  <c r="N98" i="14"/>
  <c r="O98" i="14"/>
  <c r="P98" i="14"/>
  <c r="Q98" i="14"/>
  <c r="N91" i="14"/>
  <c r="O91" i="14"/>
  <c r="P91" i="14"/>
  <c r="Q91" i="14"/>
  <c r="G98" i="14"/>
  <c r="H98" i="14"/>
  <c r="G91" i="14"/>
  <c r="H91" i="14"/>
  <c r="N52" i="74" l="1"/>
  <c r="O52" i="74"/>
  <c r="P52" i="74"/>
  <c r="Q52" i="74"/>
  <c r="F38" i="74"/>
  <c r="F22" i="74"/>
  <c r="F27" i="74" s="1"/>
  <c r="F98" i="14"/>
  <c r="F91" i="14"/>
  <c r="F73" i="74" l="1"/>
  <c r="F55" i="74"/>
  <c r="F56" i="73"/>
  <c r="F55" i="73"/>
  <c r="F49" i="73"/>
  <c r="F14" i="73"/>
  <c r="F15" i="73"/>
  <c r="F8" i="73"/>
  <c r="E13" i="73" s="1"/>
  <c r="F13" i="69"/>
  <c r="F12" i="68"/>
  <c r="F13" i="68"/>
  <c r="F7" i="68"/>
  <c r="F123" i="74"/>
  <c r="F124" i="74"/>
  <c r="F126" i="74"/>
  <c r="F129" i="74"/>
  <c r="F130" i="74"/>
  <c r="F131" i="74"/>
  <c r="F132" i="74"/>
  <c r="F133" i="74"/>
  <c r="F136" i="74"/>
  <c r="F137" i="74"/>
  <c r="F140" i="74"/>
  <c r="F142" i="74"/>
  <c r="F146" i="74"/>
  <c r="F100" i="74"/>
  <c r="F93" i="74"/>
  <c r="M90" i="14"/>
  <c r="F95" i="14"/>
  <c r="F64" i="14"/>
  <c r="F63" i="14"/>
  <c r="F62" i="14"/>
  <c r="F104" i="74" l="1"/>
  <c r="F110" i="74" s="1"/>
  <c r="M183" i="74"/>
  <c r="M182" i="74"/>
  <c r="M181" i="74"/>
  <c r="Q180" i="74"/>
  <c r="P180" i="74"/>
  <c r="O180" i="74"/>
  <c r="N180" i="74"/>
  <c r="M180" i="74" s="1"/>
  <c r="H180" i="74"/>
  <c r="G180" i="74"/>
  <c r="F180" i="74"/>
  <c r="M178" i="74"/>
  <c r="M174" i="74"/>
  <c r="M173" i="74"/>
  <c r="Q172" i="74"/>
  <c r="P172" i="74"/>
  <c r="O172" i="74"/>
  <c r="N172" i="74"/>
  <c r="H172" i="74"/>
  <c r="G172" i="74"/>
  <c r="F172" i="74"/>
  <c r="M170" i="74"/>
  <c r="M163" i="74"/>
  <c r="M162" i="74"/>
  <c r="M161" i="74"/>
  <c r="M160" i="74"/>
  <c r="M159" i="74"/>
  <c r="M158" i="74"/>
  <c r="Q157" i="74"/>
  <c r="Q169" i="74" s="1"/>
  <c r="P157" i="74"/>
  <c r="P169" i="74" s="1"/>
  <c r="O157" i="74"/>
  <c r="O169" i="74" s="1"/>
  <c r="N157" i="74"/>
  <c r="N169" i="74" s="1"/>
  <c r="K169" i="74" s="1"/>
  <c r="H157" i="74"/>
  <c r="H169" i="74" s="1"/>
  <c r="G157" i="74"/>
  <c r="G169" i="74" s="1"/>
  <c r="F157" i="74"/>
  <c r="F169" i="74" s="1"/>
  <c r="Q176" i="74" l="1"/>
  <c r="H176" i="74"/>
  <c r="N176" i="74"/>
  <c r="K176" i="74" s="1"/>
  <c r="M172" i="74"/>
  <c r="G176" i="74"/>
  <c r="F114" i="74"/>
  <c r="M157" i="74"/>
  <c r="M169" i="74" s="1"/>
  <c r="J169" i="74" s="1"/>
  <c r="F74" i="74"/>
  <c r="F77" i="74" s="1"/>
  <c r="P176" i="74"/>
  <c r="O176" i="74"/>
  <c r="F176" i="74"/>
  <c r="M176" i="74" l="1"/>
  <c r="J176" i="74" s="1"/>
  <c r="S57" i="75" l="1"/>
  <c r="Q56" i="75"/>
  <c r="S57" i="76"/>
  <c r="Q56" i="76"/>
  <c r="F28" i="6"/>
  <c r="S44" i="76"/>
  <c r="S45" i="76"/>
  <c r="S46" i="76"/>
  <c r="S47" i="76"/>
  <c r="S49" i="76"/>
  <c r="S50" i="76"/>
  <c r="S51" i="76"/>
  <c r="S52" i="76"/>
  <c r="S53" i="76"/>
  <c r="S54" i="76"/>
  <c r="S56" i="76"/>
  <c r="S60" i="76"/>
  <c r="S62" i="76"/>
  <c r="S66" i="76"/>
  <c r="S43" i="76"/>
  <c r="S6" i="76"/>
  <c r="S7" i="76"/>
  <c r="S8" i="76"/>
  <c r="S9" i="76"/>
  <c r="S11" i="76"/>
  <c r="S12" i="76"/>
  <c r="S13" i="76"/>
  <c r="S14" i="76"/>
  <c r="S15" i="76"/>
  <c r="S16" i="76"/>
  <c r="S18" i="76"/>
  <c r="S19" i="76"/>
  <c r="S20" i="76"/>
  <c r="S22" i="76"/>
  <c r="T22" i="76"/>
  <c r="S24" i="76"/>
  <c r="T24" i="76"/>
  <c r="S26" i="76"/>
  <c r="T26" i="76"/>
  <c r="S28" i="76"/>
  <c r="S30" i="76"/>
  <c r="S32" i="76"/>
  <c r="S5" i="76"/>
  <c r="S44" i="75"/>
  <c r="S45" i="75"/>
  <c r="S46" i="75"/>
  <c r="S47" i="75"/>
  <c r="S49" i="75"/>
  <c r="S50" i="75"/>
  <c r="S51" i="75"/>
  <c r="S52" i="75"/>
  <c r="S53" i="75"/>
  <c r="S54" i="75"/>
  <c r="S56" i="75"/>
  <c r="S60" i="75"/>
  <c r="S62" i="75"/>
  <c r="S66" i="75"/>
  <c r="S43" i="75"/>
  <c r="S6" i="75"/>
  <c r="S7" i="75"/>
  <c r="S8" i="75"/>
  <c r="S11" i="75"/>
  <c r="S12" i="75"/>
  <c r="S13" i="75"/>
  <c r="S14" i="75"/>
  <c r="S15" i="75"/>
  <c r="S16" i="75"/>
  <c r="S18" i="75"/>
  <c r="S19" i="75"/>
  <c r="S20" i="75"/>
  <c r="S22" i="75"/>
  <c r="S24" i="75"/>
  <c r="S26" i="75"/>
  <c r="S30" i="75"/>
  <c r="S5" i="75"/>
  <c r="L54" i="76" l="1"/>
  <c r="L58" i="76" s="1"/>
  <c r="L47" i="76"/>
  <c r="E54" i="76"/>
  <c r="E58" i="76" s="1"/>
  <c r="S58" i="76" s="1"/>
  <c r="E47" i="76"/>
  <c r="L16" i="76"/>
  <c r="L9" i="76"/>
  <c r="E16" i="76"/>
  <c r="E20" i="76" s="1"/>
  <c r="E9" i="76"/>
  <c r="E54" i="75"/>
  <c r="E58" i="75" s="1"/>
  <c r="S58" i="75" s="1"/>
  <c r="E47" i="75"/>
  <c r="L58" i="75"/>
  <c r="L54" i="75"/>
  <c r="L47" i="75"/>
  <c r="J30" i="75"/>
  <c r="J12" i="75"/>
  <c r="E16" i="75"/>
  <c r="E20" i="75" s="1"/>
  <c r="J7" i="75"/>
  <c r="E9" i="75"/>
  <c r="S9" i="75" s="1"/>
  <c r="L16" i="75"/>
  <c r="L9" i="75"/>
  <c r="L81" i="75"/>
  <c r="Q12" i="75"/>
  <c r="Q19" i="75"/>
  <c r="Q93" i="75" s="1"/>
  <c r="Q22" i="75"/>
  <c r="T22" i="75" s="1"/>
  <c r="Q2" i="75"/>
  <c r="J2" i="75"/>
  <c r="J40" i="75" s="1"/>
  <c r="J76" i="75" s="1"/>
  <c r="Q2" i="76"/>
  <c r="J2" i="76"/>
  <c r="J40" i="76" s="1"/>
  <c r="J76" i="76" s="1"/>
  <c r="L92" i="76"/>
  <c r="L89" i="76"/>
  <c r="L87" i="76"/>
  <c r="L85" i="76"/>
  <c r="L81" i="76"/>
  <c r="E80" i="76"/>
  <c r="Q66" i="76"/>
  <c r="J62" i="76"/>
  <c r="Q60" i="76"/>
  <c r="P54" i="76"/>
  <c r="P58" i="76" s="1"/>
  <c r="O54" i="76"/>
  <c r="O58" i="76" s="1"/>
  <c r="N54" i="76"/>
  <c r="N58" i="76" s="1"/>
  <c r="M54" i="76"/>
  <c r="M58" i="76" s="1"/>
  <c r="I54" i="76"/>
  <c r="I58" i="76" s="1"/>
  <c r="H54" i="76"/>
  <c r="H58" i="76" s="1"/>
  <c r="G54" i="76"/>
  <c r="G58" i="76" s="1"/>
  <c r="Q53" i="76"/>
  <c r="J52" i="76"/>
  <c r="E88" i="76"/>
  <c r="Q51" i="76"/>
  <c r="T51" i="76" s="1"/>
  <c r="J50" i="76"/>
  <c r="E86" i="76"/>
  <c r="Q49" i="76"/>
  <c r="T49" i="76" s="1"/>
  <c r="P47" i="76"/>
  <c r="O47" i="76"/>
  <c r="N47" i="76"/>
  <c r="M47" i="76"/>
  <c r="I47" i="76"/>
  <c r="H47" i="76"/>
  <c r="G47" i="76"/>
  <c r="Q45" i="76"/>
  <c r="L79" i="76"/>
  <c r="E79" i="76"/>
  <c r="Q40" i="76"/>
  <c r="Q76" i="76" s="1"/>
  <c r="L40" i="76"/>
  <c r="L76" i="76" s="1"/>
  <c r="E40" i="76"/>
  <c r="E76" i="76" s="1"/>
  <c r="Q30" i="76"/>
  <c r="J30" i="76"/>
  <c r="Q26" i="76"/>
  <c r="Q24" i="76"/>
  <c r="J24" i="76"/>
  <c r="Q22" i="76"/>
  <c r="L96" i="76"/>
  <c r="J19" i="76"/>
  <c r="Q18" i="76"/>
  <c r="Q92" i="76" s="1"/>
  <c r="J18" i="76"/>
  <c r="T18" i="76" s="1"/>
  <c r="O16" i="76"/>
  <c r="O20" i="76" s="1"/>
  <c r="N16" i="76"/>
  <c r="N20" i="76" s="1"/>
  <c r="N28" i="76" s="1"/>
  <c r="N32" i="76" s="1"/>
  <c r="M16" i="76"/>
  <c r="M20" i="76" s="1"/>
  <c r="H16" i="76"/>
  <c r="H20" i="76" s="1"/>
  <c r="G16" i="76"/>
  <c r="G20" i="76" s="1"/>
  <c r="G28" i="76" s="1"/>
  <c r="G32" i="76" s="1"/>
  <c r="Q15" i="76"/>
  <c r="J15" i="76"/>
  <c r="J14" i="76"/>
  <c r="Q13" i="76"/>
  <c r="J13" i="76"/>
  <c r="Q12" i="76"/>
  <c r="T12" i="76" s="1"/>
  <c r="Q11" i="76"/>
  <c r="J11" i="76"/>
  <c r="T11" i="76" s="1"/>
  <c r="O9" i="76"/>
  <c r="N9" i="76"/>
  <c r="M9" i="76"/>
  <c r="H9" i="76"/>
  <c r="G9" i="76"/>
  <c r="Q8" i="76"/>
  <c r="J8" i="76"/>
  <c r="Q7" i="76"/>
  <c r="J7" i="76"/>
  <c r="T7" i="76" s="1"/>
  <c r="Q6" i="76"/>
  <c r="J6" i="76"/>
  <c r="Q5" i="76"/>
  <c r="J5" i="76"/>
  <c r="L98" i="75"/>
  <c r="L92" i="75"/>
  <c r="Q66" i="75"/>
  <c r="Q62" i="75"/>
  <c r="J62" i="75"/>
  <c r="T62" i="75" s="1"/>
  <c r="Q60" i="75"/>
  <c r="J56" i="75"/>
  <c r="T56" i="75" s="1"/>
  <c r="P54" i="75"/>
  <c r="P58" i="75" s="1"/>
  <c r="O54" i="75"/>
  <c r="O58" i="75" s="1"/>
  <c r="N54" i="75"/>
  <c r="N58" i="75" s="1"/>
  <c r="M54" i="75"/>
  <c r="M58" i="75" s="1"/>
  <c r="I54" i="75"/>
  <c r="I58" i="75" s="1"/>
  <c r="H54" i="75"/>
  <c r="H58" i="75" s="1"/>
  <c r="G54" i="75"/>
  <c r="G58" i="75" s="1"/>
  <c r="Q53" i="75"/>
  <c r="J53" i="75"/>
  <c r="T53" i="75" s="1"/>
  <c r="J52" i="75"/>
  <c r="Q51" i="75"/>
  <c r="T51" i="75" s="1"/>
  <c r="J51" i="75"/>
  <c r="E87" i="75"/>
  <c r="J50" i="75"/>
  <c r="Q49" i="75"/>
  <c r="J49" i="75"/>
  <c r="T49" i="75" s="1"/>
  <c r="P47" i="75"/>
  <c r="O47" i="75"/>
  <c r="N47" i="75"/>
  <c r="M47" i="75"/>
  <c r="I47" i="75"/>
  <c r="H47" i="75"/>
  <c r="G47" i="75"/>
  <c r="Q46" i="75"/>
  <c r="Q45" i="75"/>
  <c r="J45" i="75"/>
  <c r="Q44" i="75"/>
  <c r="J44" i="75"/>
  <c r="J43" i="75"/>
  <c r="Q40" i="75"/>
  <c r="Q76" i="75" s="1"/>
  <c r="L40" i="75"/>
  <c r="L76" i="75" s="1"/>
  <c r="E40" i="75"/>
  <c r="E76" i="75" s="1"/>
  <c r="L102" i="75"/>
  <c r="Q26" i="75"/>
  <c r="T26" i="75" s="1"/>
  <c r="J26" i="75"/>
  <c r="Q24" i="75"/>
  <c r="T24" i="75" s="1"/>
  <c r="J24" i="75"/>
  <c r="J22" i="75"/>
  <c r="J19" i="75"/>
  <c r="Q18" i="75"/>
  <c r="Q92" i="75" s="1"/>
  <c r="J18" i="75"/>
  <c r="T18" i="75" s="1"/>
  <c r="E92" i="75"/>
  <c r="O16" i="75"/>
  <c r="O20" i="75" s="1"/>
  <c r="N16" i="75"/>
  <c r="N20" i="75" s="1"/>
  <c r="M16" i="75"/>
  <c r="M20" i="75" s="1"/>
  <c r="H16" i="75"/>
  <c r="H20" i="75" s="1"/>
  <c r="G16" i="75"/>
  <c r="G20" i="75" s="1"/>
  <c r="Q15" i="75"/>
  <c r="J15" i="75"/>
  <c r="Q14" i="75"/>
  <c r="J14" i="75"/>
  <c r="Q13" i="75"/>
  <c r="T13" i="75" s="1"/>
  <c r="J13" i="75"/>
  <c r="Q11" i="75"/>
  <c r="J11" i="75"/>
  <c r="T11" i="75" s="1"/>
  <c r="O9" i="75"/>
  <c r="N9" i="75"/>
  <c r="M9" i="75"/>
  <c r="H9" i="75"/>
  <c r="G9" i="75"/>
  <c r="Q8" i="75"/>
  <c r="L82" i="75"/>
  <c r="J8" i="75"/>
  <c r="Q6" i="75"/>
  <c r="J6" i="75"/>
  <c r="T6" i="75" s="1"/>
  <c r="Q5" i="75"/>
  <c r="J5" i="75"/>
  <c r="T5" i="75" s="1"/>
  <c r="F57" i="74"/>
  <c r="F60" i="74" s="1"/>
  <c r="T19" i="75" l="1"/>
  <c r="T12" i="75"/>
  <c r="T15" i="75"/>
  <c r="T14" i="75"/>
  <c r="N64" i="76"/>
  <c r="N68" i="76" s="1"/>
  <c r="T5" i="76"/>
  <c r="T6" i="76"/>
  <c r="T8" i="76"/>
  <c r="M28" i="76"/>
  <c r="M32" i="76" s="1"/>
  <c r="T15" i="76"/>
  <c r="T13" i="76"/>
  <c r="T30" i="76"/>
  <c r="H28" i="76"/>
  <c r="H32" i="76" s="1"/>
  <c r="T44" i="75"/>
  <c r="O64" i="75"/>
  <c r="O68" i="75" s="1"/>
  <c r="T45" i="75"/>
  <c r="T8" i="75"/>
  <c r="N28" i="75"/>
  <c r="N32" i="75" s="1"/>
  <c r="G28" i="75"/>
  <c r="G32" i="75" s="1"/>
  <c r="I64" i="76"/>
  <c r="I68" i="76" s="1"/>
  <c r="E64" i="76"/>
  <c r="J88" i="76"/>
  <c r="O64" i="76"/>
  <c r="O68" i="76" s="1"/>
  <c r="O28" i="76"/>
  <c r="O32" i="76" s="1"/>
  <c r="E90" i="76"/>
  <c r="L64" i="76"/>
  <c r="L68" i="76" s="1"/>
  <c r="J9" i="76"/>
  <c r="E28" i="76"/>
  <c r="E32" i="76" s="1"/>
  <c r="J58" i="76"/>
  <c r="L20" i="76"/>
  <c r="L28" i="76" s="1"/>
  <c r="Q9" i="76"/>
  <c r="L83" i="76"/>
  <c r="Q102" i="76"/>
  <c r="I64" i="75"/>
  <c r="I68" i="75" s="1"/>
  <c r="E64" i="75"/>
  <c r="L64" i="75"/>
  <c r="L68" i="75" s="1"/>
  <c r="L90" i="75"/>
  <c r="P64" i="75"/>
  <c r="P68" i="75" s="1"/>
  <c r="L20" i="75"/>
  <c r="L28" i="75" s="1"/>
  <c r="L32" i="75" s="1"/>
  <c r="H28" i="75"/>
  <c r="H32" i="75" s="1"/>
  <c r="O28" i="75"/>
  <c r="O32" i="75" s="1"/>
  <c r="M28" i="75"/>
  <c r="M32" i="75" s="1"/>
  <c r="E28" i="75"/>
  <c r="E94" i="75"/>
  <c r="E83" i="75"/>
  <c r="E85" i="75"/>
  <c r="E89" i="75"/>
  <c r="J16" i="75"/>
  <c r="E90" i="75"/>
  <c r="Q16" i="75"/>
  <c r="Q20" i="75" s="1"/>
  <c r="L86" i="75"/>
  <c r="L96" i="75"/>
  <c r="Q7" i="75"/>
  <c r="Q9" i="75" s="1"/>
  <c r="L88" i="75"/>
  <c r="Q96" i="75"/>
  <c r="J98" i="76"/>
  <c r="Q96" i="76"/>
  <c r="J45" i="76"/>
  <c r="T45" i="76" s="1"/>
  <c r="G64" i="76"/>
  <c r="P64" i="76"/>
  <c r="P68" i="76" s="1"/>
  <c r="Q87" i="76"/>
  <c r="Q52" i="76"/>
  <c r="T52" i="76" s="1"/>
  <c r="L88" i="76"/>
  <c r="E92" i="76"/>
  <c r="Q14" i="76"/>
  <c r="T14" i="76" s="1"/>
  <c r="L80" i="76"/>
  <c r="L82" i="76"/>
  <c r="H64" i="76"/>
  <c r="H68" i="76" s="1"/>
  <c r="M64" i="76"/>
  <c r="M68" i="76" s="1"/>
  <c r="J56" i="76"/>
  <c r="T56" i="76" s="1"/>
  <c r="Q19" i="76"/>
  <c r="T19" i="76" s="1"/>
  <c r="L93" i="76"/>
  <c r="Q44" i="76"/>
  <c r="Q80" i="76" s="1"/>
  <c r="Q46" i="76"/>
  <c r="Q82" i="76" s="1"/>
  <c r="J49" i="76"/>
  <c r="E85" i="76"/>
  <c r="J51" i="76"/>
  <c r="E87" i="76"/>
  <c r="J53" i="76"/>
  <c r="T53" i="76" s="1"/>
  <c r="E89" i="76"/>
  <c r="L90" i="76"/>
  <c r="E94" i="76"/>
  <c r="L102" i="76"/>
  <c r="E83" i="76"/>
  <c r="Q62" i="76"/>
  <c r="T62" i="76" s="1"/>
  <c r="L98" i="76"/>
  <c r="J43" i="76"/>
  <c r="Q85" i="76"/>
  <c r="Q50" i="76"/>
  <c r="T50" i="76" s="1"/>
  <c r="L86" i="76"/>
  <c r="Q89" i="76"/>
  <c r="J57" i="76"/>
  <c r="E93" i="76"/>
  <c r="Q81" i="76"/>
  <c r="Q58" i="76"/>
  <c r="J60" i="76"/>
  <c r="T60" i="76" s="1"/>
  <c r="E96" i="76"/>
  <c r="E98" i="76"/>
  <c r="J12" i="76"/>
  <c r="J22" i="76"/>
  <c r="J26" i="76"/>
  <c r="Q43" i="76"/>
  <c r="J44" i="76"/>
  <c r="J46" i="76"/>
  <c r="J66" i="76"/>
  <c r="T66" i="76" s="1"/>
  <c r="E82" i="76"/>
  <c r="E102" i="76"/>
  <c r="J9" i="75"/>
  <c r="T9" i="75" s="1"/>
  <c r="J80" i="75"/>
  <c r="E82" i="75"/>
  <c r="J46" i="75"/>
  <c r="T46" i="75" s="1"/>
  <c r="Q85" i="75"/>
  <c r="Q87" i="75"/>
  <c r="Q89" i="75"/>
  <c r="L87" i="75"/>
  <c r="Q30" i="75"/>
  <c r="T30" i="75" s="1"/>
  <c r="J79" i="75"/>
  <c r="L80" i="75"/>
  <c r="G64" i="75"/>
  <c r="G68" i="75" s="1"/>
  <c r="M64" i="75"/>
  <c r="M68" i="75" s="1"/>
  <c r="Q50" i="75"/>
  <c r="Q86" i="75" s="1"/>
  <c r="Q52" i="75"/>
  <c r="Q88" i="75" s="1"/>
  <c r="J57" i="75"/>
  <c r="E93" i="75"/>
  <c r="Q58" i="75"/>
  <c r="E79" i="75"/>
  <c r="L83" i="75"/>
  <c r="L93" i="75"/>
  <c r="L79" i="75"/>
  <c r="Q43" i="75"/>
  <c r="T43" i="75" s="1"/>
  <c r="Q80" i="75"/>
  <c r="Q82" i="75"/>
  <c r="H64" i="75"/>
  <c r="H68" i="75" s="1"/>
  <c r="N64" i="75"/>
  <c r="N68" i="75" s="1"/>
  <c r="J98" i="75"/>
  <c r="E80" i="75"/>
  <c r="L85" i="75"/>
  <c r="L89" i="75"/>
  <c r="J85" i="75"/>
  <c r="J54" i="75"/>
  <c r="J86" i="75"/>
  <c r="J87" i="75"/>
  <c r="J88" i="75"/>
  <c r="J89" i="75"/>
  <c r="J92" i="75"/>
  <c r="J58" i="75"/>
  <c r="J60" i="75"/>
  <c r="T60" i="75" s="1"/>
  <c r="E96" i="75"/>
  <c r="Q98" i="75"/>
  <c r="J66" i="75"/>
  <c r="T66" i="75" s="1"/>
  <c r="E86" i="75"/>
  <c r="E88" i="75"/>
  <c r="E98" i="75"/>
  <c r="E102" i="75"/>
  <c r="J32" i="76" l="1"/>
  <c r="T52" i="75"/>
  <c r="T50" i="75"/>
  <c r="T58" i="76"/>
  <c r="T46" i="76"/>
  <c r="T44" i="76"/>
  <c r="T43" i="76"/>
  <c r="E68" i="76"/>
  <c r="S68" i="76" s="1"/>
  <c r="S64" i="76"/>
  <c r="J93" i="76"/>
  <c r="T57" i="76"/>
  <c r="T9" i="76"/>
  <c r="Q16" i="76"/>
  <c r="T58" i="75"/>
  <c r="J47" i="75"/>
  <c r="T7" i="75"/>
  <c r="J20" i="75"/>
  <c r="T20" i="75" s="1"/>
  <c r="T16" i="75"/>
  <c r="E68" i="75"/>
  <c r="E104" i="75" s="1"/>
  <c r="S64" i="75"/>
  <c r="J93" i="75"/>
  <c r="T57" i="75"/>
  <c r="S68" i="75"/>
  <c r="E32" i="75"/>
  <c r="S32" i="75" s="1"/>
  <c r="S28" i="75"/>
  <c r="Q20" i="76"/>
  <c r="Q94" i="76" s="1"/>
  <c r="L94" i="76"/>
  <c r="Q68" i="76"/>
  <c r="Q64" i="76"/>
  <c r="J28" i="76"/>
  <c r="E100" i="76"/>
  <c r="L32" i="76"/>
  <c r="L100" i="76"/>
  <c r="Q28" i="76"/>
  <c r="Q88" i="76"/>
  <c r="E104" i="76"/>
  <c r="J68" i="75"/>
  <c r="J64" i="75"/>
  <c r="L104" i="75"/>
  <c r="Q68" i="75"/>
  <c r="Q102" i="75"/>
  <c r="L94" i="75"/>
  <c r="L100" i="75"/>
  <c r="Q81" i="75"/>
  <c r="Q28" i="75"/>
  <c r="Q32" i="75"/>
  <c r="J32" i="75"/>
  <c r="J28" i="75"/>
  <c r="E100" i="75"/>
  <c r="Q94" i="75"/>
  <c r="J16" i="76"/>
  <c r="T16" i="76" s="1"/>
  <c r="Q86" i="76"/>
  <c r="Q54" i="76"/>
  <c r="J87" i="76"/>
  <c r="J96" i="76"/>
  <c r="Q93" i="76"/>
  <c r="J102" i="76"/>
  <c r="J82" i="76"/>
  <c r="J79" i="76"/>
  <c r="J47" i="76"/>
  <c r="J89" i="76"/>
  <c r="J54" i="76"/>
  <c r="J85" i="76"/>
  <c r="G68" i="76"/>
  <c r="J68" i="76" s="1"/>
  <c r="J64" i="76"/>
  <c r="J80" i="76"/>
  <c r="Q98" i="76"/>
  <c r="J92" i="76"/>
  <c r="Q47" i="76"/>
  <c r="Q83" i="76" s="1"/>
  <c r="Q79" i="76"/>
  <c r="J86" i="76"/>
  <c r="J96" i="75"/>
  <c r="J90" i="75"/>
  <c r="Q64" i="75"/>
  <c r="Q79" i="75"/>
  <c r="Q47" i="75"/>
  <c r="Q83" i="75" s="1"/>
  <c r="Q54" i="75"/>
  <c r="Q90" i="75" s="1"/>
  <c r="J82" i="75"/>
  <c r="J83" i="75"/>
  <c r="J102" i="75"/>
  <c r="H146" i="74"/>
  <c r="G146" i="74"/>
  <c r="H142" i="74"/>
  <c r="G142" i="74"/>
  <c r="H140" i="74"/>
  <c r="G140" i="74"/>
  <c r="H137" i="74"/>
  <c r="G137" i="74"/>
  <c r="H136" i="74"/>
  <c r="G136" i="74"/>
  <c r="H133" i="74"/>
  <c r="G133" i="74"/>
  <c r="H132" i="74"/>
  <c r="G132" i="74"/>
  <c r="H131" i="74"/>
  <c r="G131" i="74"/>
  <c r="H130" i="74"/>
  <c r="G130" i="74"/>
  <c r="H129" i="74"/>
  <c r="G129" i="74"/>
  <c r="H126" i="74"/>
  <c r="G126" i="74"/>
  <c r="H124" i="74"/>
  <c r="G124" i="74"/>
  <c r="H123" i="74"/>
  <c r="G123" i="74"/>
  <c r="N123" i="74"/>
  <c r="O123" i="74"/>
  <c r="P123" i="74"/>
  <c r="N124" i="74"/>
  <c r="O124" i="74"/>
  <c r="P124" i="74"/>
  <c r="N125" i="74"/>
  <c r="O125" i="74"/>
  <c r="P125" i="74"/>
  <c r="N126" i="74"/>
  <c r="O126" i="74"/>
  <c r="P126" i="74"/>
  <c r="N129" i="74"/>
  <c r="O129" i="74"/>
  <c r="P129" i="74"/>
  <c r="N130" i="74"/>
  <c r="O130" i="74"/>
  <c r="P130" i="74"/>
  <c r="N131" i="74"/>
  <c r="O131" i="74"/>
  <c r="P131" i="74"/>
  <c r="N132" i="74"/>
  <c r="O132" i="74"/>
  <c r="P132" i="74"/>
  <c r="N133" i="74"/>
  <c r="O133" i="74"/>
  <c r="P133" i="74"/>
  <c r="N136" i="74"/>
  <c r="O136" i="74"/>
  <c r="P136" i="74"/>
  <c r="N137" i="74"/>
  <c r="O137" i="74"/>
  <c r="P137" i="74"/>
  <c r="N140" i="74"/>
  <c r="O140" i="74"/>
  <c r="P140" i="74"/>
  <c r="N142" i="74"/>
  <c r="O142" i="74"/>
  <c r="P142" i="74"/>
  <c r="N146" i="74"/>
  <c r="O146" i="74"/>
  <c r="P146" i="74"/>
  <c r="Q146" i="74"/>
  <c r="Q142" i="74"/>
  <c r="Q124" i="74"/>
  <c r="Q125" i="74"/>
  <c r="Q126" i="74"/>
  <c r="Q129" i="74"/>
  <c r="Q130" i="74"/>
  <c r="Q131" i="74"/>
  <c r="Q132" i="74"/>
  <c r="Q133" i="74"/>
  <c r="Q136" i="74"/>
  <c r="Q137" i="74"/>
  <c r="Q140" i="74"/>
  <c r="Q123" i="74"/>
  <c r="Q90" i="76" l="1"/>
  <c r="T54" i="76"/>
  <c r="T68" i="76"/>
  <c r="T64" i="76"/>
  <c r="T47" i="76"/>
  <c r="T28" i="76"/>
  <c r="T47" i="75"/>
  <c r="T54" i="75"/>
  <c r="T28" i="75"/>
  <c r="J94" i="75"/>
  <c r="T64" i="75"/>
  <c r="T68" i="75"/>
  <c r="T32" i="75"/>
  <c r="Q100" i="76"/>
  <c r="L104" i="76"/>
  <c r="Q32" i="76"/>
  <c r="T32" i="76" s="1"/>
  <c r="Q104" i="75"/>
  <c r="Q100" i="75"/>
  <c r="J100" i="75"/>
  <c r="J104" i="75"/>
  <c r="J90" i="76"/>
  <c r="J100" i="76"/>
  <c r="J83" i="76"/>
  <c r="J104" i="76"/>
  <c r="J20" i="76"/>
  <c r="T20" i="76" s="1"/>
  <c r="F67" i="74"/>
  <c r="F71" i="74" s="1"/>
  <c r="M59" i="74"/>
  <c r="M62" i="74" s="1"/>
  <c r="M65" i="74" s="1"/>
  <c r="Q62" i="74"/>
  <c r="Q65" i="74" s="1"/>
  <c r="P59" i="74" l="1"/>
  <c r="P62" i="74" s="1"/>
  <c r="P65" i="74" s="1"/>
  <c r="Q104" i="76"/>
  <c r="J94" i="76"/>
  <c r="O59" i="74"/>
  <c r="O38" i="74"/>
  <c r="P38" i="74"/>
  <c r="Q38" i="74"/>
  <c r="N38" i="74"/>
  <c r="O22" i="74"/>
  <c r="P22" i="74"/>
  <c r="P27" i="74" s="1"/>
  <c r="P55" i="74" s="1"/>
  <c r="Q22" i="74"/>
  <c r="Q27" i="74" s="1"/>
  <c r="Q55" i="74" s="1"/>
  <c r="N22" i="74"/>
  <c r="N27" i="74" s="1"/>
  <c r="N55" i="74" s="1"/>
  <c r="K55" i="74" s="1"/>
  <c r="H22" i="74"/>
  <c r="H27" i="74" s="1"/>
  <c r="H55" i="74" s="1"/>
  <c r="M6" i="74"/>
  <c r="M7" i="74"/>
  <c r="M10" i="74"/>
  <c r="M11" i="74"/>
  <c r="M12" i="74"/>
  <c r="M13" i="74"/>
  <c r="M15" i="74"/>
  <c r="J15" i="74" s="1"/>
  <c r="M16" i="74"/>
  <c r="J16" i="74" s="1"/>
  <c r="M17" i="74"/>
  <c r="J17" i="74" s="1"/>
  <c r="M18" i="74"/>
  <c r="J18" i="74" s="1"/>
  <c r="M19" i="74"/>
  <c r="J19" i="74" s="1"/>
  <c r="M20" i="74"/>
  <c r="J20" i="74" s="1"/>
  <c r="M21" i="74"/>
  <c r="J21" i="74" s="1"/>
  <c r="M24" i="74"/>
  <c r="M25" i="74"/>
  <c r="M26" i="74"/>
  <c r="M28" i="74"/>
  <c r="M30" i="74"/>
  <c r="J30" i="74" s="1"/>
  <c r="M31" i="74"/>
  <c r="J31" i="74" s="1"/>
  <c r="M32" i="74"/>
  <c r="J32" i="74" s="1"/>
  <c r="M33" i="74"/>
  <c r="J33" i="74" s="1"/>
  <c r="M34" i="74"/>
  <c r="J34" i="74" s="1"/>
  <c r="M35" i="74"/>
  <c r="J35" i="74" s="1"/>
  <c r="M39" i="74"/>
  <c r="J39" i="74" s="1"/>
  <c r="M41" i="74"/>
  <c r="J41" i="74" s="1"/>
  <c r="M42" i="74"/>
  <c r="J42" i="74" s="1"/>
  <c r="M43" i="74"/>
  <c r="J43" i="74" s="1"/>
  <c r="M45" i="74"/>
  <c r="J45" i="74" s="1"/>
  <c r="M46" i="74"/>
  <c r="J46" i="74" s="1"/>
  <c r="M47" i="74"/>
  <c r="J47" i="74" s="1"/>
  <c r="M49" i="74"/>
  <c r="J49" i="74" s="1"/>
  <c r="M50" i="74"/>
  <c r="J50" i="74" s="1"/>
  <c r="M51" i="74"/>
  <c r="J51" i="74" s="1"/>
  <c r="M5" i="74"/>
  <c r="H38" i="74"/>
  <c r="H62" i="74"/>
  <c r="H65" i="74" s="1"/>
  <c r="G62" i="74"/>
  <c r="G38" i="74"/>
  <c r="G22" i="74"/>
  <c r="G27" i="74" s="1"/>
  <c r="G55" i="74" s="1"/>
  <c r="N67" i="74" l="1"/>
  <c r="N71" i="74" s="1"/>
  <c r="N73" i="74"/>
  <c r="Q67" i="74"/>
  <c r="Q71" i="74" s="1"/>
  <c r="Q73" i="74"/>
  <c r="P67" i="74"/>
  <c r="P71" i="74" s="1"/>
  <c r="P73" i="74"/>
  <c r="H67" i="74"/>
  <c r="H71" i="74" s="1"/>
  <c r="H73" i="74"/>
  <c r="M52" i="74"/>
  <c r="J52" i="74" s="1"/>
  <c r="G67" i="74"/>
  <c r="G71" i="74" s="1"/>
  <c r="G73" i="74"/>
  <c r="G65" i="74"/>
  <c r="F59" i="74"/>
  <c r="F62" i="74" s="1"/>
  <c r="F65" i="74" s="1"/>
  <c r="O27" i="74"/>
  <c r="O55" i="74" s="1"/>
  <c r="N57" i="74"/>
  <c r="O62" i="74"/>
  <c r="O65" i="74" s="1"/>
  <c r="G57" i="74"/>
  <c r="Q57" i="74"/>
  <c r="H57" i="74"/>
  <c r="O57" i="74"/>
  <c r="P57" i="74"/>
  <c r="M22" i="74"/>
  <c r="J22" i="74" s="1"/>
  <c r="M38" i="74"/>
  <c r="J38" i="74" s="1"/>
  <c r="M27" i="74" l="1"/>
  <c r="O73" i="74"/>
  <c r="N59" i="74"/>
  <c r="N62" i="74" s="1"/>
  <c r="N65" i="74" s="1"/>
  <c r="O67" i="74"/>
  <c r="O71" i="74" s="1"/>
  <c r="F120" i="74"/>
  <c r="F154" i="74" s="1"/>
  <c r="M112" i="74"/>
  <c r="M108" i="74"/>
  <c r="M106" i="74"/>
  <c r="M103" i="74"/>
  <c r="M102" i="74"/>
  <c r="Q100" i="74"/>
  <c r="P100" i="74"/>
  <c r="O100" i="74"/>
  <c r="N100" i="74"/>
  <c r="H100" i="74"/>
  <c r="G100" i="74"/>
  <c r="G104" i="74" s="1"/>
  <c r="M99" i="74"/>
  <c r="J99" i="74" s="1"/>
  <c r="M98" i="74"/>
  <c r="J98" i="74" s="1"/>
  <c r="M97" i="74"/>
  <c r="J97" i="74" s="1"/>
  <c r="M96" i="74"/>
  <c r="J96" i="74" s="1"/>
  <c r="M95" i="74"/>
  <c r="J95" i="74" s="1"/>
  <c r="Q93" i="74"/>
  <c r="P93" i="74"/>
  <c r="O93" i="74"/>
  <c r="N93" i="74"/>
  <c r="H93" i="74"/>
  <c r="G93" i="74"/>
  <c r="M92" i="74"/>
  <c r="M91" i="74"/>
  <c r="M90" i="74"/>
  <c r="M89" i="74"/>
  <c r="K87" i="74"/>
  <c r="K155" i="74" s="1"/>
  <c r="G86" i="74"/>
  <c r="G120" i="74" s="1"/>
  <c r="G154" i="74" s="1"/>
  <c r="F86" i="74"/>
  <c r="D86" i="74"/>
  <c r="D120" i="74" s="1"/>
  <c r="D154" i="74" s="1"/>
  <c r="J87" i="74"/>
  <c r="J155" i="74" s="1"/>
  <c r="M73" i="74" l="1"/>
  <c r="M55" i="74"/>
  <c r="J55" i="74" s="1"/>
  <c r="M67" i="74"/>
  <c r="M71" i="74" s="1"/>
  <c r="O104" i="74"/>
  <c r="N104" i="74"/>
  <c r="M93" i="74"/>
  <c r="P104" i="74"/>
  <c r="M53" i="74"/>
  <c r="M100" i="74"/>
  <c r="J100" i="74" s="1"/>
  <c r="H104" i="74"/>
  <c r="Q104" i="74"/>
  <c r="G110" i="74"/>
  <c r="M65" i="73"/>
  <c r="J65" i="73" s="1"/>
  <c r="M58" i="73"/>
  <c r="J58" i="73" s="1"/>
  <c r="P56" i="73"/>
  <c r="O56" i="73"/>
  <c r="N56" i="73"/>
  <c r="K56" i="73" s="1"/>
  <c r="H56" i="73"/>
  <c r="G56" i="73"/>
  <c r="P55" i="73"/>
  <c r="O55" i="73"/>
  <c r="N55" i="73"/>
  <c r="K55" i="73" s="1"/>
  <c r="H55" i="73"/>
  <c r="G55" i="73"/>
  <c r="M52" i="73"/>
  <c r="J52" i="73" s="1"/>
  <c r="M51" i="73"/>
  <c r="J51" i="73" s="1"/>
  <c r="M50" i="73"/>
  <c r="J50" i="73" s="1"/>
  <c r="Q49" i="73"/>
  <c r="P49" i="73"/>
  <c r="O49" i="73"/>
  <c r="N49" i="73"/>
  <c r="K49" i="73" s="1"/>
  <c r="H49" i="73"/>
  <c r="G49" i="73"/>
  <c r="F54" i="73" s="1"/>
  <c r="K44" i="73"/>
  <c r="F43" i="73"/>
  <c r="D43" i="73"/>
  <c r="M24" i="73"/>
  <c r="J24" i="73" s="1"/>
  <c r="M17" i="73"/>
  <c r="J17" i="73" s="1"/>
  <c r="P15" i="73"/>
  <c r="O15" i="73"/>
  <c r="N15" i="73"/>
  <c r="K15" i="73" s="1"/>
  <c r="H15" i="73"/>
  <c r="G15" i="73"/>
  <c r="P14" i="73"/>
  <c r="O14" i="73"/>
  <c r="N14" i="73"/>
  <c r="K14" i="73" s="1"/>
  <c r="H14" i="73"/>
  <c r="G14" i="73"/>
  <c r="M11" i="73"/>
  <c r="M10" i="73"/>
  <c r="J10" i="73" s="1"/>
  <c r="M9" i="73"/>
  <c r="J9" i="73" s="1"/>
  <c r="Q8" i="73"/>
  <c r="P8" i="73"/>
  <c r="O8" i="73"/>
  <c r="N8" i="73"/>
  <c r="H8" i="73"/>
  <c r="G8" i="73"/>
  <c r="F13" i="73" s="1"/>
  <c r="M5" i="72"/>
  <c r="M27" i="71"/>
  <c r="J27" i="71" s="1"/>
  <c r="M26" i="71"/>
  <c r="J26" i="71" s="1"/>
  <c r="O25" i="71"/>
  <c r="N25" i="71"/>
  <c r="H25" i="71"/>
  <c r="G25" i="71"/>
  <c r="M23" i="71"/>
  <c r="J23" i="71" s="1"/>
  <c r="M21" i="71"/>
  <c r="J21" i="71" s="1"/>
  <c r="M20" i="71"/>
  <c r="J20" i="71" s="1"/>
  <c r="M19" i="71"/>
  <c r="J19" i="71" s="1"/>
  <c r="M16" i="71"/>
  <c r="J16" i="71" s="1"/>
  <c r="M15" i="71"/>
  <c r="J15" i="71" s="1"/>
  <c r="M14" i="71"/>
  <c r="J14" i="71" s="1"/>
  <c r="M13" i="71"/>
  <c r="J13" i="71" s="1"/>
  <c r="M12" i="71"/>
  <c r="J12" i="71" s="1"/>
  <c r="M7" i="71"/>
  <c r="J7" i="71" s="1"/>
  <c r="M6" i="71"/>
  <c r="J6" i="71" s="1"/>
  <c r="M29" i="70"/>
  <c r="J29" i="70" s="1"/>
  <c r="K27" i="70"/>
  <c r="J27" i="70"/>
  <c r="G26" i="70"/>
  <c r="F26" i="70"/>
  <c r="D26" i="70"/>
  <c r="M20" i="70"/>
  <c r="J20" i="70" s="1"/>
  <c r="Q13" i="70"/>
  <c r="P13" i="70"/>
  <c r="N13" i="70"/>
  <c r="K13" i="70" s="1"/>
  <c r="M13" i="70"/>
  <c r="J13" i="70" s="1"/>
  <c r="H13" i="70"/>
  <c r="G13" i="70"/>
  <c r="M11" i="70"/>
  <c r="J11" i="70" s="1"/>
  <c r="M7" i="70"/>
  <c r="J7" i="70" s="1"/>
  <c r="M6" i="70"/>
  <c r="J6" i="70" s="1"/>
  <c r="Q5" i="70"/>
  <c r="P5" i="70"/>
  <c r="O5" i="70"/>
  <c r="N5" i="70"/>
  <c r="M41" i="69"/>
  <c r="M39" i="69"/>
  <c r="J39" i="69" s="1"/>
  <c r="J35" i="69"/>
  <c r="M27" i="69"/>
  <c r="J27" i="69" s="1"/>
  <c r="M25" i="69"/>
  <c r="J25" i="69" s="1"/>
  <c r="M19" i="69"/>
  <c r="J19" i="69" s="1"/>
  <c r="M17" i="69"/>
  <c r="J17" i="69" s="1"/>
  <c r="M15" i="69"/>
  <c r="J15" i="69" s="1"/>
  <c r="M14" i="69"/>
  <c r="J14" i="69" s="1"/>
  <c r="Q13" i="69"/>
  <c r="P13" i="69"/>
  <c r="O13" i="69"/>
  <c r="N13" i="69"/>
  <c r="H13" i="69"/>
  <c r="G13" i="69"/>
  <c r="M11" i="69"/>
  <c r="M10" i="69"/>
  <c r="P13" i="68"/>
  <c r="O13" i="68"/>
  <c r="N13" i="68"/>
  <c r="H13" i="68"/>
  <c r="G13" i="68"/>
  <c r="P12" i="68"/>
  <c r="O12" i="68"/>
  <c r="N12" i="68"/>
  <c r="H12" i="68"/>
  <c r="G12" i="68"/>
  <c r="M9" i="68"/>
  <c r="J9" i="68" s="1"/>
  <c r="M8" i="68"/>
  <c r="Q7" i="68"/>
  <c r="P7" i="68"/>
  <c r="O7" i="68"/>
  <c r="N7" i="68"/>
  <c r="K7" i="68" s="1"/>
  <c r="H7" i="68"/>
  <c r="G7" i="68"/>
  <c r="M8" i="73" l="1"/>
  <c r="J8" i="73" s="1"/>
  <c r="K8" i="73"/>
  <c r="D14" i="73"/>
  <c r="D55" i="73"/>
  <c r="D15" i="73"/>
  <c r="D56" i="73"/>
  <c r="P54" i="73"/>
  <c r="M25" i="71"/>
  <c r="J25" i="71" s="1"/>
  <c r="K25" i="71"/>
  <c r="J32" i="70"/>
  <c r="M5" i="70"/>
  <c r="J5" i="70" s="1"/>
  <c r="K5" i="70"/>
  <c r="J15" i="68"/>
  <c r="D13" i="68"/>
  <c r="N54" i="73"/>
  <c r="K54" i="73" s="1"/>
  <c r="D12" i="68"/>
  <c r="M7" i="68"/>
  <c r="J7" i="68" s="1"/>
  <c r="J8" i="68"/>
  <c r="H11" i="68"/>
  <c r="J33" i="69"/>
  <c r="K33" i="69"/>
  <c r="J34" i="69"/>
  <c r="K34" i="69"/>
  <c r="M13" i="69"/>
  <c r="J13" i="69" s="1"/>
  <c r="K13" i="69"/>
  <c r="M57" i="74"/>
  <c r="J57" i="74" s="1"/>
  <c r="M56" i="74"/>
  <c r="J56" i="74" s="1"/>
  <c r="O11" i="68"/>
  <c r="M13" i="68"/>
  <c r="N11" i="68"/>
  <c r="G11" i="68"/>
  <c r="F11" i="68"/>
  <c r="P13" i="73"/>
  <c r="G74" i="74"/>
  <c r="G77" i="74" s="1"/>
  <c r="N110" i="74"/>
  <c r="N114" i="74" s="1"/>
  <c r="P110" i="74"/>
  <c r="O110" i="74"/>
  <c r="Q110" i="74"/>
  <c r="M104" i="74"/>
  <c r="H110" i="74"/>
  <c r="P114" i="74"/>
  <c r="G114" i="74"/>
  <c r="H13" i="73"/>
  <c r="H54" i="73"/>
  <c r="M14" i="73"/>
  <c r="M15" i="73"/>
  <c r="O13" i="73"/>
  <c r="O54" i="73"/>
  <c r="M55" i="73"/>
  <c r="M56" i="73"/>
  <c r="M49" i="73"/>
  <c r="J49" i="73" s="1"/>
  <c r="G13" i="73"/>
  <c r="N13" i="73"/>
  <c r="K13" i="73" s="1"/>
  <c r="G54" i="73"/>
  <c r="P11" i="68"/>
  <c r="M12" i="68"/>
  <c r="J55" i="73" l="1"/>
  <c r="D13" i="73"/>
  <c r="J14" i="73"/>
  <c r="D54" i="73"/>
  <c r="J56" i="73"/>
  <c r="J15" i="73"/>
  <c r="M54" i="73"/>
  <c r="D11" i="68"/>
  <c r="M11" i="68"/>
  <c r="M13" i="73"/>
  <c r="J13" i="73" s="1"/>
  <c r="O74" i="74"/>
  <c r="O114" i="74"/>
  <c r="P74" i="74"/>
  <c r="P77" i="74" s="1"/>
  <c r="N74" i="74"/>
  <c r="N77" i="74" s="1"/>
  <c r="H74" i="74"/>
  <c r="H77" i="74" s="1"/>
  <c r="Q74" i="74"/>
  <c r="Q77" i="74" s="1"/>
  <c r="H114" i="74"/>
  <c r="Q114" i="74"/>
  <c r="M110" i="74"/>
  <c r="J54" i="73" l="1"/>
  <c r="O77" i="74"/>
  <c r="M114" i="74"/>
  <c r="M74" i="74"/>
  <c r="M77" i="74" s="1"/>
  <c r="F105" i="6" l="1"/>
  <c r="G105" i="6"/>
  <c r="H105" i="6"/>
  <c r="O105" i="6"/>
  <c r="P105" i="6"/>
  <c r="Q105" i="6"/>
  <c r="F100" i="6"/>
  <c r="G28" i="6"/>
  <c r="G63" i="6" s="1"/>
  <c r="H28" i="6"/>
  <c r="F5" i="6"/>
  <c r="G5" i="6"/>
  <c r="G75" i="6" s="1"/>
  <c r="F6" i="6"/>
  <c r="G6" i="6"/>
  <c r="G76" i="6" s="1"/>
  <c r="F7" i="6"/>
  <c r="G7" i="6"/>
  <c r="G77" i="6" s="1"/>
  <c r="F8" i="6"/>
  <c r="G8" i="6"/>
  <c r="G78" i="6" s="1"/>
  <c r="F11" i="6"/>
  <c r="G11" i="6"/>
  <c r="G81" i="6" s="1"/>
  <c r="F12" i="6"/>
  <c r="G12" i="6"/>
  <c r="G82" i="6" s="1"/>
  <c r="F13" i="6"/>
  <c r="G13" i="6"/>
  <c r="G83" i="6" s="1"/>
  <c r="F14" i="6"/>
  <c r="G14" i="6"/>
  <c r="G84" i="6" s="1"/>
  <c r="F15" i="6"/>
  <c r="G15" i="6"/>
  <c r="G85" i="6" s="1"/>
  <c r="F18" i="6"/>
  <c r="F88" i="6" s="1"/>
  <c r="G18" i="6"/>
  <c r="G88" i="6" s="1"/>
  <c r="F19" i="6"/>
  <c r="G19" i="6"/>
  <c r="G89" i="6" s="1"/>
  <c r="F22" i="6"/>
  <c r="G22" i="6"/>
  <c r="G92" i="6" s="1"/>
  <c r="F24" i="6"/>
  <c r="G24" i="6"/>
  <c r="G94" i="6" s="1"/>
  <c r="H6" i="6"/>
  <c r="H76" i="6" s="1"/>
  <c r="H7" i="6"/>
  <c r="H77" i="6" s="1"/>
  <c r="H8" i="6"/>
  <c r="H78" i="6" s="1"/>
  <c r="H11" i="6"/>
  <c r="H81" i="6" s="1"/>
  <c r="H12" i="6"/>
  <c r="H82" i="6" s="1"/>
  <c r="H13" i="6"/>
  <c r="H83" i="6" s="1"/>
  <c r="H14" i="6"/>
  <c r="H84" i="6" s="1"/>
  <c r="H15" i="6"/>
  <c r="H85" i="6" s="1"/>
  <c r="H18" i="6"/>
  <c r="H88" i="6" s="1"/>
  <c r="H19" i="6"/>
  <c r="H89" i="6" s="1"/>
  <c r="H22" i="6"/>
  <c r="H92" i="6" s="1"/>
  <c r="H24" i="6"/>
  <c r="H94" i="6" s="1"/>
  <c r="H5" i="6"/>
  <c r="H75" i="6" s="1"/>
  <c r="O28" i="6"/>
  <c r="P28" i="6"/>
  <c r="Q28" i="6"/>
  <c r="Q63" i="6" s="1"/>
  <c r="O5" i="6"/>
  <c r="O75" i="6" s="1"/>
  <c r="P5" i="6"/>
  <c r="P75" i="6" s="1"/>
  <c r="O6" i="6"/>
  <c r="O76" i="6" s="1"/>
  <c r="P6" i="6"/>
  <c r="P76" i="6" s="1"/>
  <c r="O7" i="6"/>
  <c r="O77" i="6" s="1"/>
  <c r="L45" i="36" s="1"/>
  <c r="P7" i="6"/>
  <c r="P77" i="6" s="1"/>
  <c r="O8" i="6"/>
  <c r="O78" i="6" s="1"/>
  <c r="L46" i="36" s="1"/>
  <c r="P8" i="6"/>
  <c r="P78" i="6" s="1"/>
  <c r="O11" i="6"/>
  <c r="O81" i="6" s="1"/>
  <c r="L49" i="36" s="1"/>
  <c r="P11" i="6"/>
  <c r="P81" i="6" s="1"/>
  <c r="O12" i="6"/>
  <c r="O82" i="6" s="1"/>
  <c r="L50" i="36" s="1"/>
  <c r="P12" i="6"/>
  <c r="P82" i="6" s="1"/>
  <c r="O13" i="6"/>
  <c r="O83" i="6" s="1"/>
  <c r="L51" i="36" s="1"/>
  <c r="P13" i="6"/>
  <c r="P83" i="6" s="1"/>
  <c r="O14" i="6"/>
  <c r="O84" i="6" s="1"/>
  <c r="L52" i="36" s="1"/>
  <c r="P14" i="6"/>
  <c r="P84" i="6" s="1"/>
  <c r="O15" i="6"/>
  <c r="O85" i="6" s="1"/>
  <c r="L53" i="36" s="1"/>
  <c r="P15" i="6"/>
  <c r="P85" i="6" s="1"/>
  <c r="O18" i="6"/>
  <c r="O88" i="6" s="1"/>
  <c r="L56" i="36" s="1"/>
  <c r="Q56" i="36" s="1"/>
  <c r="P18" i="6"/>
  <c r="P88" i="6" s="1"/>
  <c r="O19" i="6"/>
  <c r="O89" i="6" s="1"/>
  <c r="L57" i="36" s="1"/>
  <c r="P19" i="6"/>
  <c r="P89" i="6" s="1"/>
  <c r="O22" i="6"/>
  <c r="O92" i="6" s="1"/>
  <c r="L60" i="36" s="1"/>
  <c r="P22" i="6"/>
  <c r="P92" i="6" s="1"/>
  <c r="O24" i="6"/>
  <c r="O94" i="6" s="1"/>
  <c r="L62" i="36" s="1"/>
  <c r="P24" i="6"/>
  <c r="P94" i="6" s="1"/>
  <c r="Q6" i="6"/>
  <c r="Q7" i="6"/>
  <c r="Q8" i="6"/>
  <c r="Q11" i="6"/>
  <c r="Q12" i="6"/>
  <c r="Q13" i="6"/>
  <c r="Q14" i="6"/>
  <c r="Q15" i="6"/>
  <c r="Q18" i="6"/>
  <c r="Q19" i="6"/>
  <c r="Q22" i="6"/>
  <c r="Q24" i="6"/>
  <c r="Q5" i="6"/>
  <c r="F113" i="6"/>
  <c r="F37" i="6"/>
  <c r="F72" i="6"/>
  <c r="F96" i="5"/>
  <c r="F92" i="5"/>
  <c r="F85" i="5"/>
  <c r="F60" i="5"/>
  <c r="F56" i="5"/>
  <c r="F49" i="5"/>
  <c r="F16" i="5"/>
  <c r="F9" i="5"/>
  <c r="G9" i="5"/>
  <c r="Q96" i="5"/>
  <c r="P96" i="5"/>
  <c r="O96" i="5"/>
  <c r="H96" i="5"/>
  <c r="G96" i="5"/>
  <c r="Q92" i="5"/>
  <c r="P92" i="5"/>
  <c r="O92" i="5"/>
  <c r="H92" i="5"/>
  <c r="G92" i="5"/>
  <c r="Q85" i="5"/>
  <c r="P85" i="5"/>
  <c r="O85" i="5"/>
  <c r="H85" i="5"/>
  <c r="H102" i="5" s="1"/>
  <c r="G85" i="5"/>
  <c r="Q60" i="5"/>
  <c r="P60" i="5"/>
  <c r="O60" i="5"/>
  <c r="H60" i="5"/>
  <c r="G60" i="5"/>
  <c r="Q56" i="5"/>
  <c r="P56" i="5"/>
  <c r="O56" i="5"/>
  <c r="H56" i="5"/>
  <c r="G56" i="5"/>
  <c r="Q49" i="5"/>
  <c r="P49" i="5"/>
  <c r="P66" i="5" s="1"/>
  <c r="P70" i="5" s="1"/>
  <c r="O49" i="5"/>
  <c r="H49" i="5"/>
  <c r="G49" i="5"/>
  <c r="G66" i="5" s="1"/>
  <c r="G70" i="5" s="1"/>
  <c r="K43" i="5"/>
  <c r="K79" i="5" s="1"/>
  <c r="G42" i="5"/>
  <c r="G78" i="5" s="1"/>
  <c r="F42" i="5"/>
  <c r="F78" i="5" s="1"/>
  <c r="D42" i="5"/>
  <c r="D78" i="5" s="1"/>
  <c r="Q20" i="5"/>
  <c r="O20" i="5"/>
  <c r="Q16" i="5"/>
  <c r="P16" i="5"/>
  <c r="O16" i="5"/>
  <c r="H16" i="5"/>
  <c r="H20" i="5" s="1"/>
  <c r="G16" i="5"/>
  <c r="Q9" i="5"/>
  <c r="P9" i="5"/>
  <c r="O9" i="5"/>
  <c r="H9" i="5"/>
  <c r="Q85" i="6" l="1"/>
  <c r="M85" i="6" s="1"/>
  <c r="M126" i="6" s="1"/>
  <c r="M15" i="6"/>
  <c r="M50" i="6" s="1"/>
  <c r="Q81" i="6"/>
  <c r="M81" i="6" s="1"/>
  <c r="M11" i="6"/>
  <c r="Q75" i="6"/>
  <c r="M5" i="6"/>
  <c r="Q88" i="6"/>
  <c r="M88" i="6" s="1"/>
  <c r="M129" i="6" s="1"/>
  <c r="M18" i="6"/>
  <c r="M53" i="6" s="1"/>
  <c r="Q82" i="6"/>
  <c r="M82" i="6" s="1"/>
  <c r="M123" i="6" s="1"/>
  <c r="M12" i="6"/>
  <c r="M47" i="6" s="1"/>
  <c r="Q76" i="6"/>
  <c r="M6" i="6"/>
  <c r="M41" i="6" s="1"/>
  <c r="M105" i="6"/>
  <c r="Q94" i="6"/>
  <c r="M94" i="6" s="1"/>
  <c r="M135" i="6" s="1"/>
  <c r="M24" i="6"/>
  <c r="M59" i="6" s="1"/>
  <c r="M28" i="6"/>
  <c r="M63" i="6" s="1"/>
  <c r="Q92" i="6"/>
  <c r="M92" i="6" s="1"/>
  <c r="M133" i="6" s="1"/>
  <c r="M22" i="6"/>
  <c r="M57" i="6" s="1"/>
  <c r="Q84" i="6"/>
  <c r="M84" i="6" s="1"/>
  <c r="M125" i="6" s="1"/>
  <c r="M14" i="6"/>
  <c r="M49" i="6" s="1"/>
  <c r="Q78" i="6"/>
  <c r="M78" i="6" s="1"/>
  <c r="M119" i="6" s="1"/>
  <c r="M8" i="6"/>
  <c r="M43" i="6" s="1"/>
  <c r="Q89" i="6"/>
  <c r="M89" i="6" s="1"/>
  <c r="M130" i="6" s="1"/>
  <c r="M19" i="6"/>
  <c r="M54" i="6" s="1"/>
  <c r="Q83" i="6"/>
  <c r="M83" i="6" s="1"/>
  <c r="M124" i="6" s="1"/>
  <c r="M13" i="6"/>
  <c r="M48" i="6" s="1"/>
  <c r="Q77" i="6"/>
  <c r="M77" i="6" s="1"/>
  <c r="M118" i="6" s="1"/>
  <c r="M7" i="6"/>
  <c r="M42" i="6" s="1"/>
  <c r="O28" i="5"/>
  <c r="Q28" i="5"/>
  <c r="Q32" i="5" s="1"/>
  <c r="H28" i="5"/>
  <c r="L43" i="36"/>
  <c r="F94" i="6"/>
  <c r="F54" i="6"/>
  <c r="L44" i="36"/>
  <c r="F77" i="6"/>
  <c r="F102" i="5"/>
  <c r="F66" i="5"/>
  <c r="F20" i="5"/>
  <c r="F92" i="6"/>
  <c r="F85" i="6"/>
  <c r="F82" i="6"/>
  <c r="E50" i="36" s="1"/>
  <c r="S50" i="36" s="1"/>
  <c r="F81" i="6"/>
  <c r="Q100" i="6"/>
  <c r="Q57" i="63"/>
  <c r="E66" i="36"/>
  <c r="F102" i="6"/>
  <c r="O63" i="6"/>
  <c r="O100" i="6"/>
  <c r="F140" i="6"/>
  <c r="P63" i="6"/>
  <c r="P100" i="6"/>
  <c r="H63" i="6"/>
  <c r="H100" i="6"/>
  <c r="F57" i="6"/>
  <c r="F49" i="6"/>
  <c r="F43" i="6"/>
  <c r="F59" i="6"/>
  <c r="F50" i="6"/>
  <c r="F48" i="6"/>
  <c r="F46" i="6"/>
  <c r="F40" i="6"/>
  <c r="F83" i="6"/>
  <c r="F78" i="6"/>
  <c r="F53" i="6"/>
  <c r="F47" i="6"/>
  <c r="F41" i="6"/>
  <c r="F76" i="6"/>
  <c r="F63" i="6"/>
  <c r="F84" i="6"/>
  <c r="F75" i="6"/>
  <c r="G100" i="6"/>
  <c r="O66" i="5"/>
  <c r="O70" i="5" s="1"/>
  <c r="H66" i="5"/>
  <c r="G102" i="5"/>
  <c r="G106" i="5" s="1"/>
  <c r="P102" i="5"/>
  <c r="P106" i="5" s="1"/>
  <c r="O102" i="5"/>
  <c r="Q102" i="5"/>
  <c r="Q106" i="5" s="1"/>
  <c r="H106" i="5"/>
  <c r="O32" i="5"/>
  <c r="H32" i="5"/>
  <c r="G20" i="5"/>
  <c r="P20" i="5"/>
  <c r="Q66" i="5"/>
  <c r="M40" i="6" l="1"/>
  <c r="M9" i="6"/>
  <c r="M16" i="6"/>
  <c r="M46" i="6"/>
  <c r="Q102" i="6"/>
  <c r="Q141" i="6" s="1"/>
  <c r="M100" i="6"/>
  <c r="M76" i="6"/>
  <c r="M117" i="6" s="1"/>
  <c r="M86" i="6"/>
  <c r="M122" i="6"/>
  <c r="M75" i="6"/>
  <c r="E45" i="63"/>
  <c r="S45" i="63" s="1"/>
  <c r="E50" i="63"/>
  <c r="S50" i="63" s="1"/>
  <c r="E45" i="36"/>
  <c r="S45" i="36" s="1"/>
  <c r="E56" i="36"/>
  <c r="S56" i="36" s="1"/>
  <c r="F106" i="5"/>
  <c r="E60" i="36"/>
  <c r="S60" i="36" s="1"/>
  <c r="F126" i="6"/>
  <c r="F70" i="5"/>
  <c r="F122" i="6"/>
  <c r="F28" i="5"/>
  <c r="F133" i="6"/>
  <c r="F129" i="6"/>
  <c r="E53" i="36"/>
  <c r="S53" i="36" s="1"/>
  <c r="F123" i="6"/>
  <c r="E49" i="36"/>
  <c r="S49" i="36" s="1"/>
  <c r="Q140" i="6"/>
  <c r="H140" i="6"/>
  <c r="H102" i="6"/>
  <c r="J66" i="36"/>
  <c r="O140" i="6"/>
  <c r="L66" i="36"/>
  <c r="S66" i="36" s="1"/>
  <c r="O102" i="6"/>
  <c r="O141" i="6" s="1"/>
  <c r="E53" i="63"/>
  <c r="S53" i="63" s="1"/>
  <c r="G102" i="6"/>
  <c r="G141" i="6" s="1"/>
  <c r="G140" i="6"/>
  <c r="F130" i="6"/>
  <c r="E57" i="36"/>
  <c r="S57" i="36" s="1"/>
  <c r="E51" i="36"/>
  <c r="S51" i="36" s="1"/>
  <c r="F124" i="6"/>
  <c r="P102" i="6"/>
  <c r="P141" i="6" s="1"/>
  <c r="P140" i="6"/>
  <c r="F141" i="6"/>
  <c r="F116" i="6"/>
  <c r="E43" i="36"/>
  <c r="S43" i="36" s="1"/>
  <c r="E44" i="36"/>
  <c r="S44" i="36" s="1"/>
  <c r="F117" i="6"/>
  <c r="E62" i="36"/>
  <c r="S62" i="36" s="1"/>
  <c r="F135" i="6"/>
  <c r="E56" i="63"/>
  <c r="S56" i="63" s="1"/>
  <c r="F125" i="6"/>
  <c r="E52" i="36"/>
  <c r="S52" i="36" s="1"/>
  <c r="E46" i="36"/>
  <c r="S46" i="36" s="1"/>
  <c r="F119" i="6"/>
  <c r="H70" i="5"/>
  <c r="P28" i="5"/>
  <c r="P32" i="5" s="1"/>
  <c r="M32" i="5" s="1"/>
  <c r="O106" i="5"/>
  <c r="M106" i="5" s="1"/>
  <c r="G28" i="5"/>
  <c r="G32" i="5" s="1"/>
  <c r="Q70" i="5"/>
  <c r="M70" i="5" s="1"/>
  <c r="M116" i="6" l="1"/>
  <c r="M79" i="6"/>
  <c r="M120" i="6" s="1"/>
  <c r="M20" i="6"/>
  <c r="M55" i="6" s="1"/>
  <c r="M51" i="6"/>
  <c r="E46" i="63"/>
  <c r="S46" i="63" s="1"/>
  <c r="M140" i="6"/>
  <c r="M102" i="6"/>
  <c r="M141" i="6" s="1"/>
  <c r="M44" i="6"/>
  <c r="M90" i="6"/>
  <c r="M131" i="6" s="1"/>
  <c r="M127" i="6"/>
  <c r="E52" i="63"/>
  <c r="S52" i="63" s="1"/>
  <c r="E60" i="63"/>
  <c r="S60" i="63" s="1"/>
  <c r="E57" i="63"/>
  <c r="E62" i="63"/>
  <c r="S62" i="63" s="1"/>
  <c r="E49" i="63"/>
  <c r="S49" i="63" s="1"/>
  <c r="E51" i="63"/>
  <c r="S51" i="63" s="1"/>
  <c r="F32" i="5"/>
  <c r="E44" i="63"/>
  <c r="S44" i="63" s="1"/>
  <c r="H141" i="6"/>
  <c r="E43" i="63"/>
  <c r="S43" i="63" s="1"/>
  <c r="Q66" i="36"/>
  <c r="T66" i="36" s="1"/>
  <c r="E66" i="63"/>
  <c r="M26" i="6" l="1"/>
  <c r="M30" i="6"/>
  <c r="M65" i="6" s="1"/>
  <c r="M61" i="6"/>
  <c r="J66" i="63"/>
  <c r="L30" i="36" l="1"/>
  <c r="E30" i="36"/>
  <c r="L24" i="36"/>
  <c r="L6" i="36"/>
  <c r="L7" i="36"/>
  <c r="L8" i="36"/>
  <c r="L11" i="36"/>
  <c r="L12" i="36"/>
  <c r="L13" i="36"/>
  <c r="L14" i="36"/>
  <c r="L15" i="36"/>
  <c r="L18" i="36"/>
  <c r="L19" i="36"/>
  <c r="L22" i="36"/>
  <c r="L26" i="36"/>
  <c r="L5" i="36"/>
  <c r="E6" i="36"/>
  <c r="E7" i="36"/>
  <c r="S7" i="36" s="1"/>
  <c r="E8" i="36"/>
  <c r="S8" i="36" s="1"/>
  <c r="E11" i="36"/>
  <c r="E12" i="36"/>
  <c r="E13" i="36"/>
  <c r="S13" i="36" s="1"/>
  <c r="E14" i="36"/>
  <c r="S14" i="36" s="1"/>
  <c r="E15" i="36"/>
  <c r="E18" i="36"/>
  <c r="E19" i="36"/>
  <c r="E22" i="36"/>
  <c r="S22" i="36" s="1"/>
  <c r="E24" i="36"/>
  <c r="E26" i="36"/>
  <c r="E5" i="36"/>
  <c r="Q65" i="14"/>
  <c r="P65" i="14"/>
  <c r="O65" i="14"/>
  <c r="N65" i="14"/>
  <c r="K65" i="14" s="1"/>
  <c r="H65" i="14"/>
  <c r="G65" i="14"/>
  <c r="F65" i="14"/>
  <c r="M64" i="14"/>
  <c r="J64" i="14" s="1"/>
  <c r="M63" i="14"/>
  <c r="J63" i="14" s="1"/>
  <c r="M62" i="14"/>
  <c r="J62" i="14" s="1"/>
  <c r="M56" i="33"/>
  <c r="M102" i="33"/>
  <c r="M79" i="33"/>
  <c r="M33" i="33"/>
  <c r="D86" i="33"/>
  <c r="D63" i="33"/>
  <c r="D40" i="33"/>
  <c r="D17" i="33"/>
  <c r="M11" i="33"/>
  <c r="S11" i="36" l="1"/>
  <c r="S12" i="36"/>
  <c r="S24" i="36"/>
  <c r="S15" i="36"/>
  <c r="Q30" i="36"/>
  <c r="Q102" i="36" s="1"/>
  <c r="L102" i="36"/>
  <c r="S5" i="36"/>
  <c r="S19" i="36"/>
  <c r="S26" i="36"/>
  <c r="S18" i="36"/>
  <c r="S6" i="36"/>
  <c r="S30" i="36"/>
  <c r="E102" i="36"/>
  <c r="J30" i="36"/>
  <c r="M65" i="14"/>
  <c r="J65" i="14" l="1"/>
  <c r="T30" i="36"/>
  <c r="J102" i="36"/>
  <c r="F112" i="4" l="1"/>
  <c r="F105" i="4"/>
  <c r="F81" i="4"/>
  <c r="F76" i="4"/>
  <c r="F70" i="4"/>
  <c r="F64" i="4"/>
  <c r="F57" i="4"/>
  <c r="F53" i="4"/>
  <c r="F46" i="4"/>
  <c r="M146" i="74"/>
  <c r="F16" i="4"/>
  <c r="F20" i="4" s="1"/>
  <c r="F9" i="4"/>
  <c r="F39" i="4"/>
  <c r="F98" i="4" s="1"/>
  <c r="M29" i="14"/>
  <c r="J29" i="14" s="1"/>
  <c r="M38" i="14"/>
  <c r="J38" i="14" s="1"/>
  <c r="M40" i="14"/>
  <c r="J40" i="14" s="1"/>
  <c r="M41" i="14"/>
  <c r="J41" i="14" s="1"/>
  <c r="M37" i="14"/>
  <c r="J37" i="14" s="1"/>
  <c r="F60" i="14"/>
  <c r="D54" i="14"/>
  <c r="F16" i="14"/>
  <c r="F7" i="14"/>
  <c r="Q30" i="63" l="1"/>
  <c r="F134" i="74"/>
  <c r="F138" i="74"/>
  <c r="F127" i="74"/>
  <c r="E7" i="63"/>
  <c r="S7" i="63" s="1"/>
  <c r="D146" i="74"/>
  <c r="E30" i="63"/>
  <c r="D63" i="6"/>
  <c r="D140" i="6"/>
  <c r="D141" i="6"/>
  <c r="F116" i="4"/>
  <c r="D142" i="74"/>
  <c r="D140" i="74"/>
  <c r="D137" i="74"/>
  <c r="D136" i="74"/>
  <c r="D133" i="74"/>
  <c r="D132" i="74"/>
  <c r="D131" i="74"/>
  <c r="F87" i="4"/>
  <c r="D130" i="74"/>
  <c r="D129" i="74"/>
  <c r="D126" i="74"/>
  <c r="D124" i="74"/>
  <c r="D123" i="74"/>
  <c r="E26" i="63"/>
  <c r="S26" i="63" s="1"/>
  <c r="E24" i="63"/>
  <c r="S24" i="63" s="1"/>
  <c r="E22" i="63"/>
  <c r="S22" i="63" s="1"/>
  <c r="E19" i="63"/>
  <c r="S19" i="63" s="1"/>
  <c r="E18" i="63"/>
  <c r="S18" i="63" s="1"/>
  <c r="E15" i="63"/>
  <c r="S15" i="63" s="1"/>
  <c r="E14" i="63"/>
  <c r="S14" i="63" s="1"/>
  <c r="E13" i="63"/>
  <c r="S13" i="63" s="1"/>
  <c r="E12" i="63"/>
  <c r="S12" i="63" s="1"/>
  <c r="E11" i="63"/>
  <c r="S11" i="63" s="1"/>
  <c r="F20" i="6"/>
  <c r="F90" i="6" s="1"/>
  <c r="E20" i="36"/>
  <c r="F16" i="6"/>
  <c r="E16" i="36"/>
  <c r="E8" i="63"/>
  <c r="S8" i="63" s="1"/>
  <c r="E6" i="63"/>
  <c r="E5" i="63"/>
  <c r="F9" i="6"/>
  <c r="E9" i="36"/>
  <c r="F28" i="4"/>
  <c r="F18" i="14"/>
  <c r="S5" i="63" l="1"/>
  <c r="S6" i="63"/>
  <c r="F144" i="74"/>
  <c r="S30" i="63"/>
  <c r="J30" i="63"/>
  <c r="E102" i="63"/>
  <c r="F122" i="4"/>
  <c r="F91" i="4"/>
  <c r="F55" i="6"/>
  <c r="F86" i="6"/>
  <c r="F51" i="6"/>
  <c r="E28" i="36"/>
  <c r="F32" i="4"/>
  <c r="F26" i="6"/>
  <c r="F44" i="6"/>
  <c r="F79" i="6"/>
  <c r="F23" i="14"/>
  <c r="F148" i="74" l="1"/>
  <c r="T30" i="63"/>
  <c r="J102" i="63"/>
  <c r="F126" i="4"/>
  <c r="F127" i="6"/>
  <c r="E54" i="36"/>
  <c r="F131" i="6"/>
  <c r="E58" i="36"/>
  <c r="E47" i="36"/>
  <c r="F96" i="6"/>
  <c r="F120" i="6"/>
  <c r="E32" i="36"/>
  <c r="F30" i="6"/>
  <c r="F61" i="6"/>
  <c r="F27" i="14"/>
  <c r="F137" i="6" l="1"/>
  <c r="E64" i="36"/>
  <c r="F104" i="6"/>
  <c r="F98" i="6"/>
  <c r="F65" i="6"/>
  <c r="F31" i="14"/>
  <c r="J136" i="64"/>
  <c r="J124" i="64"/>
  <c r="T52" i="64"/>
  <c r="R52" i="64"/>
  <c r="N52" i="64"/>
  <c r="T50" i="64"/>
  <c r="R50" i="64"/>
  <c r="P50" i="64"/>
  <c r="N50" i="64"/>
  <c r="V47" i="64"/>
  <c r="T47" i="64"/>
  <c r="R47" i="64"/>
  <c r="N47" i="64"/>
  <c r="L47" i="64"/>
  <c r="J47" i="64"/>
  <c r="H47" i="64"/>
  <c r="V46" i="64"/>
  <c r="R46" i="64"/>
  <c r="N46" i="64"/>
  <c r="L46" i="64"/>
  <c r="J46" i="64"/>
  <c r="H46" i="64"/>
  <c r="U43" i="64"/>
  <c r="V43" i="64" s="1"/>
  <c r="N43" i="64"/>
  <c r="L43" i="64"/>
  <c r="U42" i="64"/>
  <c r="V42" i="64" s="1"/>
  <c r="N42" i="64"/>
  <c r="L42" i="64"/>
  <c r="U41" i="64"/>
  <c r="V41" i="64" s="1"/>
  <c r="N41" i="64"/>
  <c r="L41" i="64"/>
  <c r="U40" i="64"/>
  <c r="V40" i="64" s="1"/>
  <c r="N40" i="64"/>
  <c r="L40" i="64"/>
  <c r="V39" i="64"/>
  <c r="R39" i="64"/>
  <c r="N39" i="64"/>
  <c r="L39" i="64"/>
  <c r="V36" i="64"/>
  <c r="R36" i="64"/>
  <c r="P36" i="64"/>
  <c r="N36" i="64"/>
  <c r="L36" i="64"/>
  <c r="J36" i="64"/>
  <c r="V35" i="64"/>
  <c r="R35" i="64"/>
  <c r="P35" i="64"/>
  <c r="N35" i="64"/>
  <c r="L35" i="64"/>
  <c r="J35" i="64"/>
  <c r="V34" i="64"/>
  <c r="R34" i="64"/>
  <c r="P34" i="64"/>
  <c r="N34" i="64"/>
  <c r="L34" i="64"/>
  <c r="J34" i="64"/>
  <c r="V33" i="64"/>
  <c r="R33" i="64"/>
  <c r="P33" i="64"/>
  <c r="N33" i="64"/>
  <c r="L33" i="64"/>
  <c r="J33" i="64"/>
  <c r="V30" i="64"/>
  <c r="R30" i="64"/>
  <c r="N30" i="64"/>
  <c r="L30" i="64"/>
  <c r="V29" i="64"/>
  <c r="R29" i="64"/>
  <c r="N29" i="64"/>
  <c r="L29" i="64"/>
  <c r="V28" i="64"/>
  <c r="R28" i="64"/>
  <c r="P28" i="64"/>
  <c r="N28" i="64"/>
  <c r="L28" i="64"/>
  <c r="V25" i="64"/>
  <c r="R25" i="64"/>
  <c r="N25" i="64"/>
  <c r="L25" i="64"/>
  <c r="V24" i="64"/>
  <c r="R24" i="64"/>
  <c r="N24" i="64"/>
  <c r="L24" i="64"/>
  <c r="V23" i="64"/>
  <c r="R23" i="64"/>
  <c r="N23" i="64"/>
  <c r="L23" i="64"/>
  <c r="V22" i="64"/>
  <c r="R22" i="64"/>
  <c r="P22" i="64"/>
  <c r="N22" i="64"/>
  <c r="L22" i="64"/>
  <c r="T19" i="64"/>
  <c r="N19" i="64"/>
  <c r="V18" i="64"/>
  <c r="T18" i="64"/>
  <c r="N18" i="64"/>
  <c r="V17" i="64"/>
  <c r="T17" i="64"/>
  <c r="N17" i="64"/>
  <c r="L17" i="64"/>
  <c r="V14" i="64"/>
  <c r="T14" i="64"/>
  <c r="R14" i="64"/>
  <c r="P14" i="64"/>
  <c r="K14" i="64"/>
  <c r="N14" i="64" s="1"/>
  <c r="V13" i="64"/>
  <c r="T13" i="64"/>
  <c r="R13" i="64"/>
  <c r="P13" i="64"/>
  <c r="N13" i="64"/>
  <c r="K13" i="64"/>
  <c r="L13" i="64" s="1"/>
  <c r="R12" i="64"/>
  <c r="P12" i="64"/>
  <c r="N12" i="64"/>
  <c r="L12" i="64"/>
  <c r="R11" i="64"/>
  <c r="P11" i="64"/>
  <c r="N11" i="64"/>
  <c r="L11" i="64"/>
  <c r="F143" i="6" l="1"/>
  <c r="E68" i="36"/>
  <c r="F138" i="6"/>
  <c r="F106" i="6"/>
  <c r="L14" i="64"/>
  <c r="F144" i="6" l="1"/>
  <c r="E104" i="36"/>
  <c r="N16" i="36"/>
  <c r="G5" i="33"/>
  <c r="P54" i="63" l="1"/>
  <c r="P58" i="63" s="1"/>
  <c r="O54" i="63"/>
  <c r="O58" i="63" s="1"/>
  <c r="N54" i="63"/>
  <c r="N58" i="63" s="1"/>
  <c r="M54" i="63"/>
  <c r="M58" i="63" s="1"/>
  <c r="I54" i="63"/>
  <c r="I58" i="63" s="1"/>
  <c r="H54" i="63"/>
  <c r="H58" i="63" s="1"/>
  <c r="G54" i="63"/>
  <c r="G58" i="63" s="1"/>
  <c r="P47" i="63"/>
  <c r="N47" i="63"/>
  <c r="M47" i="63"/>
  <c r="I47" i="63"/>
  <c r="H47" i="63"/>
  <c r="G47" i="63"/>
  <c r="Q40" i="63"/>
  <c r="Q76" i="63" s="1"/>
  <c r="L40" i="63"/>
  <c r="L76" i="63" s="1"/>
  <c r="J40" i="63"/>
  <c r="J76" i="63" s="1"/>
  <c r="E40" i="63"/>
  <c r="E76" i="63" s="1"/>
  <c r="O16" i="63"/>
  <c r="O20" i="63" s="1"/>
  <c r="N16" i="63"/>
  <c r="N20" i="63" s="1"/>
  <c r="M16" i="63"/>
  <c r="M20" i="63" s="1"/>
  <c r="H16" i="63"/>
  <c r="H20" i="63" s="1"/>
  <c r="G16" i="63"/>
  <c r="G20" i="63" s="1"/>
  <c r="O9" i="63"/>
  <c r="N9" i="63"/>
  <c r="M9" i="63"/>
  <c r="H9" i="63"/>
  <c r="G9" i="63"/>
  <c r="G54" i="36"/>
  <c r="G58" i="36" s="1"/>
  <c r="H54" i="36"/>
  <c r="H58" i="36" s="1"/>
  <c r="H47" i="36"/>
  <c r="G47" i="36"/>
  <c r="H16" i="36"/>
  <c r="H20" i="36" s="1"/>
  <c r="G16" i="36"/>
  <c r="G20" i="36" s="1"/>
  <c r="H9" i="36"/>
  <c r="G9" i="36"/>
  <c r="O28" i="63" l="1"/>
  <c r="O32" i="63" s="1"/>
  <c r="G64" i="63"/>
  <c r="G68" i="63" s="1"/>
  <c r="P64" i="63"/>
  <c r="P68" i="63" s="1"/>
  <c r="G28" i="36"/>
  <c r="G32" i="36" s="1"/>
  <c r="H64" i="36"/>
  <c r="H68" i="36" s="1"/>
  <c r="H64" i="63"/>
  <c r="H68" i="63" s="1"/>
  <c r="I64" i="63"/>
  <c r="I68" i="63" s="1"/>
  <c r="O64" i="63"/>
  <c r="O68" i="63" s="1"/>
  <c r="N64" i="63"/>
  <c r="N68" i="63" s="1"/>
  <c r="M64" i="63"/>
  <c r="M68" i="63" s="1"/>
  <c r="M28" i="63"/>
  <c r="M32" i="63" s="1"/>
  <c r="N28" i="63"/>
  <c r="N32" i="63" s="1"/>
  <c r="G28" i="63"/>
  <c r="G32" i="63" s="1"/>
  <c r="H28" i="63"/>
  <c r="H32" i="63" s="1"/>
  <c r="H28" i="36"/>
  <c r="H32" i="36" s="1"/>
  <c r="G64" i="36"/>
  <c r="G68" i="36" s="1"/>
  <c r="J32" i="36" l="1"/>
  <c r="L40" i="36"/>
  <c r="L76" i="36" s="1"/>
  <c r="Q40" i="36"/>
  <c r="Q76" i="36" s="1"/>
  <c r="J40" i="36"/>
  <c r="J76" i="36" s="1"/>
  <c r="E40" i="36"/>
  <c r="E76" i="36" s="1"/>
  <c r="Q26" i="36"/>
  <c r="Q24" i="36"/>
  <c r="Q22" i="36"/>
  <c r="Q19" i="36"/>
  <c r="Q18" i="36"/>
  <c r="Q14" i="36"/>
  <c r="Q13" i="36"/>
  <c r="Q12" i="36"/>
  <c r="Q11" i="36"/>
  <c r="Q8" i="36"/>
  <c r="Q7" i="36"/>
  <c r="Q5" i="36"/>
  <c r="J26" i="36"/>
  <c r="T26" i="36" s="1"/>
  <c r="J24" i="36"/>
  <c r="T24" i="36" s="1"/>
  <c r="J13" i="36"/>
  <c r="J12" i="36"/>
  <c r="J11" i="36"/>
  <c r="J6" i="36"/>
  <c r="J5" i="36"/>
  <c r="G98" i="33"/>
  <c r="G91" i="33"/>
  <c r="G75" i="33"/>
  <c r="G68" i="33"/>
  <c r="G52" i="33"/>
  <c r="G45" i="33"/>
  <c r="G29" i="33"/>
  <c r="G22" i="33"/>
  <c r="K73" i="6"/>
  <c r="G37" i="6"/>
  <c r="G72" i="6" s="1"/>
  <c r="G113" i="6" s="1"/>
  <c r="D37" i="6"/>
  <c r="D72" i="6" s="1"/>
  <c r="D113" i="6" s="1"/>
  <c r="G135" i="6"/>
  <c r="G133" i="6"/>
  <c r="G129" i="6"/>
  <c r="G50" i="6"/>
  <c r="G49" i="6"/>
  <c r="G124" i="6"/>
  <c r="G123" i="6"/>
  <c r="G46" i="6"/>
  <c r="G41" i="6"/>
  <c r="G40" i="6"/>
  <c r="G39" i="4"/>
  <c r="G98" i="4" s="1"/>
  <c r="D39" i="4"/>
  <c r="D98" i="4" s="1"/>
  <c r="T12" i="36" l="1"/>
  <c r="T13" i="36"/>
  <c r="T11" i="36"/>
  <c r="T5" i="36"/>
  <c r="J45" i="36"/>
  <c r="G57" i="6"/>
  <c r="G54" i="6"/>
  <c r="G43" i="6"/>
  <c r="J8" i="36"/>
  <c r="T8" i="36" s="1"/>
  <c r="J22" i="36"/>
  <c r="T22" i="36" s="1"/>
  <c r="J7" i="36"/>
  <c r="T7" i="36" s="1"/>
  <c r="J15" i="36"/>
  <c r="J18" i="36"/>
  <c r="T18" i="36" s="1"/>
  <c r="J14" i="36"/>
  <c r="T14" i="36" s="1"/>
  <c r="J19" i="36"/>
  <c r="T19" i="36" s="1"/>
  <c r="Q6" i="36"/>
  <c r="T6" i="36" s="1"/>
  <c r="Q15" i="36"/>
  <c r="G54" i="33"/>
  <c r="G58" i="33" s="1"/>
  <c r="G77" i="33"/>
  <c r="G81" i="33" s="1"/>
  <c r="G31" i="33"/>
  <c r="G35" i="33" s="1"/>
  <c r="G100" i="33"/>
  <c r="G104" i="33" s="1"/>
  <c r="G47" i="6"/>
  <c r="G48" i="6"/>
  <c r="G53" i="6"/>
  <c r="G59" i="6"/>
  <c r="T15" i="36" l="1"/>
  <c r="J50" i="36"/>
  <c r="J56" i="36"/>
  <c r="T56" i="36" s="1"/>
  <c r="J60" i="36"/>
  <c r="J62" i="36"/>
  <c r="E87" i="36"/>
  <c r="E86" i="36"/>
  <c r="E96" i="36"/>
  <c r="E92" i="36"/>
  <c r="E98" i="36"/>
  <c r="G130" i="6"/>
  <c r="G126" i="6"/>
  <c r="G125" i="6"/>
  <c r="J51" i="36"/>
  <c r="G122" i="6"/>
  <c r="G119" i="6"/>
  <c r="G117" i="6"/>
  <c r="G116" i="6"/>
  <c r="J57" i="36" l="1"/>
  <c r="T57" i="36" s="1"/>
  <c r="E93" i="36"/>
  <c r="J53" i="36"/>
  <c r="E89" i="36"/>
  <c r="J52" i="36"/>
  <c r="E88" i="36"/>
  <c r="J49" i="36"/>
  <c r="E85" i="36"/>
  <c r="J46" i="36"/>
  <c r="E82" i="36"/>
  <c r="J44" i="36"/>
  <c r="E80" i="36"/>
  <c r="J43" i="36"/>
  <c r="E79" i="36"/>
  <c r="J47" i="36" l="1"/>
  <c r="J54" i="36"/>
  <c r="Q24" i="63"/>
  <c r="Q22" i="63"/>
  <c r="Q19" i="63"/>
  <c r="Q18" i="63"/>
  <c r="Q15" i="63"/>
  <c r="Q13" i="63"/>
  <c r="Q12" i="63"/>
  <c r="Q11" i="63"/>
  <c r="Q8" i="63"/>
  <c r="Q7" i="63"/>
  <c r="Q6" i="63"/>
  <c r="Q5" i="63"/>
  <c r="K40" i="4"/>
  <c r="K99" i="4" s="1"/>
  <c r="G112" i="4"/>
  <c r="G105" i="4"/>
  <c r="G81" i="4"/>
  <c r="G76" i="4"/>
  <c r="G70" i="4"/>
  <c r="G64" i="4"/>
  <c r="G57" i="4"/>
  <c r="G53" i="4"/>
  <c r="G46" i="4"/>
  <c r="G16" i="4"/>
  <c r="G9" i="4"/>
  <c r="G60" i="14"/>
  <c r="G16" i="14"/>
  <c r="G7" i="14"/>
  <c r="G9" i="6" l="1"/>
  <c r="G138" i="74"/>
  <c r="G127" i="74"/>
  <c r="G134" i="74"/>
  <c r="G16" i="6"/>
  <c r="G86" i="6" s="1"/>
  <c r="G18" i="14"/>
  <c r="Q9" i="63"/>
  <c r="Q14" i="63"/>
  <c r="Q26" i="63"/>
  <c r="J7" i="63"/>
  <c r="T7" i="63" s="1"/>
  <c r="G116" i="4"/>
  <c r="G87" i="4"/>
  <c r="J26" i="63"/>
  <c r="J24" i="63"/>
  <c r="T24" i="63" s="1"/>
  <c r="J22" i="63"/>
  <c r="T22" i="63" s="1"/>
  <c r="J19" i="63"/>
  <c r="T19" i="63" s="1"/>
  <c r="J18" i="63"/>
  <c r="T18" i="63" s="1"/>
  <c r="J15" i="63"/>
  <c r="T15" i="63" s="1"/>
  <c r="J14" i="63"/>
  <c r="J13" i="63"/>
  <c r="T13" i="63" s="1"/>
  <c r="J12" i="63"/>
  <c r="T12" i="63" s="1"/>
  <c r="J11" i="63"/>
  <c r="T11" i="63" s="1"/>
  <c r="G20" i="4"/>
  <c r="J8" i="63"/>
  <c r="T8" i="63" s="1"/>
  <c r="J6" i="63"/>
  <c r="T6" i="63" s="1"/>
  <c r="J5" i="63"/>
  <c r="T5" i="63" s="1"/>
  <c r="G79" i="14"/>
  <c r="D79" i="14"/>
  <c r="T26" i="63" l="1"/>
  <c r="G144" i="74"/>
  <c r="G91" i="4"/>
  <c r="G28" i="4"/>
  <c r="G20" i="6"/>
  <c r="G90" i="6" s="1"/>
  <c r="G79" i="6"/>
  <c r="T14" i="63"/>
  <c r="Q16" i="63"/>
  <c r="Q20" i="63" s="1"/>
  <c r="G23" i="14"/>
  <c r="G122" i="4"/>
  <c r="J16" i="63"/>
  <c r="G51" i="6"/>
  <c r="J28" i="36"/>
  <c r="J9" i="63"/>
  <c r="T9" i="63" s="1"/>
  <c r="G44" i="6"/>
  <c r="G26" i="6" l="1"/>
  <c r="G30" i="6" s="1"/>
  <c r="G96" i="6"/>
  <c r="G104" i="6" s="1"/>
  <c r="G61" i="6"/>
  <c r="G148" i="74"/>
  <c r="G32" i="4"/>
  <c r="G126" i="4"/>
  <c r="G65" i="6"/>
  <c r="T16" i="63"/>
  <c r="G27" i="14"/>
  <c r="G98" i="6"/>
  <c r="G55" i="6"/>
  <c r="G127" i="6"/>
  <c r="J20" i="63"/>
  <c r="T20" i="63" s="1"/>
  <c r="G120" i="6"/>
  <c r="G143" i="6" l="1"/>
  <c r="G31" i="14"/>
  <c r="G106" i="6"/>
  <c r="G144" i="6" s="1"/>
  <c r="G137" i="6"/>
  <c r="G131" i="6"/>
  <c r="E90" i="36"/>
  <c r="E83" i="36"/>
  <c r="G138" i="6"/>
  <c r="E100" i="36" l="1"/>
  <c r="E94" i="36"/>
  <c r="H68" i="33" l="1"/>
  <c r="H22" i="33"/>
  <c r="N9" i="36" l="1"/>
  <c r="Q98" i="33" l="1"/>
  <c r="P98" i="33"/>
  <c r="O98" i="33"/>
  <c r="N98" i="33"/>
  <c r="Q91" i="33"/>
  <c r="P91" i="33"/>
  <c r="P100" i="33" s="1"/>
  <c r="P104" i="33" s="1"/>
  <c r="O91" i="33"/>
  <c r="O100" i="33" s="1"/>
  <c r="O104" i="33" s="1"/>
  <c r="N91" i="33"/>
  <c r="N100" i="33" s="1"/>
  <c r="N104" i="33" s="1"/>
  <c r="Q75" i="33"/>
  <c r="P75" i="33"/>
  <c r="O75" i="33"/>
  <c r="N75" i="33"/>
  <c r="Q68" i="33"/>
  <c r="P68" i="33"/>
  <c r="P77" i="33" s="1"/>
  <c r="P81" i="33" s="1"/>
  <c r="O68" i="33"/>
  <c r="O77" i="33" s="1"/>
  <c r="O81" i="33" s="1"/>
  <c r="N68" i="33"/>
  <c r="Q52" i="33"/>
  <c r="P52" i="33"/>
  <c r="O52" i="33"/>
  <c r="N52" i="33"/>
  <c r="Q45" i="33"/>
  <c r="P45" i="33"/>
  <c r="P54" i="33" s="1"/>
  <c r="P58" i="33" s="1"/>
  <c r="O45" i="33"/>
  <c r="O54" i="33" s="1"/>
  <c r="O58" i="33" s="1"/>
  <c r="N45" i="33"/>
  <c r="Q29" i="33"/>
  <c r="P29" i="33"/>
  <c r="O29" i="33"/>
  <c r="N29" i="33"/>
  <c r="Q22" i="33"/>
  <c r="P22" i="33"/>
  <c r="P31" i="33" s="1"/>
  <c r="P35" i="33" s="1"/>
  <c r="O22" i="33"/>
  <c r="N22" i="33"/>
  <c r="N31" i="33" s="1"/>
  <c r="N35" i="33" s="1"/>
  <c r="Q5" i="33"/>
  <c r="P5" i="33"/>
  <c r="O5" i="33"/>
  <c r="N5" i="33"/>
  <c r="Q116" i="4"/>
  <c r="Q112" i="4"/>
  <c r="P112" i="4"/>
  <c r="O112" i="4"/>
  <c r="Q105" i="4"/>
  <c r="P105" i="4"/>
  <c r="O105" i="4"/>
  <c r="Q81" i="4"/>
  <c r="P81" i="4"/>
  <c r="O81" i="4"/>
  <c r="Q76" i="4"/>
  <c r="P76" i="4"/>
  <c r="O76" i="4"/>
  <c r="Q70" i="4"/>
  <c r="P70" i="4"/>
  <c r="O70" i="4"/>
  <c r="Q64" i="4"/>
  <c r="P64" i="4"/>
  <c r="O64" i="4"/>
  <c r="Q57" i="4"/>
  <c r="Q138" i="74" s="1"/>
  <c r="P57" i="4"/>
  <c r="O57" i="4"/>
  <c r="N138" i="74"/>
  <c r="Q53" i="4"/>
  <c r="Q134" i="74" s="1"/>
  <c r="P53" i="4"/>
  <c r="O53" i="4"/>
  <c r="N134" i="74"/>
  <c r="Q46" i="4"/>
  <c r="Q127" i="74" s="1"/>
  <c r="P46" i="4"/>
  <c r="O46" i="4"/>
  <c r="N127" i="74"/>
  <c r="Q20" i="4"/>
  <c r="Q20" i="6" s="1"/>
  <c r="Q16" i="4"/>
  <c r="Q16" i="6" s="1"/>
  <c r="P16" i="4"/>
  <c r="O16" i="4"/>
  <c r="Q9" i="4"/>
  <c r="Q9" i="6" s="1"/>
  <c r="P9" i="4"/>
  <c r="O9" i="4"/>
  <c r="Q60" i="14"/>
  <c r="P60" i="14"/>
  <c r="O60" i="14"/>
  <c r="N60" i="14"/>
  <c r="K60" i="14" s="1"/>
  <c r="Q16" i="14"/>
  <c r="P16" i="14"/>
  <c r="O16" i="14"/>
  <c r="N16" i="14"/>
  <c r="K16" i="14" s="1"/>
  <c r="Q7" i="14"/>
  <c r="P7" i="14"/>
  <c r="O7" i="14"/>
  <c r="N7" i="14"/>
  <c r="K7" i="14" s="1"/>
  <c r="P9" i="6" l="1"/>
  <c r="O127" i="74"/>
  <c r="O134" i="74"/>
  <c r="O116" i="4"/>
  <c r="Q86" i="6"/>
  <c r="P134" i="74"/>
  <c r="Q90" i="6"/>
  <c r="P16" i="6"/>
  <c r="P86" i="6" s="1"/>
  <c r="O138" i="74"/>
  <c r="Q26" i="6"/>
  <c r="Q79" i="6"/>
  <c r="P127" i="74"/>
  <c r="P138" i="74"/>
  <c r="O9" i="6"/>
  <c r="L9" i="36"/>
  <c r="S9" i="36" s="1"/>
  <c r="O20" i="4"/>
  <c r="O16" i="6"/>
  <c r="L16" i="36"/>
  <c r="S16" i="36" s="1"/>
  <c r="O31" i="33"/>
  <c r="O35" i="33" s="1"/>
  <c r="N54" i="33"/>
  <c r="N58" i="33" s="1"/>
  <c r="N77" i="33"/>
  <c r="N81" i="33" s="1"/>
  <c r="Q31" i="33"/>
  <c r="Q54" i="33"/>
  <c r="Q100" i="33"/>
  <c r="O18" i="14"/>
  <c r="N18" i="14"/>
  <c r="P20" i="4"/>
  <c r="P18" i="14"/>
  <c r="P116" i="4"/>
  <c r="Q87" i="4"/>
  <c r="O87" i="4"/>
  <c r="P87" i="4"/>
  <c r="Q18" i="14"/>
  <c r="Q23" i="14" s="1"/>
  <c r="Q77" i="33"/>
  <c r="Q28" i="4"/>
  <c r="Q32" i="4" s="1"/>
  <c r="Q122" i="4"/>
  <c r="Q126" i="4" s="1"/>
  <c r="O28" i="4"/>
  <c r="N27" i="14" l="1"/>
  <c r="K18" i="14"/>
  <c r="Q30" i="6"/>
  <c r="O144" i="74"/>
  <c r="O91" i="4"/>
  <c r="P20" i="6"/>
  <c r="P26" i="6" s="1"/>
  <c r="P30" i="6" s="1"/>
  <c r="O86" i="6"/>
  <c r="O79" i="6"/>
  <c r="O122" i="4"/>
  <c r="P144" i="74"/>
  <c r="P91" i="4"/>
  <c r="N144" i="74"/>
  <c r="N148" i="74"/>
  <c r="L28" i="36"/>
  <c r="S28" i="36" s="1"/>
  <c r="O32" i="4"/>
  <c r="Q144" i="74"/>
  <c r="Q91" i="4"/>
  <c r="Q148" i="74" s="1"/>
  <c r="O20" i="6"/>
  <c r="O26" i="6" s="1"/>
  <c r="L20" i="36"/>
  <c r="S20" i="36" s="1"/>
  <c r="P79" i="6"/>
  <c r="Q58" i="33"/>
  <c r="Q81" i="33"/>
  <c r="M31" i="33"/>
  <c r="Q35" i="33"/>
  <c r="Q104" i="33"/>
  <c r="O23" i="14"/>
  <c r="P122" i="4"/>
  <c r="P28" i="4"/>
  <c r="P23" i="14"/>
  <c r="Q27" i="14"/>
  <c r="Q31" i="14" s="1"/>
  <c r="H112" i="4"/>
  <c r="H105" i="4"/>
  <c r="H81" i="4"/>
  <c r="H76" i="4"/>
  <c r="H70" i="4"/>
  <c r="H64" i="4"/>
  <c r="H57" i="4"/>
  <c r="H53" i="4"/>
  <c r="H46" i="4"/>
  <c r="H16" i="4"/>
  <c r="H9" i="4"/>
  <c r="N31" i="14" l="1"/>
  <c r="K31" i="14" s="1"/>
  <c r="K27" i="14"/>
  <c r="H9" i="6"/>
  <c r="H138" i="74"/>
  <c r="L54" i="36"/>
  <c r="S54" i="36" s="1"/>
  <c r="H16" i="6"/>
  <c r="P32" i="4"/>
  <c r="Q32" i="63" s="1"/>
  <c r="P148" i="74"/>
  <c r="O30" i="6"/>
  <c r="H127" i="74"/>
  <c r="P126" i="4"/>
  <c r="O90" i="6"/>
  <c r="L32" i="36"/>
  <c r="S32" i="36" s="1"/>
  <c r="L47" i="36"/>
  <c r="S47" i="36" s="1"/>
  <c r="P90" i="6"/>
  <c r="O148" i="74"/>
  <c r="P65" i="6"/>
  <c r="O126" i="4"/>
  <c r="H134" i="74"/>
  <c r="Q65" i="6"/>
  <c r="M35" i="33"/>
  <c r="M81" i="33"/>
  <c r="M58" i="33"/>
  <c r="M104" i="33"/>
  <c r="O27" i="14"/>
  <c r="Q28" i="63"/>
  <c r="P27" i="14"/>
  <c r="H116" i="4"/>
  <c r="H20" i="4"/>
  <c r="H87" i="4"/>
  <c r="H144" i="74" l="1"/>
  <c r="H91" i="4"/>
  <c r="D138" i="74"/>
  <c r="D134" i="74"/>
  <c r="L58" i="36"/>
  <c r="S58" i="36" s="1"/>
  <c r="H86" i="6"/>
  <c r="E9" i="63"/>
  <c r="S9" i="63" s="1"/>
  <c r="D127" i="74"/>
  <c r="E16" i="63"/>
  <c r="S16" i="63" s="1"/>
  <c r="H20" i="6"/>
  <c r="O65" i="6"/>
  <c r="H79" i="6"/>
  <c r="P31" i="14"/>
  <c r="O31" i="14"/>
  <c r="H122" i="4"/>
  <c r="H28" i="4"/>
  <c r="H60" i="14"/>
  <c r="H16" i="14"/>
  <c r="H7" i="14"/>
  <c r="E20" i="63" l="1"/>
  <c r="S20" i="63" s="1"/>
  <c r="H32" i="4"/>
  <c r="H90" i="6"/>
  <c r="H126" i="4"/>
  <c r="E54" i="63"/>
  <c r="S54" i="63" s="1"/>
  <c r="H148" i="74"/>
  <c r="D144" i="74"/>
  <c r="H26" i="6"/>
  <c r="M31" i="14"/>
  <c r="H18" i="14"/>
  <c r="H96" i="6" l="1"/>
  <c r="H98" i="6" s="1"/>
  <c r="D148" i="74"/>
  <c r="E28" i="63"/>
  <c r="S28" i="63" s="1"/>
  <c r="E32" i="63"/>
  <c r="E47" i="63"/>
  <c r="S47" i="63" s="1"/>
  <c r="H30" i="6"/>
  <c r="H104" i="6"/>
  <c r="E64" i="63"/>
  <c r="E58" i="63"/>
  <c r="S58" i="63" s="1"/>
  <c r="H23" i="14"/>
  <c r="J28" i="63" l="1"/>
  <c r="T28" i="63" s="1"/>
  <c r="S32" i="63"/>
  <c r="J32" i="63"/>
  <c r="T32" i="63" s="1"/>
  <c r="H106" i="6"/>
  <c r="H143" i="6"/>
  <c r="H65" i="6"/>
  <c r="H27" i="14"/>
  <c r="H5" i="33"/>
  <c r="D65" i="6" l="1"/>
  <c r="H144" i="6"/>
  <c r="D144" i="6"/>
  <c r="E68" i="63"/>
  <c r="D143" i="6"/>
  <c r="H31" i="14"/>
  <c r="J31" i="14" s="1"/>
  <c r="D59" i="6"/>
  <c r="D50" i="6"/>
  <c r="D54" i="6"/>
  <c r="D53" i="6"/>
  <c r="D47" i="6"/>
  <c r="D41" i="6"/>
  <c r="D40" i="6"/>
  <c r="D57" i="6"/>
  <c r="D49" i="6"/>
  <c r="D43" i="6"/>
  <c r="D46" i="6"/>
  <c r="D48" i="6"/>
  <c r="E104" i="63" l="1"/>
  <c r="J68" i="63"/>
  <c r="J104" i="63" s="1"/>
  <c r="D135" i="6"/>
  <c r="D130" i="6"/>
  <c r="D125" i="6"/>
  <c r="J46" i="63"/>
  <c r="E82" i="63"/>
  <c r="D117" i="6"/>
  <c r="D123" i="6"/>
  <c r="D116" i="6"/>
  <c r="D126" i="6"/>
  <c r="D124" i="6"/>
  <c r="D119" i="6"/>
  <c r="P54" i="36"/>
  <c r="H98" i="33"/>
  <c r="H91" i="33"/>
  <c r="H75" i="33"/>
  <c r="H52" i="33"/>
  <c r="H45" i="33"/>
  <c r="H29" i="33"/>
  <c r="H116" i="6"/>
  <c r="H117" i="6"/>
  <c r="H119" i="6"/>
  <c r="H122" i="6"/>
  <c r="H123" i="6"/>
  <c r="H124" i="6"/>
  <c r="H125" i="6"/>
  <c r="H126" i="6"/>
  <c r="H129" i="6"/>
  <c r="H130" i="6"/>
  <c r="H133" i="6"/>
  <c r="H135" i="6"/>
  <c r="H40" i="6"/>
  <c r="H41" i="6"/>
  <c r="H43" i="6"/>
  <c r="H46" i="6"/>
  <c r="H47" i="6"/>
  <c r="H48" i="6"/>
  <c r="H49" i="6"/>
  <c r="H50" i="6"/>
  <c r="H53" i="6"/>
  <c r="H54" i="6"/>
  <c r="H57" i="6"/>
  <c r="H59" i="6"/>
  <c r="J45" i="63" l="1"/>
  <c r="J62" i="63"/>
  <c r="E98" i="63"/>
  <c r="J60" i="63"/>
  <c r="E96" i="63"/>
  <c r="E93" i="63"/>
  <c r="J57" i="63"/>
  <c r="J56" i="63"/>
  <c r="E92" i="63"/>
  <c r="E89" i="63"/>
  <c r="J53" i="63"/>
  <c r="J52" i="63"/>
  <c r="E88" i="63"/>
  <c r="J51" i="63"/>
  <c r="E87" i="63"/>
  <c r="J50" i="63"/>
  <c r="E86" i="63"/>
  <c r="E85" i="63"/>
  <c r="J49" i="63"/>
  <c r="J82" i="63"/>
  <c r="E80" i="63"/>
  <c r="J44" i="63"/>
  <c r="J43" i="63"/>
  <c r="E79" i="63"/>
  <c r="H100" i="33"/>
  <c r="H77" i="33"/>
  <c r="H31" i="33"/>
  <c r="H54" i="33"/>
  <c r="H58" i="33" l="1"/>
  <c r="H35" i="33"/>
  <c r="H81" i="33"/>
  <c r="H104" i="33"/>
  <c r="J93" i="63"/>
  <c r="J92" i="63"/>
  <c r="J98" i="63"/>
  <c r="J96" i="63"/>
  <c r="J89" i="63"/>
  <c r="J88" i="63"/>
  <c r="J87" i="63"/>
  <c r="J86" i="63"/>
  <c r="J85" i="63"/>
  <c r="J54" i="63"/>
  <c r="J80" i="63"/>
  <c r="J47" i="63"/>
  <c r="J79" i="63"/>
  <c r="D44" i="6"/>
  <c r="D51" i="6"/>
  <c r="D129" i="6"/>
  <c r="D122" i="6"/>
  <c r="H51" i="6"/>
  <c r="H44" i="6"/>
  <c r="J90" i="63" l="1"/>
  <c r="J83" i="63"/>
  <c r="D127" i="6"/>
  <c r="D120" i="6"/>
  <c r="D55" i="6"/>
  <c r="D133" i="6"/>
  <c r="H127" i="6"/>
  <c r="H55" i="6"/>
  <c r="H120" i="6"/>
  <c r="E90" i="63" l="1"/>
  <c r="E83" i="63"/>
  <c r="D131" i="6"/>
  <c r="D61" i="6"/>
  <c r="H61" i="6"/>
  <c r="H131" i="6"/>
  <c r="E94" i="63" l="1"/>
  <c r="J58" i="63"/>
  <c r="D137" i="6"/>
  <c r="H137" i="6"/>
  <c r="J94" i="63" l="1"/>
  <c r="E100" i="63"/>
  <c r="J64" i="63"/>
  <c r="D138" i="6"/>
  <c r="H138" i="6"/>
  <c r="J100" i="63" l="1"/>
  <c r="M90" i="33"/>
  <c r="M93" i="33"/>
  <c r="M94" i="33"/>
  <c r="M95" i="33"/>
  <c r="M96" i="33"/>
  <c r="M97" i="33"/>
  <c r="M89" i="33"/>
  <c r="M70" i="33"/>
  <c r="M67" i="33"/>
  <c r="M71" i="33"/>
  <c r="M72" i="33"/>
  <c r="M73" i="33"/>
  <c r="M74" i="33"/>
  <c r="M66" i="33"/>
  <c r="M44" i="33"/>
  <c r="M47" i="33"/>
  <c r="M48" i="33"/>
  <c r="M49" i="33"/>
  <c r="M50" i="33"/>
  <c r="M51" i="33"/>
  <c r="M43" i="33"/>
  <c r="M21" i="33"/>
  <c r="M24" i="33"/>
  <c r="M25" i="33"/>
  <c r="M26" i="33"/>
  <c r="M27" i="33"/>
  <c r="M28" i="33"/>
  <c r="M20" i="33"/>
  <c r="M6" i="14"/>
  <c r="J6" i="14" s="1"/>
  <c r="M9" i="14"/>
  <c r="J9" i="14" s="1"/>
  <c r="M10" i="14"/>
  <c r="J10" i="14" s="1"/>
  <c r="M11" i="14"/>
  <c r="J11" i="14" s="1"/>
  <c r="M12" i="14"/>
  <c r="J12" i="14" s="1"/>
  <c r="M13" i="14"/>
  <c r="J13" i="14" s="1"/>
  <c r="M14" i="14"/>
  <c r="J14" i="14" s="1"/>
  <c r="M15" i="14"/>
  <c r="J15" i="14" s="1"/>
  <c r="M20" i="14"/>
  <c r="J20" i="14" s="1"/>
  <c r="M21" i="14"/>
  <c r="J21" i="14" s="1"/>
  <c r="M25" i="14"/>
  <c r="J25" i="14" s="1"/>
  <c r="M33" i="14"/>
  <c r="J33" i="14" s="1"/>
  <c r="M5" i="14"/>
  <c r="J5" i="14" s="1"/>
  <c r="K171" i="14"/>
  <c r="K159" i="14"/>
  <c r="P58" i="36"/>
  <c r="O54" i="36"/>
  <c r="O58" i="36" s="1"/>
  <c r="N54" i="36"/>
  <c r="N58" i="36" s="1"/>
  <c r="M54" i="36"/>
  <c r="M58" i="36" s="1"/>
  <c r="I54" i="36"/>
  <c r="I58" i="36" s="1"/>
  <c r="J58" i="36" s="1"/>
  <c r="P47" i="36"/>
  <c r="O47" i="36"/>
  <c r="N47" i="36"/>
  <c r="M47" i="36"/>
  <c r="I47" i="36"/>
  <c r="O16" i="36"/>
  <c r="O20" i="36" s="1"/>
  <c r="N20" i="36"/>
  <c r="M16" i="36"/>
  <c r="M20" i="36" s="1"/>
  <c r="O9" i="36"/>
  <c r="M9" i="36"/>
  <c r="M9" i="33"/>
  <c r="M8" i="33"/>
  <c r="M7" i="33"/>
  <c r="M6" i="33"/>
  <c r="M142" i="74"/>
  <c r="M140" i="74"/>
  <c r="M137" i="74"/>
  <c r="M136" i="74"/>
  <c r="M133" i="74"/>
  <c r="M132" i="74"/>
  <c r="M131" i="74"/>
  <c r="M130" i="74"/>
  <c r="M129" i="74"/>
  <c r="M126" i="74"/>
  <c r="M125" i="74"/>
  <c r="M124" i="74"/>
  <c r="M123" i="74"/>
  <c r="M96" i="14"/>
  <c r="M95" i="14"/>
  <c r="M94" i="14"/>
  <c r="M93" i="14"/>
  <c r="M89" i="14"/>
  <c r="M88" i="14"/>
  <c r="M86" i="14"/>
  <c r="M85" i="14"/>
  <c r="M84" i="14"/>
  <c r="M83" i="14"/>
  <c r="M82" i="14"/>
  <c r="M71" i="14"/>
  <c r="M91" i="14" l="1"/>
  <c r="M98" i="14"/>
  <c r="P41" i="6"/>
  <c r="P43" i="6"/>
  <c r="P122" i="6"/>
  <c r="P125" i="6"/>
  <c r="P126" i="6"/>
  <c r="P54" i="6"/>
  <c r="P57" i="6"/>
  <c r="N64" i="36"/>
  <c r="N68" i="36" s="1"/>
  <c r="N28" i="36"/>
  <c r="N32" i="36" s="1"/>
  <c r="O28" i="36"/>
  <c r="O32" i="36" s="1"/>
  <c r="O64" i="36"/>
  <c r="O68" i="36" s="1"/>
  <c r="I64" i="36"/>
  <c r="M5" i="33"/>
  <c r="M29" i="33"/>
  <c r="M68" i="33"/>
  <c r="M127" i="74"/>
  <c r="P50" i="6"/>
  <c r="O40" i="6"/>
  <c r="O47" i="6"/>
  <c r="O57" i="6"/>
  <c r="O46" i="6"/>
  <c r="O48" i="6"/>
  <c r="Q40" i="6"/>
  <c r="Q41" i="6"/>
  <c r="Q43" i="6"/>
  <c r="Q47" i="6"/>
  <c r="Q50" i="6"/>
  <c r="M28" i="36"/>
  <c r="M32" i="36" s="1"/>
  <c r="P64" i="36"/>
  <c r="P68" i="36" s="1"/>
  <c r="M64" i="36"/>
  <c r="M68" i="36" s="1"/>
  <c r="M98" i="33"/>
  <c r="M45" i="33"/>
  <c r="M77" i="33"/>
  <c r="M75" i="33"/>
  <c r="M91" i="33"/>
  <c r="M22" i="33"/>
  <c r="M52" i="33"/>
  <c r="Q48" i="6"/>
  <c r="P49" i="6"/>
  <c r="O53" i="6"/>
  <c r="M134" i="74"/>
  <c r="O50" i="6"/>
  <c r="M138" i="74"/>
  <c r="Q57" i="6"/>
  <c r="P46" i="6"/>
  <c r="Q54" i="6"/>
  <c r="Q49" i="6"/>
  <c r="Q9" i="36"/>
  <c r="Q59" i="6"/>
  <c r="Q16" i="36"/>
  <c r="M16" i="14"/>
  <c r="J16" i="14" s="1"/>
  <c r="M7" i="14"/>
  <c r="J7" i="14" s="1"/>
  <c r="M67" i="14"/>
  <c r="J67" i="14" s="1"/>
  <c r="O49" i="6"/>
  <c r="P48" i="6"/>
  <c r="O59" i="6"/>
  <c r="O43" i="6"/>
  <c r="O42" i="6"/>
  <c r="O41" i="6"/>
  <c r="Q42" i="6"/>
  <c r="Q46" i="6"/>
  <c r="P40" i="6"/>
  <c r="P47" i="6"/>
  <c r="Q53" i="6"/>
  <c r="P59" i="6"/>
  <c r="P42" i="6"/>
  <c r="P53" i="6"/>
  <c r="O54" i="6"/>
  <c r="J64" i="36" l="1"/>
  <c r="I68" i="36"/>
  <c r="J68" i="36" s="1"/>
  <c r="Q20" i="36"/>
  <c r="Q32" i="36"/>
  <c r="T32" i="36" s="1"/>
  <c r="P123" i="6"/>
  <c r="P135" i="6"/>
  <c r="P133" i="6"/>
  <c r="P130" i="6"/>
  <c r="P129" i="6"/>
  <c r="Q28" i="36"/>
  <c r="T28" i="36" s="1"/>
  <c r="Q124" i="6"/>
  <c r="Q135" i="6"/>
  <c r="M58" i="14"/>
  <c r="J58" i="14" s="1"/>
  <c r="O125" i="6"/>
  <c r="O119" i="6"/>
  <c r="Q133" i="6"/>
  <c r="O123" i="6"/>
  <c r="O135" i="6"/>
  <c r="O126" i="6"/>
  <c r="Q125" i="6"/>
  <c r="Q122" i="6"/>
  <c r="O124" i="6"/>
  <c r="Q119" i="6"/>
  <c r="Q130" i="6"/>
  <c r="Q126" i="6"/>
  <c r="Q118" i="6"/>
  <c r="O122" i="6"/>
  <c r="Q129" i="6"/>
  <c r="O133" i="6"/>
  <c r="O117" i="6"/>
  <c r="O129" i="6"/>
  <c r="O118" i="6"/>
  <c r="M59" i="14"/>
  <c r="J59" i="14" s="1"/>
  <c r="M54" i="33"/>
  <c r="M100" i="33"/>
  <c r="Q51" i="6"/>
  <c r="Q123" i="6"/>
  <c r="M18" i="14"/>
  <c r="J18" i="14" s="1"/>
  <c r="M23" i="14"/>
  <c r="J23" i="14" s="1"/>
  <c r="P117" i="6"/>
  <c r="O51" i="6"/>
  <c r="P124" i="6"/>
  <c r="P116" i="6"/>
  <c r="P51" i="6"/>
  <c r="Q116" i="6"/>
  <c r="J16" i="36"/>
  <c r="T16" i="36" s="1"/>
  <c r="O116" i="6"/>
  <c r="J9" i="36"/>
  <c r="T9" i="36" s="1"/>
  <c r="Q44" i="6"/>
  <c r="P119" i="6"/>
  <c r="P118" i="6"/>
  <c r="O44" i="6"/>
  <c r="O130" i="6"/>
  <c r="Q117" i="6"/>
  <c r="P44" i="6"/>
  <c r="M144" i="74" l="1"/>
  <c r="M148" i="74"/>
  <c r="J104" i="36"/>
  <c r="L96" i="63"/>
  <c r="Q45" i="63"/>
  <c r="T45" i="63" s="1"/>
  <c r="Q44" i="63"/>
  <c r="T44" i="63" s="1"/>
  <c r="Q49" i="63"/>
  <c r="T49" i="63" s="1"/>
  <c r="P55" i="6"/>
  <c r="L89" i="63"/>
  <c r="Q49" i="36"/>
  <c r="T49" i="36" s="1"/>
  <c r="L85" i="36"/>
  <c r="L92" i="36"/>
  <c r="Q45" i="36"/>
  <c r="T45" i="36" s="1"/>
  <c r="L81" i="36"/>
  <c r="Q53" i="36"/>
  <c r="T53" i="36" s="1"/>
  <c r="L89" i="36"/>
  <c r="Q50" i="63"/>
  <c r="T50" i="63" s="1"/>
  <c r="L86" i="63"/>
  <c r="L93" i="36"/>
  <c r="Q62" i="63"/>
  <c r="T62" i="63" s="1"/>
  <c r="L98" i="63"/>
  <c r="Q44" i="36"/>
  <c r="T44" i="36" s="1"/>
  <c r="L80" i="36"/>
  <c r="Q52" i="36"/>
  <c r="T52" i="36" s="1"/>
  <c r="L88" i="36"/>
  <c r="Q60" i="63"/>
  <c r="T60" i="63" s="1"/>
  <c r="Q56" i="63"/>
  <c r="T56" i="63" s="1"/>
  <c r="L92" i="63"/>
  <c r="Q50" i="36"/>
  <c r="T50" i="36" s="1"/>
  <c r="L86" i="36"/>
  <c r="Q62" i="36"/>
  <c r="T62" i="36" s="1"/>
  <c r="L98" i="36"/>
  <c r="Q51" i="36"/>
  <c r="T51" i="36" s="1"/>
  <c r="L87" i="36"/>
  <c r="Q43" i="36"/>
  <c r="T43" i="36" s="1"/>
  <c r="L79" i="36"/>
  <c r="P127" i="6"/>
  <c r="Q46" i="36"/>
  <c r="T46" i="36" s="1"/>
  <c r="L82" i="36"/>
  <c r="Q52" i="63"/>
  <c r="T52" i="63" s="1"/>
  <c r="L88" i="63"/>
  <c r="Q60" i="36"/>
  <c r="T60" i="36" s="1"/>
  <c r="L96" i="36"/>
  <c r="O61" i="6"/>
  <c r="O127" i="6"/>
  <c r="Q127" i="6"/>
  <c r="Q55" i="6"/>
  <c r="O55" i="6"/>
  <c r="J82" i="36"/>
  <c r="Q120" i="6"/>
  <c r="J80" i="36"/>
  <c r="J20" i="36"/>
  <c r="T20" i="36" s="1"/>
  <c r="J92" i="36"/>
  <c r="P120" i="6"/>
  <c r="O120" i="6"/>
  <c r="Q79" i="36" l="1"/>
  <c r="S66" i="63"/>
  <c r="L81" i="63"/>
  <c r="L80" i="63"/>
  <c r="P61" i="6"/>
  <c r="Q86" i="36"/>
  <c r="Q80" i="36"/>
  <c r="L85" i="63"/>
  <c r="Q89" i="36"/>
  <c r="Q87" i="36"/>
  <c r="Q88" i="36"/>
  <c r="Q96" i="36"/>
  <c r="Q98" i="36"/>
  <c r="Q85" i="36"/>
  <c r="Q53" i="63"/>
  <c r="T53" i="63" s="1"/>
  <c r="Q82" i="36"/>
  <c r="Q92" i="63"/>
  <c r="Q96" i="63"/>
  <c r="L79" i="63"/>
  <c r="Q43" i="63"/>
  <c r="T43" i="63" s="1"/>
  <c r="Q47" i="36"/>
  <c r="T47" i="36" s="1"/>
  <c r="L93" i="63"/>
  <c r="L87" i="63"/>
  <c r="Q51" i="63"/>
  <c r="T51" i="63" s="1"/>
  <c r="Q86" i="63"/>
  <c r="Q81" i="63"/>
  <c r="Q85" i="63"/>
  <c r="Q98" i="63"/>
  <c r="L83" i="36"/>
  <c r="Q46" i="63"/>
  <c r="T46" i="63" s="1"/>
  <c r="L82" i="63"/>
  <c r="Q88" i="63"/>
  <c r="L90" i="36"/>
  <c r="Q80" i="63"/>
  <c r="Q54" i="36"/>
  <c r="T54" i="36" s="1"/>
  <c r="Q61" i="6"/>
  <c r="Q96" i="6"/>
  <c r="Q93" i="36"/>
  <c r="Q92" i="36"/>
  <c r="O131" i="6"/>
  <c r="Q131" i="6"/>
  <c r="J98" i="36"/>
  <c r="J100" i="36"/>
  <c r="O96" i="6"/>
  <c r="P96" i="6"/>
  <c r="P104" i="6" s="1"/>
  <c r="P143" i="6" s="1"/>
  <c r="P131" i="6"/>
  <c r="M27" i="14"/>
  <c r="J27" i="14" s="1"/>
  <c r="M34" i="14"/>
  <c r="J34" i="14" s="1"/>
  <c r="J96" i="36"/>
  <c r="J86" i="36"/>
  <c r="J87" i="36"/>
  <c r="J79" i="36"/>
  <c r="J89" i="36"/>
  <c r="J85" i="36"/>
  <c r="J93" i="36"/>
  <c r="J88" i="36"/>
  <c r="Q81" i="36"/>
  <c r="M96" i="6" l="1"/>
  <c r="L64" i="36"/>
  <c r="S64" i="36" s="1"/>
  <c r="L102" i="63"/>
  <c r="Q66" i="63"/>
  <c r="T66" i="63" s="1"/>
  <c r="Q93" i="63"/>
  <c r="Q89" i="63"/>
  <c r="O98" i="6"/>
  <c r="O104" i="6"/>
  <c r="Q104" i="6"/>
  <c r="Q90" i="36"/>
  <c r="Q83" i="36"/>
  <c r="Q54" i="63"/>
  <c r="T54" i="63" s="1"/>
  <c r="L90" i="63"/>
  <c r="Q79" i="63"/>
  <c r="Q47" i="63"/>
  <c r="T47" i="63" s="1"/>
  <c r="Q87" i="63"/>
  <c r="Q82" i="63"/>
  <c r="L94" i="36"/>
  <c r="Q58" i="36"/>
  <c r="T58" i="36" s="1"/>
  <c r="L83" i="63"/>
  <c r="Q98" i="6"/>
  <c r="Q137" i="6"/>
  <c r="O137" i="6"/>
  <c r="P98" i="6"/>
  <c r="P106" i="6" s="1"/>
  <c r="P144" i="6" s="1"/>
  <c r="P137" i="6"/>
  <c r="J90" i="36"/>
  <c r="J83" i="36"/>
  <c r="Q143" i="6" l="1"/>
  <c r="M104" i="6"/>
  <c r="M137" i="6"/>
  <c r="M98" i="6"/>
  <c r="M138" i="6" s="1"/>
  <c r="O138" i="6"/>
  <c r="S64" i="63"/>
  <c r="Q102" i="63"/>
  <c r="L68" i="36"/>
  <c r="S68" i="36" s="1"/>
  <c r="O143" i="6"/>
  <c r="Q90" i="63"/>
  <c r="O106" i="6"/>
  <c r="Q106" i="6"/>
  <c r="Q144" i="6" s="1"/>
  <c r="Q138" i="6"/>
  <c r="Q83" i="63"/>
  <c r="L94" i="63"/>
  <c r="Q58" i="63"/>
  <c r="T58" i="63" s="1"/>
  <c r="L100" i="36"/>
  <c r="Q64" i="36"/>
  <c r="T64" i="36" s="1"/>
  <c r="Q94" i="36"/>
  <c r="M60" i="14"/>
  <c r="J60" i="14" s="1"/>
  <c r="M57" i="14"/>
  <c r="J57" i="14" s="1"/>
  <c r="P138" i="6"/>
  <c r="J94" i="36"/>
  <c r="M106" i="6" l="1"/>
  <c r="M144" i="6" s="1"/>
  <c r="M143" i="6"/>
  <c r="O144" i="6"/>
  <c r="L104" i="36"/>
  <c r="Q68" i="36"/>
  <c r="T68" i="36" s="1"/>
  <c r="L100" i="63"/>
  <c r="Q64" i="63"/>
  <c r="T64" i="63" s="1"/>
  <c r="Q94" i="63"/>
  <c r="Q100" i="36"/>
  <c r="S68" i="63" l="1"/>
  <c r="Q104" i="36"/>
  <c r="Q100" i="63"/>
  <c r="M68" i="14"/>
  <c r="J68" i="14" s="1"/>
  <c r="L104" i="63" l="1"/>
  <c r="Q68" i="63"/>
  <c r="T68" i="63" s="1"/>
  <c r="Q104" i="63" l="1"/>
</calcChain>
</file>

<file path=xl/sharedStrings.xml><?xml version="1.0" encoding="utf-8"?>
<sst xmlns="http://schemas.openxmlformats.org/spreadsheetml/2006/main" count="2016" uniqueCount="688">
  <si>
    <t>Consolidated figures</t>
  </si>
  <si>
    <t>Revenues</t>
  </si>
  <si>
    <t>Other income</t>
  </si>
  <si>
    <t>Revenues and other income</t>
  </si>
  <si>
    <t>Work contracted out and other expenses</t>
  </si>
  <si>
    <t>Own work capitalized</t>
  </si>
  <si>
    <t>Other operating expenses</t>
  </si>
  <si>
    <t>Total operating expenses</t>
  </si>
  <si>
    <t>Operating profit</t>
  </si>
  <si>
    <t>Finance costs - net</t>
  </si>
  <si>
    <t>Share of the profit of associates and joint ventures</t>
  </si>
  <si>
    <t>Profit before income tax</t>
  </si>
  <si>
    <t>Income taxes</t>
  </si>
  <si>
    <t>- of which interim dividend</t>
  </si>
  <si>
    <t>Cash flow</t>
  </si>
  <si>
    <t>Tax recapture E-Plus</t>
  </si>
  <si>
    <t>Balance sheet</t>
  </si>
  <si>
    <t>Total assets</t>
  </si>
  <si>
    <t>Total equity and liabilities</t>
  </si>
  <si>
    <t>Index of sheets</t>
  </si>
  <si>
    <t>-</t>
  </si>
  <si>
    <t>Revenues breakdown</t>
  </si>
  <si>
    <t>Expenses breakdown</t>
  </si>
  <si>
    <t>Profit and margin breakdown</t>
  </si>
  <si>
    <t>For further information please contact</t>
  </si>
  <si>
    <t xml:space="preserve">KPN Investor Relations </t>
  </si>
  <si>
    <t>Phone</t>
  </si>
  <si>
    <t>+31 70 44 60986</t>
  </si>
  <si>
    <t>www.kpn.com/ir</t>
  </si>
  <si>
    <t>Belgium</t>
  </si>
  <si>
    <t>Business</t>
  </si>
  <si>
    <t>Other activities</t>
  </si>
  <si>
    <t>Intercompany revenues</t>
  </si>
  <si>
    <t>Voice wireline</t>
  </si>
  <si>
    <t>Wireless services</t>
  </si>
  <si>
    <t>Internet wireline</t>
  </si>
  <si>
    <t>Voice &amp; Internet wireline</t>
  </si>
  <si>
    <t>Rest of World</t>
  </si>
  <si>
    <t xml:space="preserve">Consolidated figures </t>
  </si>
  <si>
    <t>Intercompany expenses</t>
  </si>
  <si>
    <t>Other</t>
  </si>
  <si>
    <t>Operating profit margin</t>
  </si>
  <si>
    <t>EBITDA</t>
  </si>
  <si>
    <t>EBITDA margin</t>
  </si>
  <si>
    <t>Traditional voice ARPU</t>
  </si>
  <si>
    <t>Non-voice as % of ARPU</t>
  </si>
  <si>
    <t>SAC/SRC</t>
  </si>
  <si>
    <t>KPN The Netherlands: Business</t>
  </si>
  <si>
    <r>
      <t>Market share</t>
    </r>
    <r>
      <rPr>
        <b/>
        <vertAlign val="superscript"/>
        <sz val="9"/>
        <color indexed="8"/>
        <rFont val="KPN Sans"/>
        <family val="2"/>
      </rPr>
      <t>1</t>
    </r>
  </si>
  <si>
    <r>
      <t>SAC/SRC blended</t>
    </r>
    <r>
      <rPr>
        <b/>
        <vertAlign val="superscript"/>
        <sz val="9"/>
        <color indexed="8"/>
        <rFont val="KPN Sans"/>
        <family val="2"/>
      </rPr>
      <t/>
    </r>
  </si>
  <si>
    <t>Trade receivables</t>
  </si>
  <si>
    <t>Other current assets</t>
  </si>
  <si>
    <t>Disposals of real estate</t>
  </si>
  <si>
    <t>Dividends paid</t>
  </si>
  <si>
    <t>Other gains and losses, eliminations</t>
  </si>
  <si>
    <t>Goodwill</t>
  </si>
  <si>
    <t>Licences</t>
  </si>
  <si>
    <t>Other intangibles</t>
  </si>
  <si>
    <t>Property, plant and equipment</t>
  </si>
  <si>
    <t>Current assets</t>
  </si>
  <si>
    <t>Non-current liabilities</t>
  </si>
  <si>
    <t>Eliminations</t>
  </si>
  <si>
    <r>
      <t xml:space="preserve">Broadband ARPU </t>
    </r>
    <r>
      <rPr>
        <sz val="9"/>
        <color indexed="8"/>
        <rFont val="KPN Sans"/>
        <family val="2"/>
      </rPr>
      <t>(blended)</t>
    </r>
  </si>
  <si>
    <t>%</t>
  </si>
  <si>
    <t>1 Dec (A)</t>
  </si>
  <si>
    <t>1 Jul (A)</t>
  </si>
  <si>
    <t>1 Jan (A)</t>
  </si>
  <si>
    <t>1 Mar (A)</t>
  </si>
  <si>
    <t>1 May (B)</t>
  </si>
  <si>
    <t>1 Jul (B)</t>
  </si>
  <si>
    <t>1 Jul (C)</t>
  </si>
  <si>
    <t>1 Oct (C)</t>
  </si>
  <si>
    <t>2 Aug (D)</t>
  </si>
  <si>
    <t>15 Aug (E)</t>
  </si>
  <si>
    <t>Monthly exchange rental</t>
  </si>
  <si>
    <t>(B)</t>
  </si>
  <si>
    <t>(A)</t>
  </si>
  <si>
    <t>- PSTN line KPN</t>
  </si>
  <si>
    <t>- ISDN-2 line KPN</t>
  </si>
  <si>
    <t>- Wholesale line rental ISDN-2</t>
  </si>
  <si>
    <t>Packages: Line rental + flat fee to wireline national</t>
  </si>
  <si>
    <t>- BelVrij "Weekend"</t>
  </si>
  <si>
    <t>- BelVrij "Evening &amp; Weekend"</t>
  </si>
  <si>
    <t>- BelVrij "Always"</t>
  </si>
  <si>
    <t>Local traffic</t>
  </si>
  <si>
    <t>Call set-up</t>
  </si>
  <si>
    <t>- Standard</t>
  </si>
  <si>
    <t>- Off-peak</t>
  </si>
  <si>
    <t>- Night/weekend</t>
  </si>
  <si>
    <t>Long Distance</t>
  </si>
  <si>
    <t xml:space="preserve">Fixed-to-KPN Mobile  </t>
  </si>
  <si>
    <t>(D)</t>
  </si>
  <si>
    <t>(B) + (E)</t>
  </si>
  <si>
    <t>(A) + (B)</t>
  </si>
  <si>
    <t>- Off-peak/Night</t>
  </si>
  <si>
    <t>- Weekend</t>
  </si>
  <si>
    <t>International Tariffs</t>
  </si>
  <si>
    <t>- Germany</t>
  </si>
  <si>
    <t>- United Kingdom</t>
  </si>
  <si>
    <t>- France</t>
  </si>
  <si>
    <t>- United States</t>
  </si>
  <si>
    <t xml:space="preserve">Access to Unbundled Local Loops (monthly charge) </t>
  </si>
  <si>
    <t>(C)</t>
  </si>
  <si>
    <t>- Line sharing tarriff</t>
  </si>
  <si>
    <t>- MDF access</t>
  </si>
  <si>
    <t>Interconnection (per minute, 3 min peak call incl. set-up charge)</t>
  </si>
  <si>
    <t>- Regional terminating</t>
  </si>
  <si>
    <t>- Carrier (pre)select regional</t>
  </si>
  <si>
    <t>Changes in cash and cash equivalents</t>
  </si>
  <si>
    <t>GMTN</t>
  </si>
  <si>
    <t>Currency</t>
  </si>
  <si>
    <t>Coupon</t>
  </si>
  <si>
    <t>Issue date</t>
  </si>
  <si>
    <t>Interest date(s)</t>
  </si>
  <si>
    <t>Redemption</t>
  </si>
  <si>
    <t>ISIN code</t>
  </si>
  <si>
    <t>Comments</t>
  </si>
  <si>
    <t>Lead arrangers</t>
  </si>
  <si>
    <t>Listing</t>
  </si>
  <si>
    <t>Paying Agent</t>
  </si>
  <si>
    <t>Days
convention</t>
  </si>
  <si>
    <t>Eurobond</t>
  </si>
  <si>
    <t>yes</t>
  </si>
  <si>
    <t>EUR</t>
  </si>
  <si>
    <t>Citibank</t>
  </si>
  <si>
    <t>Global bond</t>
  </si>
  <si>
    <t>no</t>
  </si>
  <si>
    <t>USD</t>
  </si>
  <si>
    <t>4-Oct-'00</t>
  </si>
  <si>
    <t>1-Apr
1-Oct</t>
  </si>
  <si>
    <t>Morgan Stanley
UBS Warburg</t>
  </si>
  <si>
    <t>Amsterdam</t>
  </si>
  <si>
    <t>Bankers Trust</t>
  </si>
  <si>
    <t>30/360</t>
  </si>
  <si>
    <t>Actual/ Actual</t>
  </si>
  <si>
    <t>Put event applicable in case of Change of Control as specified in GMTN prospectus 2007</t>
  </si>
  <si>
    <t>16-Mar-'06</t>
  </si>
  <si>
    <t>18-Mar</t>
  </si>
  <si>
    <t xml:space="preserve">Put event applicable in case of Change of Control as specified in GMTN prospectus 2008 </t>
  </si>
  <si>
    <t>XS0303070030</t>
  </si>
  <si>
    <t>4-Feb-'09</t>
  </si>
  <si>
    <t>04-Feb-'14</t>
  </si>
  <si>
    <t>XS0411863722</t>
  </si>
  <si>
    <t>22-Jun-'05</t>
  </si>
  <si>
    <t>22-Jun</t>
  </si>
  <si>
    <t>22-Jun-'15</t>
  </si>
  <si>
    <t>XS0222766973</t>
  </si>
  <si>
    <t>GBP</t>
  </si>
  <si>
    <t>18-Mar-'16</t>
  </si>
  <si>
    <t>XS0248011446</t>
  </si>
  <si>
    <t>Swapped into Fixed Rate of 4.89% (30/360) Put event applicable in case of Change of Control as specified in supplement to GMTN prospectus 2005</t>
  </si>
  <si>
    <t>2-Apr-'08</t>
  </si>
  <si>
    <t>15-Jan</t>
  </si>
  <si>
    <t>15-Jan-'16</t>
  </si>
  <si>
    <t xml:space="preserve">XS0355666941 </t>
  </si>
  <si>
    <t>17-Jan</t>
  </si>
  <si>
    <t>17-Jan-'17</t>
  </si>
  <si>
    <t>XS0275164084</t>
  </si>
  <si>
    <t>Put event applicable in case of Change of Control as specified in GMTN prospectus 2006</t>
  </si>
  <si>
    <t>04-Feb-'19</t>
  </si>
  <si>
    <t>XS0411850075</t>
  </si>
  <si>
    <t>XS0303070113</t>
  </si>
  <si>
    <t>01-Oct-'30</t>
  </si>
  <si>
    <t>US780641AH94</t>
  </si>
  <si>
    <t>Bond overview</t>
  </si>
  <si>
    <t>- of which cash and cash equivalents</t>
  </si>
  <si>
    <t>- of which provisions</t>
  </si>
  <si>
    <t>ABN Amro 
Citigroup
HVB
ING</t>
  </si>
  <si>
    <t>ABN Amro 
JPMorgan                        
RBS</t>
  </si>
  <si>
    <t>BNP Paribas                  
Credit Suisse                
Rabobank</t>
  </si>
  <si>
    <t>ir@kpn.com</t>
  </si>
  <si>
    <t>The Netherlands</t>
  </si>
  <si>
    <t>in € bn</t>
  </si>
  <si>
    <t xml:space="preserve">Eurobonds </t>
  </si>
  <si>
    <t>Global bonds</t>
  </si>
  <si>
    <r>
      <t>Market share</t>
    </r>
    <r>
      <rPr>
        <b/>
        <vertAlign val="superscript"/>
        <sz val="9"/>
        <color indexed="8"/>
        <rFont val="KPN Sans"/>
        <family val="2"/>
      </rPr>
      <t>2</t>
    </r>
  </si>
  <si>
    <t>Cash flow statement, Capex and Debt summary</t>
  </si>
  <si>
    <r>
      <t xml:space="preserve">TV ARPU </t>
    </r>
    <r>
      <rPr>
        <sz val="9"/>
        <color indexed="8"/>
        <rFont val="KPN Sans"/>
        <family val="2"/>
      </rPr>
      <t>(blended)</t>
    </r>
  </si>
  <si>
    <t>XS0454773713</t>
  </si>
  <si>
    <t>Barclays Bank           
Credit Suisse              
Rabobank             
UniCredit</t>
  </si>
  <si>
    <t>XS0451790280</t>
  </si>
  <si>
    <t xml:space="preserve">Fortis Bank Nederland              
ING                         
JP Morgan          
Deutsche Bank                                                                                                                                                             </t>
  </si>
  <si>
    <t xml:space="preserve">BNP Paribas            
Rabobank                         
RBS                                                                                                                                                                                                  </t>
  </si>
  <si>
    <t xml:space="preserve">Fortis Bank Nederland               
ING                         
JP Morgan          
Deutsche Bank                                                                                                                                                            </t>
  </si>
  <si>
    <t>1 Mar (C)</t>
  </si>
  <si>
    <t>1 Sept (D)</t>
  </si>
  <si>
    <t>1 Feb (B)</t>
  </si>
  <si>
    <t>1 Oct (E)</t>
  </si>
  <si>
    <t>iBasis</t>
  </si>
  <si>
    <t>Finance costs- net</t>
  </si>
  <si>
    <t>Adjustments for:</t>
  </si>
  <si>
    <t>Share-based compensation</t>
  </si>
  <si>
    <t>Inventories</t>
  </si>
  <si>
    <t>Prepayments and accrued income</t>
  </si>
  <si>
    <t>Trade payables</t>
  </si>
  <si>
    <t>Accruals and deferred income</t>
  </si>
  <si>
    <t>Received dividends from associates and joint ventures</t>
  </si>
  <si>
    <t>Taxes received (paid)</t>
  </si>
  <si>
    <t>Interest paid</t>
  </si>
  <si>
    <t>Acquisitions of subsidiaries, associates and joint ventures</t>
  </si>
  <si>
    <t>Disposal of subsidiaries, associates and joint ventures</t>
  </si>
  <si>
    <t>Disposal of intangibles</t>
  </si>
  <si>
    <t>Investments in property, plant &amp; equipment and software</t>
  </si>
  <si>
    <t>Disposal in property, plant &amp; equipment and software</t>
  </si>
  <si>
    <t>Other changes and disposals</t>
  </si>
  <si>
    <t>Share repurchases for option plans</t>
  </si>
  <si>
    <t>Exercised options</t>
  </si>
  <si>
    <t>Repayments from borrowings and settlement of derivatives</t>
  </si>
  <si>
    <t>Other changes in interest-bearing current liabilities</t>
  </si>
  <si>
    <t>Changes in cash</t>
  </si>
  <si>
    <t>Exchange rate difference</t>
  </si>
  <si>
    <t>Bank overdrafts</t>
  </si>
  <si>
    <t>Cash at end of period</t>
  </si>
  <si>
    <t>SAC/SRC blended</t>
  </si>
  <si>
    <t>Dutch Telco business</t>
  </si>
  <si>
    <t>Cost of materials</t>
  </si>
  <si>
    <t>- Postpaid</t>
  </si>
  <si>
    <t>- Prepaid</t>
  </si>
  <si>
    <t>1 Apr (B)</t>
  </si>
  <si>
    <t>XS0543354236</t>
  </si>
  <si>
    <r>
      <t>Software</t>
    </r>
    <r>
      <rPr>
        <vertAlign val="superscript"/>
        <sz val="9"/>
        <color indexed="8"/>
        <rFont val="KPN Sans"/>
        <family val="2"/>
      </rPr>
      <t>1</t>
    </r>
  </si>
  <si>
    <r>
      <t xml:space="preserve">1 </t>
    </r>
    <r>
      <rPr>
        <sz val="9"/>
        <color indexed="8"/>
        <rFont val="KPN Sans"/>
        <family val="2"/>
      </rPr>
      <t>Including development costs software</t>
    </r>
  </si>
  <si>
    <r>
      <t xml:space="preserve">Total traffic </t>
    </r>
    <r>
      <rPr>
        <sz val="9"/>
        <color indexed="8"/>
        <rFont val="KPN Sans"/>
        <family val="2"/>
      </rPr>
      <t>(originating, terminating, in m)</t>
    </r>
  </si>
  <si>
    <r>
      <t>Belgium</t>
    </r>
    <r>
      <rPr>
        <b/>
        <vertAlign val="superscript"/>
        <sz val="9"/>
        <color indexed="9"/>
        <rFont val="KPN Sans"/>
        <family val="2"/>
      </rPr>
      <t>1</t>
    </r>
  </si>
  <si>
    <r>
      <t>1</t>
    </r>
    <r>
      <rPr>
        <sz val="9"/>
        <rFont val="KPN Sans"/>
        <family val="2"/>
      </rPr>
      <t xml:space="preserve"> Relating to Mobile business only</t>
    </r>
  </si>
  <si>
    <r>
      <t xml:space="preserve">Customers </t>
    </r>
    <r>
      <rPr>
        <sz val="9"/>
        <color indexed="8"/>
        <rFont val="KPN Sans"/>
        <family val="2"/>
      </rPr>
      <t>(*1,000)</t>
    </r>
  </si>
  <si>
    <r>
      <t>Access Lines</t>
    </r>
    <r>
      <rPr>
        <sz val="9"/>
        <color indexed="8"/>
        <rFont val="KPN Sans"/>
        <family val="2"/>
      </rPr>
      <t xml:space="preserve"> (*1,000)</t>
    </r>
  </si>
  <si>
    <r>
      <t xml:space="preserve">Traditional voice MoU </t>
    </r>
    <r>
      <rPr>
        <sz val="9"/>
        <color indexed="8"/>
        <rFont val="KPN Sans"/>
        <family val="2"/>
      </rPr>
      <t>(originating)</t>
    </r>
  </si>
  <si>
    <r>
      <t>Applications online</t>
    </r>
    <r>
      <rPr>
        <sz val="9"/>
        <color indexed="8"/>
        <rFont val="KPN Sans"/>
        <family val="2"/>
      </rPr>
      <t xml:space="preserve"> (*1,000)</t>
    </r>
  </si>
  <si>
    <r>
      <t>Capex</t>
    </r>
    <r>
      <rPr>
        <b/>
        <sz val="9"/>
        <rFont val="Arial"/>
        <family val="2"/>
      </rPr>
      <t>¹ / Revenues</t>
    </r>
  </si>
  <si>
    <t>(A) + (C) + (D)</t>
  </si>
  <si>
    <t>1 Oct (D)</t>
  </si>
  <si>
    <t>Cash classified as held for sale</t>
  </si>
  <si>
    <t xml:space="preserve">- KPN domestic </t>
  </si>
  <si>
    <t>MTA impact: Revenues</t>
  </si>
  <si>
    <t>Intercompany</t>
  </si>
  <si>
    <t>MTA impact: EBITDA</t>
  </si>
  <si>
    <t>Roaming impact: Revenues</t>
  </si>
  <si>
    <t>Roaming impact: EBITDA</t>
  </si>
  <si>
    <t>FTE, MTA and Roaming impact</t>
  </si>
  <si>
    <t>Result</t>
  </si>
  <si>
    <t>Regulation</t>
  </si>
  <si>
    <t>Reported</t>
  </si>
  <si>
    <t>M&amp;A</t>
  </si>
  <si>
    <t>Restructuring</t>
  </si>
  <si>
    <t>Underlying</t>
  </si>
  <si>
    <t>MDF consumer</t>
  </si>
  <si>
    <t>WBA consumer</t>
  </si>
  <si>
    <t>- of which WBA copper</t>
  </si>
  <si>
    <t>MDF business</t>
  </si>
  <si>
    <t>WBA business</t>
  </si>
  <si>
    <t>Data network services</t>
  </si>
  <si>
    <t>incidentals</t>
  </si>
  <si>
    <t>MDF/WBA Business lines</t>
  </si>
  <si>
    <t>MDF/WBA Consumer lines</t>
  </si>
  <si>
    <t>Dutch wireline tariff list</t>
  </si>
  <si>
    <t>Growth analysis - EBITDA</t>
  </si>
  <si>
    <t>Growth analysis - Revenues and other income</t>
  </si>
  <si>
    <t>- Traditional voice</t>
  </si>
  <si>
    <t>External wholesale</t>
  </si>
  <si>
    <t>Principal (m)</t>
  </si>
  <si>
    <t>Nominal amount outstanding (m)</t>
  </si>
  <si>
    <t xml:space="preserve">ABN Amro                                       
Bank of America 
JPMorgan             
UniCredit                                                                                                                                                               </t>
  </si>
  <si>
    <t>1 May (C)</t>
  </si>
  <si>
    <t>of which: External revenues</t>
  </si>
  <si>
    <t>FTE own personnel</t>
  </si>
  <si>
    <t>Growth analysis - EBITDA margin</t>
  </si>
  <si>
    <r>
      <t>Underlying</t>
    </r>
    <r>
      <rPr>
        <b/>
        <vertAlign val="superscript"/>
        <sz val="8"/>
        <rFont val="Arial"/>
        <family val="2"/>
      </rPr>
      <t>1</t>
    </r>
  </si>
  <si>
    <t>- Service revenues</t>
  </si>
  <si>
    <t>Wireline tariffs</t>
  </si>
  <si>
    <t>1 Jul (D)</t>
  </si>
  <si>
    <t>22 May (F)</t>
  </si>
  <si>
    <t>XS0677389347</t>
  </si>
  <si>
    <t>ABN Amro
Bank of America / Merrill Lynch
RBS</t>
  </si>
  <si>
    <t>Employee benefits</t>
  </si>
  <si>
    <r>
      <t>Market share service revenues total KPN NL</t>
    </r>
    <r>
      <rPr>
        <b/>
        <vertAlign val="superscript"/>
        <sz val="9"/>
        <color indexed="8"/>
        <rFont val="KPN Sans"/>
        <family val="2"/>
      </rPr>
      <t>1</t>
    </r>
  </si>
  <si>
    <t>- Subscribers</t>
  </si>
  <si>
    <r>
      <t xml:space="preserve">1 </t>
    </r>
    <r>
      <rPr>
        <sz val="9"/>
        <rFont val="KPN Sans"/>
        <family val="2"/>
      </rPr>
      <t>The definition of underlying is explained in the safe harbor section of the factsheets</t>
    </r>
  </si>
  <si>
    <t>29-May</t>
  </si>
  <si>
    <t>04-Feb</t>
  </si>
  <si>
    <t>30-Sep</t>
  </si>
  <si>
    <t>17-Sep</t>
  </si>
  <si>
    <t>13-Nov-'06</t>
  </si>
  <si>
    <t>29-May-'07</t>
  </si>
  <si>
    <t>30-Sep-'24</t>
  </si>
  <si>
    <t>29-May-'19</t>
  </si>
  <si>
    <t>29-May-'14</t>
  </si>
  <si>
    <t xml:space="preserve">RBS        
BNP Paribas             
Bank of America / Merril Lynch           </t>
  </si>
  <si>
    <r>
      <t xml:space="preserve">WLR </t>
    </r>
    <r>
      <rPr>
        <sz val="9"/>
        <color indexed="8"/>
        <rFont val="KPN Sans"/>
        <family val="2"/>
      </rPr>
      <t>(Consumer &amp; Business)</t>
    </r>
  </si>
  <si>
    <t>- of which MDF/WBA business shared lines</t>
  </si>
  <si>
    <t>- of which MDF/WBA consumer shared lines</t>
  </si>
  <si>
    <r>
      <t xml:space="preserve">Service revenues </t>
    </r>
    <r>
      <rPr>
        <sz val="9"/>
        <color indexed="8"/>
        <rFont val="KPN Sans"/>
        <family val="2"/>
      </rPr>
      <t>(in m)</t>
    </r>
  </si>
  <si>
    <t>Swapped into Fixed Rate of 8.56% (30/360) After exchange offer Issued as USN7637QAC70 (Reg S Global Note) &amp; US780641AC08 (144A Global Note)</t>
  </si>
  <si>
    <t>18-Nov</t>
  </si>
  <si>
    <t>XS0707430947</t>
  </si>
  <si>
    <t xml:space="preserve">Barclays        
Credit Suisse             
J.P. Morgan           </t>
  </si>
  <si>
    <t>17-Sep-'09</t>
  </si>
  <si>
    <t>17-Sep-'29</t>
  </si>
  <si>
    <t>18-Nov-'26</t>
  </si>
  <si>
    <t>4-Oct-'21</t>
  </si>
  <si>
    <t>21-Sep-'20</t>
  </si>
  <si>
    <t>18-Nov-'11</t>
  </si>
  <si>
    <t>30-Sep-'09</t>
  </si>
  <si>
    <t>15-Sep-'11</t>
  </si>
  <si>
    <t>of which: Revenues</t>
  </si>
  <si>
    <t>1 Oct (G)</t>
  </si>
  <si>
    <t>1 Jun (H)</t>
  </si>
  <si>
    <t>(A)+(B)+(C)+(D)+(G)</t>
  </si>
  <si>
    <r>
      <t>Market penetration</t>
    </r>
    <r>
      <rPr>
        <b/>
        <vertAlign val="superscript"/>
        <sz val="9"/>
        <color indexed="8"/>
        <rFont val="KPN Sans"/>
        <family val="2"/>
      </rPr>
      <t>1</t>
    </r>
  </si>
  <si>
    <t>Consumer Mobile</t>
  </si>
  <si>
    <t>Consumer Residential</t>
  </si>
  <si>
    <t>KPN The Netherlands: Consumer Residential KPIs</t>
  </si>
  <si>
    <t>KPN The Netherlands: Consumer Mobile KPIs</t>
  </si>
  <si>
    <t>KPN The Netherlands: Consumer Mobile</t>
  </si>
  <si>
    <t>KPN The Netherlands: Consumer Residential</t>
  </si>
  <si>
    <t>TV</t>
  </si>
  <si>
    <t>(In millions of euro unless indicated otherwise)</t>
  </si>
  <si>
    <t>NetCo</t>
  </si>
  <si>
    <t>KPN The Netherlands: NetCo</t>
  </si>
  <si>
    <t>KPN The Netherlands: NetCo KPIs</t>
  </si>
  <si>
    <t>iBasis KPIs</t>
  </si>
  <si>
    <t>Q1 '12</t>
  </si>
  <si>
    <t>1-Mar-'12</t>
  </si>
  <si>
    <t>1-Mar</t>
  </si>
  <si>
    <t>1-Mar-'22</t>
  </si>
  <si>
    <t>XS0752092311</t>
  </si>
  <si>
    <t>Put event applicable in case of Change of Control as specified in GMTN prospectus 2011</t>
  </si>
  <si>
    <t>Citi Bank           
ING
UBS
Societe Generale</t>
  </si>
  <si>
    <t>- IPTV</t>
  </si>
  <si>
    <t>% committed ARPU</t>
  </si>
  <si>
    <r>
      <rPr>
        <vertAlign val="superscript"/>
        <sz val="9"/>
        <color indexed="8"/>
        <rFont val="KPN Sans"/>
        <family val="2"/>
      </rPr>
      <t>1</t>
    </r>
    <r>
      <rPr>
        <sz val="9"/>
        <rFont val="KPN Sans"/>
        <family val="2"/>
      </rPr>
      <t xml:space="preserve"> Based on management estimate</t>
    </r>
  </si>
  <si>
    <r>
      <rPr>
        <vertAlign val="superscript"/>
        <sz val="9"/>
        <color indexed="8"/>
        <rFont val="KPN Sans"/>
        <family val="2"/>
      </rPr>
      <t>2</t>
    </r>
    <r>
      <rPr>
        <vertAlign val="superscript"/>
        <sz val="9"/>
        <rFont val="KPN Sans"/>
        <family val="2"/>
      </rPr>
      <t xml:space="preserve"> </t>
    </r>
    <r>
      <rPr>
        <sz val="9"/>
        <rFont val="KPN Sans"/>
        <family val="2"/>
      </rPr>
      <t>Including fiber</t>
    </r>
  </si>
  <si>
    <t>~65%</t>
  </si>
  <si>
    <t>- Traffic</t>
  </si>
  <si>
    <t>ARPU per customer</t>
  </si>
  <si>
    <t>&gt;19%</t>
  </si>
  <si>
    <t xml:space="preserve">                                       </t>
  </si>
  <si>
    <t>BNP Paribas                  
Citigroup                
Rabobank                    Deutsche Bank</t>
  </si>
  <si>
    <t>Other (incl. eliminations)</t>
  </si>
  <si>
    <t>Other (incl. intercompany)</t>
  </si>
  <si>
    <t>Investments in intangible assets (excl. software)</t>
  </si>
  <si>
    <t>Depreciation, amortization and impairments</t>
  </si>
  <si>
    <r>
      <t xml:space="preserve">1 </t>
    </r>
    <r>
      <rPr>
        <sz val="9"/>
        <rFont val="KPN Sans"/>
        <family val="2"/>
      </rPr>
      <t>Including property, plant &amp; equipment and software</t>
    </r>
  </si>
  <si>
    <t>.</t>
  </si>
  <si>
    <t>Mobile Wholesale</t>
  </si>
  <si>
    <r>
      <t xml:space="preserve">Access services: Local Loop </t>
    </r>
    <r>
      <rPr>
        <sz val="9"/>
        <color indexed="8"/>
        <rFont val="KPN Sans"/>
        <family val="2"/>
      </rPr>
      <t>(*1,000)</t>
    </r>
  </si>
  <si>
    <r>
      <t xml:space="preserve">Net adds </t>
    </r>
    <r>
      <rPr>
        <sz val="9"/>
        <color indexed="8"/>
        <rFont val="KPN Sans"/>
        <family val="2"/>
      </rPr>
      <t>(*1,000)</t>
    </r>
  </si>
  <si>
    <r>
      <t>1</t>
    </r>
    <r>
      <rPr>
        <sz val="9"/>
        <rFont val="KPN Sans"/>
        <family val="2"/>
      </rPr>
      <t xml:space="preserve"> Management estimates, service revenues market share retroactively adjusted due to better insights</t>
    </r>
  </si>
  <si>
    <r>
      <t>2</t>
    </r>
    <r>
      <rPr>
        <sz val="9"/>
        <rFont val="KPN Sans"/>
        <family val="2"/>
      </rPr>
      <t xml:space="preserve"> Management estimates, service revenues market share retroactively adjusted due to better insights</t>
    </r>
  </si>
  <si>
    <t>Net cash at beginning of period</t>
  </si>
  <si>
    <t>Net cash at end of period</t>
  </si>
  <si>
    <t>Current liabilities (excl. short-term financing)</t>
  </si>
  <si>
    <t>Carrying value of bonds</t>
  </si>
  <si>
    <t>- of which: Mobile Wholesale</t>
  </si>
  <si>
    <t xml:space="preserve">- of which: Mobile Wholesale </t>
  </si>
  <si>
    <t>Δ y-on-y</t>
  </si>
  <si>
    <r>
      <t>Service revenues</t>
    </r>
    <r>
      <rPr>
        <b/>
        <vertAlign val="superscript"/>
        <sz val="9"/>
        <color indexed="8"/>
        <rFont val="KPN Sans"/>
        <family val="2"/>
      </rPr>
      <t>2</t>
    </r>
    <r>
      <rPr>
        <b/>
        <sz val="9"/>
        <color indexed="8"/>
        <rFont val="KPN Sans"/>
        <family val="2"/>
      </rPr>
      <t xml:space="preserve"> </t>
    </r>
    <r>
      <rPr>
        <sz val="9"/>
        <color indexed="8"/>
        <rFont val="KPN Sans"/>
        <family val="2"/>
      </rPr>
      <t>(in m)</t>
    </r>
  </si>
  <si>
    <t>y-on-y</t>
  </si>
  <si>
    <r>
      <t>- Broadband</t>
    </r>
    <r>
      <rPr>
        <vertAlign val="superscript"/>
        <sz val="9"/>
        <color indexed="8"/>
        <rFont val="KPN Sans"/>
        <family val="2"/>
      </rPr>
      <t>2</t>
    </r>
  </si>
  <si>
    <t>Total wholesale lines</t>
  </si>
  <si>
    <t>Total Bonds Royal KPN NV</t>
  </si>
  <si>
    <t>Q2 '12</t>
  </si>
  <si>
    <r>
      <rPr>
        <b/>
        <sz val="9"/>
        <color indexed="8"/>
        <rFont val="KPN Sans"/>
        <family val="2"/>
      </rPr>
      <t xml:space="preserve">Blended ARPU </t>
    </r>
    <r>
      <rPr>
        <sz val="9"/>
        <color indexed="8"/>
        <rFont val="KPN Sans"/>
        <family val="2"/>
      </rPr>
      <t>(retail &amp; wholesale)</t>
    </r>
  </si>
  <si>
    <t>ABN Amro                   
Bank of America                  
JPMorgan                     
UniCredit (HVB)</t>
  </si>
  <si>
    <t>1 Mar (B)</t>
  </si>
  <si>
    <t>1 Apr (C)</t>
  </si>
  <si>
    <t>KPN The Netherlands: Business KPIs</t>
  </si>
  <si>
    <t>International</t>
  </si>
  <si>
    <t>Share repurchases</t>
  </si>
  <si>
    <t>~63%</t>
  </si>
  <si>
    <t>- Access</t>
  </si>
  <si>
    <t>Q3 '12</t>
  </si>
  <si>
    <t>1 May (D)</t>
  </si>
  <si>
    <t>1 Aug (E)</t>
  </si>
  <si>
    <t>(E)</t>
  </si>
  <si>
    <t>XS0811124790</t>
  </si>
  <si>
    <t>Put event applicable in case of Change of Control as specified in GMTN prospectus 2012</t>
  </si>
  <si>
    <t xml:space="preserve">Bank of America / Merrill Lynch
Rabobank  
UniCredit </t>
  </si>
  <si>
    <t>~66%</t>
  </si>
  <si>
    <t>~20%</t>
  </si>
  <si>
    <t>Income statement, cash flow and balance sheet</t>
  </si>
  <si>
    <r>
      <rPr>
        <vertAlign val="superscript"/>
        <sz val="9"/>
        <rFont val="KPN Sans"/>
        <family val="2"/>
      </rPr>
      <t xml:space="preserve">2 </t>
    </r>
    <r>
      <rPr>
        <sz val="9"/>
        <rFont val="KPN Sans"/>
        <family val="2"/>
      </rPr>
      <t>Consumer retail &amp; Mobile Wholesale</t>
    </r>
  </si>
  <si>
    <r>
      <t>1</t>
    </r>
    <r>
      <rPr>
        <sz val="9"/>
        <rFont val="KPN Sans"/>
        <family val="2"/>
      </rPr>
      <t xml:space="preserve"> Defined as cash flow from operating activities, plus proceeds from real estate, minus Capex and excluding tax recapture E-Plus</t>
    </r>
  </si>
  <si>
    <r>
      <t xml:space="preserve">1 </t>
    </r>
    <r>
      <rPr>
        <sz val="9"/>
        <rFont val="KPN Sans"/>
        <family val="2"/>
      </rPr>
      <t>Total Dutch (Consumer Mobile and Business) service revenues market share, management estimate</t>
    </r>
  </si>
  <si>
    <t>21-Sep-'10</t>
  </si>
  <si>
    <t>1-Aug-'12</t>
  </si>
  <si>
    <t>1-Feb-'21</t>
  </si>
  <si>
    <r>
      <t>- Postpaid</t>
    </r>
    <r>
      <rPr>
        <vertAlign val="superscript"/>
        <sz val="9"/>
        <color indexed="8"/>
        <rFont val="KPN Sans"/>
        <family val="2"/>
      </rPr>
      <t>2</t>
    </r>
  </si>
  <si>
    <t>Q4 '12</t>
  </si>
  <si>
    <t>(A)+(D)</t>
  </si>
  <si>
    <t>- Wholesale line rental PSTN</t>
  </si>
  <si>
    <t>~67%</t>
  </si>
  <si>
    <r>
      <t>- Prepaid</t>
    </r>
    <r>
      <rPr>
        <vertAlign val="superscript"/>
        <sz val="9"/>
        <color indexed="8"/>
        <rFont val="KPN Sans"/>
        <family val="2"/>
      </rPr>
      <t>2</t>
    </r>
  </si>
  <si>
    <r>
      <t>- Prepaid</t>
    </r>
    <r>
      <rPr>
        <vertAlign val="superscript"/>
        <sz val="9"/>
        <color indexed="8"/>
        <rFont val="KPN Sans"/>
        <family val="2"/>
      </rPr>
      <t>3,4</t>
    </r>
  </si>
  <si>
    <t>Operating expenses</t>
  </si>
  <si>
    <t>Of which: Depreciation</t>
  </si>
  <si>
    <t>Of which: Amortization</t>
  </si>
  <si>
    <r>
      <t>ARPU blended</t>
    </r>
    <r>
      <rPr>
        <b/>
        <vertAlign val="superscript"/>
        <sz val="9"/>
        <color indexed="8"/>
        <rFont val="KPN Sans"/>
        <family val="2"/>
      </rPr>
      <t>2</t>
    </r>
  </si>
  <si>
    <r>
      <t xml:space="preserve">AMPU blended </t>
    </r>
    <r>
      <rPr>
        <sz val="9"/>
        <color indexed="8"/>
        <rFont val="KPN Sans"/>
        <family val="2"/>
      </rPr>
      <t>(originating, terminating)</t>
    </r>
    <r>
      <rPr>
        <vertAlign val="superscript"/>
        <sz val="9"/>
        <color indexed="8"/>
        <rFont val="KPN Sans"/>
        <family val="2"/>
      </rPr>
      <t>2</t>
    </r>
  </si>
  <si>
    <r>
      <t>% active customers</t>
    </r>
    <r>
      <rPr>
        <vertAlign val="superscript"/>
        <sz val="9"/>
        <color indexed="8"/>
        <rFont val="KPN Sans"/>
        <family val="2"/>
      </rPr>
      <t>3,4</t>
    </r>
  </si>
  <si>
    <r>
      <t>ARPU blended</t>
    </r>
    <r>
      <rPr>
        <b/>
        <vertAlign val="superscript"/>
        <sz val="9"/>
        <color indexed="8"/>
        <rFont val="KPN Sans"/>
        <family val="2"/>
      </rPr>
      <t>3,4</t>
    </r>
  </si>
  <si>
    <r>
      <t xml:space="preserve">AMPU blended </t>
    </r>
    <r>
      <rPr>
        <sz val="9"/>
        <color indexed="8"/>
        <rFont val="KPN Sans"/>
        <family val="2"/>
      </rPr>
      <t>(originating, terminating)</t>
    </r>
    <r>
      <rPr>
        <vertAlign val="superscript"/>
        <sz val="9"/>
        <color indexed="8"/>
        <rFont val="KPN Sans"/>
        <family val="2"/>
      </rPr>
      <t>3,4</t>
    </r>
  </si>
  <si>
    <r>
      <t>Gross churn blended</t>
    </r>
    <r>
      <rPr>
        <b/>
        <vertAlign val="superscript"/>
        <sz val="9"/>
        <color indexed="8"/>
        <rFont val="KPN Sans"/>
        <family val="2"/>
      </rPr>
      <t>3,4</t>
    </r>
  </si>
  <si>
    <r>
      <t xml:space="preserve">1 </t>
    </r>
    <r>
      <rPr>
        <sz val="9"/>
        <rFont val="KPN Sans"/>
        <family val="2"/>
      </rPr>
      <t>Impacted by sale of Getronics International in Q2 2012</t>
    </r>
  </si>
  <si>
    <r>
      <t>% active customers</t>
    </r>
    <r>
      <rPr>
        <vertAlign val="superscript"/>
        <sz val="9"/>
        <color indexed="8"/>
        <rFont val="KPN Sans"/>
        <family val="2"/>
      </rPr>
      <t>2</t>
    </r>
  </si>
  <si>
    <t>IT Solutions</t>
  </si>
  <si>
    <t>- IT Solutions domestic</t>
  </si>
  <si>
    <r>
      <t>- IT Solutions abroad</t>
    </r>
    <r>
      <rPr>
        <vertAlign val="superscript"/>
        <sz val="9"/>
        <color indexed="8"/>
        <rFont val="KPN Sans"/>
        <family val="2"/>
      </rPr>
      <t>1</t>
    </r>
  </si>
  <si>
    <t>Q1 '13</t>
  </si>
  <si>
    <r>
      <t>IT Solutions</t>
    </r>
    <r>
      <rPr>
        <vertAlign val="superscript"/>
        <sz val="9"/>
        <color indexed="8"/>
        <rFont val="KPN Sans"/>
        <family val="2"/>
      </rPr>
      <t>2</t>
    </r>
  </si>
  <si>
    <r>
      <t>2013</t>
    </r>
    <r>
      <rPr>
        <b/>
        <sz val="1"/>
        <rFont val="Arial"/>
        <family val="2"/>
      </rPr>
      <t xml:space="preserve"> </t>
    </r>
    <r>
      <rPr>
        <b/>
        <vertAlign val="superscript"/>
        <sz val="8"/>
        <rFont val="Arial"/>
        <family val="2"/>
      </rPr>
      <t>2</t>
    </r>
  </si>
  <si>
    <t>ASPU</t>
  </si>
  <si>
    <r>
      <t xml:space="preserve">VPN connections </t>
    </r>
    <r>
      <rPr>
        <sz val="9"/>
        <color indexed="8"/>
        <rFont val="KPN Sans"/>
        <family val="2"/>
      </rPr>
      <t>(*1,000)</t>
    </r>
  </si>
  <si>
    <t>- Subscribers M2M</t>
  </si>
  <si>
    <t>Proceeds from borrowings</t>
  </si>
  <si>
    <r>
      <t>Capex</t>
    </r>
    <r>
      <rPr>
        <b/>
        <vertAlign val="superscript"/>
        <sz val="9"/>
        <rFont val="KPN Sans"/>
        <family val="2"/>
      </rPr>
      <t>1</t>
    </r>
  </si>
  <si>
    <t>~70%</t>
  </si>
  <si>
    <t>21-Sep</t>
  </si>
  <si>
    <t>1-Feb</t>
  </si>
  <si>
    <t>Hybrid bond</t>
  </si>
  <si>
    <t>7-Mar-'13</t>
  </si>
  <si>
    <t>14-Mar</t>
  </si>
  <si>
    <t>Perpetual</t>
  </si>
  <si>
    <t>XS0903872355</t>
  </si>
  <si>
    <t>First call date on 14 September 2018</t>
  </si>
  <si>
    <t>Deutsche Bank           
Goldman Sachs       
J.P. Morgan</t>
  </si>
  <si>
    <t>14-Mar-'73</t>
  </si>
  <si>
    <t>XS0903872603</t>
  </si>
  <si>
    <t>First call date on 14 March 2020
Swapped into Fixed rate of 6.78% until 2020</t>
  </si>
  <si>
    <t>21-Mar-'13</t>
  </si>
  <si>
    <t>28-Mar</t>
  </si>
  <si>
    <t>28-Mar-'73</t>
  </si>
  <si>
    <t>US50048VAA89/USN4297BBC74</t>
  </si>
  <si>
    <t>First call date on 28 March 2023
Swapped into Fixed rate of 6.34% until 2023</t>
  </si>
  <si>
    <t>Total Hybrid Bonds Royal KPN NV</t>
  </si>
  <si>
    <t>Hybrid bonds</t>
  </si>
  <si>
    <t>Credit facility</t>
  </si>
  <si>
    <t>Financial leases and other loans</t>
  </si>
  <si>
    <t>Of which short-term</t>
  </si>
  <si>
    <t>Hybrid bonds classified as liabilities (GBP and USD)</t>
  </si>
  <si>
    <t>Issuance of perpetual hybrid bonds</t>
  </si>
  <si>
    <t>Mobile International: Germany and Belgium KPIs</t>
  </si>
  <si>
    <r>
      <t xml:space="preserve">1 </t>
    </r>
    <r>
      <rPr>
        <sz val="9"/>
        <rFont val="KPN Sans"/>
        <family val="2"/>
      </rPr>
      <t>As of Q1 2013, Rest of World ceased to report separately</t>
    </r>
  </si>
  <si>
    <r>
      <t>Rest of World</t>
    </r>
    <r>
      <rPr>
        <vertAlign val="superscript"/>
        <sz val="9"/>
        <color indexed="8"/>
        <rFont val="KPN Sans"/>
        <family val="2"/>
      </rPr>
      <t>1</t>
    </r>
  </si>
  <si>
    <r>
      <t xml:space="preserve">2 </t>
    </r>
    <r>
      <rPr>
        <sz val="9"/>
        <rFont val="KPN Sans"/>
        <family val="2"/>
      </rPr>
      <t>Impacted by sale of Getronics International on 1 May 2012</t>
    </r>
  </si>
  <si>
    <r>
      <t xml:space="preserve">2 </t>
    </r>
    <r>
      <rPr>
        <sz val="9"/>
        <rFont val="KPN Sans"/>
        <family val="2"/>
      </rPr>
      <t>As of Q1 2013, Rest of World ceased to report separately</t>
    </r>
  </si>
  <si>
    <r>
      <t xml:space="preserve">3 </t>
    </r>
    <r>
      <rPr>
        <sz val="9"/>
        <rFont val="KPN Sans"/>
        <family val="2"/>
      </rPr>
      <t xml:space="preserve">Including impairments, Q4 2012 impairment of € 122m at Business
</t>
    </r>
  </si>
  <si>
    <r>
      <t>4</t>
    </r>
    <r>
      <rPr>
        <sz val="9"/>
        <rFont val="KPN Sans"/>
        <family val="2"/>
      </rPr>
      <t xml:space="preserve"> Including impairments, Q4 2012 impairment of € 192m at IT Solutions
</t>
    </r>
  </si>
  <si>
    <r>
      <t xml:space="preserve">5 </t>
    </r>
    <r>
      <rPr>
        <sz val="9"/>
        <rFont val="KPN Sans"/>
        <family val="2"/>
      </rPr>
      <t>Impacted by sale of Getronics International on 1 May 2012</t>
    </r>
  </si>
  <si>
    <r>
      <t>Rest of World</t>
    </r>
    <r>
      <rPr>
        <vertAlign val="superscript"/>
        <sz val="9"/>
        <color indexed="8"/>
        <rFont val="KPN Sans"/>
        <family val="2"/>
      </rPr>
      <t>2</t>
    </r>
  </si>
  <si>
    <r>
      <t xml:space="preserve">3 </t>
    </r>
    <r>
      <rPr>
        <sz val="9"/>
        <rFont val="KPN Sans"/>
        <family val="2"/>
      </rPr>
      <t>Impacted by sale of Getronics International on 1 May 2012</t>
    </r>
  </si>
  <si>
    <r>
      <t xml:space="preserve">3 </t>
    </r>
    <r>
      <rPr>
        <sz val="9"/>
        <rFont val="KPN Sans"/>
        <family val="2"/>
      </rPr>
      <t>As of Q1 2013, Rest of World ceased to report separately</t>
    </r>
  </si>
  <si>
    <r>
      <t>Rest of World</t>
    </r>
    <r>
      <rPr>
        <vertAlign val="superscript"/>
        <sz val="9"/>
        <color indexed="8"/>
        <rFont val="KPN Sans"/>
        <family val="2"/>
      </rPr>
      <t>3</t>
    </r>
  </si>
  <si>
    <t>% triple play of total broadband customers</t>
  </si>
  <si>
    <t>- MDF access lines</t>
  </si>
  <si>
    <r>
      <t>- of which line sharing</t>
    </r>
    <r>
      <rPr>
        <i/>
        <vertAlign val="superscript"/>
        <sz val="9"/>
        <color indexed="8"/>
        <rFont val="KPN Sans"/>
        <family val="2"/>
      </rPr>
      <t>1</t>
    </r>
  </si>
  <si>
    <r>
      <t>- of which WBA fiber</t>
    </r>
    <r>
      <rPr>
        <i/>
        <vertAlign val="superscript"/>
        <sz val="9"/>
        <color indexed="8"/>
        <rFont val="KPN Sans"/>
        <family val="2"/>
      </rPr>
      <t>2</t>
    </r>
  </si>
  <si>
    <r>
      <t>Wholesale Consumer lines</t>
    </r>
    <r>
      <rPr>
        <vertAlign val="superscript"/>
        <sz val="9"/>
        <color indexed="8"/>
        <rFont val="KPN Sans"/>
        <family val="2"/>
      </rPr>
      <t>3</t>
    </r>
  </si>
  <si>
    <r>
      <t>Wholesale Business lines</t>
    </r>
    <r>
      <rPr>
        <vertAlign val="superscript"/>
        <sz val="9"/>
        <color indexed="8"/>
        <rFont val="KPN Sans"/>
        <family val="2"/>
      </rPr>
      <t>4</t>
    </r>
  </si>
  <si>
    <r>
      <t xml:space="preserve">1 </t>
    </r>
    <r>
      <rPr>
        <sz val="9"/>
        <rFont val="KPN Sans"/>
        <family val="2"/>
      </rPr>
      <t>Traditional telephony line combined with broadband line</t>
    </r>
  </si>
  <si>
    <r>
      <t xml:space="preserve">3 </t>
    </r>
    <r>
      <rPr>
        <sz val="9"/>
        <rFont val="KPN Sans"/>
        <family val="2"/>
      </rPr>
      <t>MDF + WBA + WLR - MDF / WBA shared lines</t>
    </r>
  </si>
  <si>
    <r>
      <rPr>
        <vertAlign val="superscript"/>
        <sz val="9"/>
        <rFont val="KPN Sans"/>
        <family val="2"/>
      </rPr>
      <t>4</t>
    </r>
    <r>
      <rPr>
        <sz val="9"/>
        <rFont val="KPN Sans"/>
        <family val="2"/>
      </rPr>
      <t xml:space="preserve"> MDF + WBA + WLR - MDF / WBA shared lines + Interconnect leased lines on copper and fiber</t>
    </r>
  </si>
  <si>
    <t>- Minutes International (in bn)</t>
  </si>
  <si>
    <t>- Average revenue per minute (€ cents)</t>
  </si>
  <si>
    <t>Excluding VAT (which is 21%)</t>
  </si>
  <si>
    <t>Equity credit hybrid bonds</t>
  </si>
  <si>
    <t>Net cash &amp; cash equivalents</t>
  </si>
  <si>
    <t>Nominal debt</t>
  </si>
  <si>
    <t>&gt;20%</t>
  </si>
  <si>
    <t>n.m.</t>
  </si>
  <si>
    <r>
      <t>IT Solutions</t>
    </r>
    <r>
      <rPr>
        <b/>
        <vertAlign val="superscript"/>
        <sz val="9"/>
        <color indexed="8"/>
        <rFont val="KPN Sans"/>
        <family val="2"/>
      </rPr>
      <t>2</t>
    </r>
  </si>
  <si>
    <t xml:space="preserve">Bank overdraft </t>
  </si>
  <si>
    <t>Cash &amp; cash equivalents</t>
  </si>
  <si>
    <t>Total Senior Bonds Royal KPN NV</t>
  </si>
  <si>
    <t>Swapped into Fixed Rate of 5.02% (30/360) Put event applicable in case of Change of Control as specified in GMTN prospectus 2011</t>
  </si>
  <si>
    <t>Swapped into Fixed Rate of 5.12% (30/360) Put event applicable in case of Change of Control as specified in GMTN prospectus 2007</t>
  </si>
  <si>
    <t>- Connections Traditional voice</t>
  </si>
  <si>
    <r>
      <t>Customers excl. M2M</t>
    </r>
    <r>
      <rPr>
        <sz val="9"/>
        <color indexed="8"/>
        <rFont val="KPN Sans"/>
        <family val="2"/>
      </rPr>
      <t xml:space="preserve"> (*1,000)</t>
    </r>
  </si>
  <si>
    <r>
      <t>ARPU</t>
    </r>
    <r>
      <rPr>
        <b/>
        <vertAlign val="superscript"/>
        <sz val="9"/>
        <color indexed="8"/>
        <rFont val="KPN Sans"/>
        <family val="2"/>
      </rPr>
      <t>1</t>
    </r>
  </si>
  <si>
    <r>
      <t xml:space="preserve">AMPU </t>
    </r>
    <r>
      <rPr>
        <sz val="9"/>
        <color indexed="8"/>
        <rFont val="KPN Sans"/>
        <family val="2"/>
      </rPr>
      <t>(originating, terminating)</t>
    </r>
    <r>
      <rPr>
        <vertAlign val="superscript"/>
        <sz val="9"/>
        <color indexed="8"/>
        <rFont val="KPN Sans"/>
        <family val="2"/>
      </rPr>
      <t>1</t>
    </r>
  </si>
  <si>
    <t>Q2 '13</t>
  </si>
  <si>
    <t xml:space="preserve">Changes in Share capital and Share premium reserve </t>
  </si>
  <si>
    <r>
      <rPr>
        <vertAlign val="superscript"/>
        <sz val="9"/>
        <rFont val="KPN Sans"/>
        <family val="2"/>
      </rPr>
      <t xml:space="preserve">5 </t>
    </r>
    <r>
      <rPr>
        <sz val="9"/>
        <rFont val="KPN Sans"/>
        <family val="2"/>
      </rPr>
      <t>Including handset subsidies, commissions, SIM costs and capitalization of handsets corrected for residual value</t>
    </r>
  </si>
  <si>
    <r>
      <t xml:space="preserve">Business DSL </t>
    </r>
    <r>
      <rPr>
        <sz val="9"/>
        <color indexed="8"/>
        <rFont val="KPN Sans"/>
        <family val="2"/>
      </rPr>
      <t>(*1,000)</t>
    </r>
  </si>
  <si>
    <t>- Connections VoIP</t>
  </si>
  <si>
    <r>
      <t>Net debt</t>
    </r>
    <r>
      <rPr>
        <vertAlign val="superscript"/>
        <sz val="9"/>
        <color indexed="8"/>
        <rFont val="KPN Sans"/>
        <family val="2"/>
      </rPr>
      <t>2</t>
    </r>
    <r>
      <rPr>
        <sz val="9"/>
        <color indexed="8"/>
        <rFont val="KPN Sans"/>
        <family val="2"/>
      </rPr>
      <t>/EBITDA</t>
    </r>
    <r>
      <rPr>
        <vertAlign val="superscript"/>
        <sz val="9"/>
        <color indexed="8"/>
        <rFont val="KPN Sans"/>
        <family val="2"/>
      </rPr>
      <t>3</t>
    </r>
  </si>
  <si>
    <r>
      <t xml:space="preserve">3 </t>
    </r>
    <r>
      <rPr>
        <sz val="9"/>
        <rFont val="KPN Sans"/>
        <family val="2"/>
      </rPr>
      <t>Including impairments, Q4 2012 impairment of € 122m at Business</t>
    </r>
  </si>
  <si>
    <r>
      <t>4</t>
    </r>
    <r>
      <rPr>
        <sz val="9"/>
        <rFont val="KPN Sans"/>
        <family val="2"/>
      </rPr>
      <t xml:space="preserve"> Including impairments, Q4 2012 impairment of € 192m at IT Solutions</t>
    </r>
  </si>
  <si>
    <r>
      <rPr>
        <vertAlign val="superscript"/>
        <sz val="9"/>
        <rFont val="KPN Sans"/>
        <family val="2"/>
      </rPr>
      <t>1</t>
    </r>
    <r>
      <rPr>
        <sz val="9"/>
        <rFont val="KPN Sans"/>
        <family val="2"/>
      </rPr>
      <t xml:space="preserve"> Including impairments, Q2 2013 impairment of € 44m related to mobile platform in Germany</t>
    </r>
  </si>
  <si>
    <t>~72%</t>
  </si>
  <si>
    <r>
      <rPr>
        <vertAlign val="superscript"/>
        <sz val="9"/>
        <rFont val="KPN Sans"/>
        <family val="2"/>
      </rPr>
      <t xml:space="preserve">4 </t>
    </r>
    <r>
      <rPr>
        <sz val="9"/>
        <rFont val="KPN Sans"/>
        <family val="2"/>
      </rPr>
      <t>Applies to Consumer Mobile retail subscribers only</t>
    </r>
  </si>
  <si>
    <r>
      <t>Customers</t>
    </r>
    <r>
      <rPr>
        <b/>
        <vertAlign val="superscript"/>
        <sz val="9"/>
        <color indexed="8"/>
        <rFont val="KPN Sans"/>
        <family val="2"/>
      </rPr>
      <t>2,3</t>
    </r>
    <r>
      <rPr>
        <b/>
        <sz val="9"/>
        <color indexed="8"/>
        <rFont val="KPN Sans"/>
        <family val="2"/>
      </rPr>
      <t xml:space="preserve"> </t>
    </r>
    <r>
      <rPr>
        <sz val="9"/>
        <color indexed="8"/>
        <rFont val="KPN Sans"/>
        <family val="2"/>
      </rPr>
      <t>(* 1,000)</t>
    </r>
  </si>
  <si>
    <r>
      <t>- Postpaid</t>
    </r>
    <r>
      <rPr>
        <vertAlign val="superscript"/>
        <sz val="9"/>
        <color indexed="8"/>
        <rFont val="KPN Sans"/>
        <family val="2"/>
      </rPr>
      <t>3</t>
    </r>
  </si>
  <si>
    <r>
      <t>Net adds</t>
    </r>
    <r>
      <rPr>
        <b/>
        <vertAlign val="superscript"/>
        <sz val="9"/>
        <color indexed="8"/>
        <rFont val="KPN Sans"/>
        <family val="2"/>
      </rPr>
      <t>2,3</t>
    </r>
    <r>
      <rPr>
        <b/>
        <sz val="9"/>
        <color indexed="8"/>
        <rFont val="KPN Sans"/>
        <family val="2"/>
      </rPr>
      <t xml:space="preserve"> </t>
    </r>
    <r>
      <rPr>
        <sz val="9"/>
        <color indexed="8"/>
        <rFont val="KPN Sans"/>
        <family val="2"/>
      </rPr>
      <t>(* 1,000)</t>
    </r>
  </si>
  <si>
    <r>
      <t>Retail ARPU</t>
    </r>
    <r>
      <rPr>
        <b/>
        <vertAlign val="superscript"/>
        <sz val="9"/>
        <color indexed="8"/>
        <rFont val="KPN Sans"/>
        <family val="2"/>
      </rPr>
      <t>4</t>
    </r>
  </si>
  <si>
    <r>
      <t>Retail AMPU</t>
    </r>
    <r>
      <rPr>
        <b/>
        <vertAlign val="superscript"/>
        <sz val="9"/>
        <color indexed="8"/>
        <rFont val="KPN Sans"/>
        <family val="2"/>
      </rPr>
      <t>4</t>
    </r>
    <r>
      <rPr>
        <b/>
        <sz val="9"/>
        <color indexed="8"/>
        <rFont val="KPN Sans"/>
        <family val="2"/>
      </rPr>
      <t xml:space="preserve"> </t>
    </r>
    <r>
      <rPr>
        <sz val="9"/>
        <color indexed="8"/>
        <rFont val="KPN Sans"/>
        <family val="2"/>
      </rPr>
      <t>(originating, terminating)</t>
    </r>
  </si>
  <si>
    <r>
      <t>SMS</t>
    </r>
    <r>
      <rPr>
        <b/>
        <vertAlign val="superscript"/>
        <sz val="9"/>
        <color indexed="8"/>
        <rFont val="KPN Sans"/>
        <family val="2"/>
      </rPr>
      <t>4</t>
    </r>
    <r>
      <rPr>
        <b/>
        <sz val="9"/>
        <color indexed="8"/>
        <rFont val="KPN Sans"/>
        <family val="2"/>
      </rPr>
      <t xml:space="preserve"> </t>
    </r>
    <r>
      <rPr>
        <sz val="9"/>
        <color indexed="8"/>
        <rFont val="KPN Sans"/>
        <family val="2"/>
      </rPr>
      <t>(originating, per subscriber)</t>
    </r>
  </si>
  <si>
    <r>
      <rPr>
        <vertAlign val="superscript"/>
        <sz val="9"/>
        <color indexed="8"/>
        <rFont val="KPN Sans"/>
        <family val="2"/>
      </rPr>
      <t xml:space="preserve">4 </t>
    </r>
    <r>
      <rPr>
        <sz val="9"/>
        <color indexed="8"/>
        <rFont val="KPN Sans"/>
        <family val="2"/>
      </rPr>
      <t>Source: Telecompaper, definition TV market share adjusted per Q3 2012</t>
    </r>
  </si>
  <si>
    <r>
      <rPr>
        <vertAlign val="superscript"/>
        <sz val="9"/>
        <color indexed="8"/>
        <rFont val="KPN Sans"/>
        <family val="2"/>
      </rPr>
      <t>5</t>
    </r>
    <r>
      <rPr>
        <vertAlign val="superscript"/>
        <sz val="9"/>
        <rFont val="KPN Sans"/>
        <family val="2"/>
      </rPr>
      <t xml:space="preserve"> </t>
    </r>
    <r>
      <rPr>
        <sz val="9"/>
        <rFont val="KPN Sans"/>
        <family val="2"/>
      </rPr>
      <t xml:space="preserve">Quarterly delta in PSTN / ISDN access lines + delta Consumer VoIP, ADSL Only and delta Consumer fiber </t>
    </r>
  </si>
  <si>
    <r>
      <rPr>
        <vertAlign val="superscript"/>
        <sz val="9"/>
        <rFont val="KPN Sans"/>
        <family val="2"/>
      </rPr>
      <t>7</t>
    </r>
    <r>
      <rPr>
        <sz val="9"/>
        <rFont val="KPN Sans"/>
        <family val="2"/>
      </rPr>
      <t xml:space="preserve"> FttH penetration is defined as KPN FttH HA divided by KPN areas HP</t>
    </r>
  </si>
  <si>
    <r>
      <t>- VoIP</t>
    </r>
    <r>
      <rPr>
        <vertAlign val="superscript"/>
        <sz val="9"/>
        <color indexed="8"/>
        <rFont val="KPN Sans"/>
        <family val="2"/>
      </rPr>
      <t>2</t>
    </r>
  </si>
  <si>
    <r>
      <t>- Broadband - KPN ISP Retail (subscribers)</t>
    </r>
    <r>
      <rPr>
        <vertAlign val="superscript"/>
        <sz val="9"/>
        <color indexed="8"/>
        <rFont val="KPN Sans"/>
        <family val="2"/>
      </rPr>
      <t>2,3</t>
    </r>
  </si>
  <si>
    <r>
      <t>- TV (subscribers)</t>
    </r>
    <r>
      <rPr>
        <vertAlign val="superscript"/>
        <sz val="9"/>
        <color indexed="8"/>
        <rFont val="KPN Sans"/>
        <family val="2"/>
      </rPr>
      <t>3,4</t>
    </r>
  </si>
  <si>
    <r>
      <t>- VoIP (package broadband, voice)</t>
    </r>
    <r>
      <rPr>
        <vertAlign val="superscript"/>
        <sz val="9"/>
        <color indexed="8"/>
        <rFont val="KPN Sans"/>
        <family val="2"/>
      </rPr>
      <t>2,3</t>
    </r>
  </si>
  <si>
    <r>
      <t>Net line loss</t>
    </r>
    <r>
      <rPr>
        <b/>
        <vertAlign val="superscript"/>
        <sz val="9"/>
        <color indexed="8"/>
        <rFont val="KPN Sans"/>
        <family val="2"/>
      </rPr>
      <t>3,5</t>
    </r>
    <r>
      <rPr>
        <b/>
        <sz val="9"/>
        <color indexed="8"/>
        <rFont val="KPN Sans"/>
        <family val="2"/>
      </rPr>
      <t xml:space="preserve"> </t>
    </r>
    <r>
      <rPr>
        <sz val="9"/>
        <color indexed="8"/>
        <rFont val="KPN Sans"/>
        <family val="2"/>
      </rPr>
      <t>(*1,000)</t>
    </r>
  </si>
  <si>
    <r>
      <t>RGU per customer</t>
    </r>
    <r>
      <rPr>
        <b/>
        <vertAlign val="superscript"/>
        <sz val="9"/>
        <color indexed="8"/>
        <rFont val="KPN Sans"/>
        <family val="2"/>
      </rPr>
      <t>3</t>
    </r>
  </si>
  <si>
    <r>
      <t>Broadband ISP customers</t>
    </r>
    <r>
      <rPr>
        <b/>
        <vertAlign val="superscript"/>
        <sz val="9"/>
        <color indexed="8"/>
        <rFont val="KPN Sans"/>
        <family val="2"/>
      </rPr>
      <t>2,3</t>
    </r>
    <r>
      <rPr>
        <sz val="9"/>
        <color indexed="8"/>
        <rFont val="KPN Sans"/>
        <family val="2"/>
      </rPr>
      <t xml:space="preserve"> (*1,000)</t>
    </r>
  </si>
  <si>
    <r>
      <t>Number of triple play packages</t>
    </r>
    <r>
      <rPr>
        <b/>
        <vertAlign val="superscript"/>
        <sz val="9"/>
        <color indexed="8"/>
        <rFont val="KPN Sans"/>
        <family val="2"/>
      </rPr>
      <t>2,3</t>
    </r>
    <r>
      <rPr>
        <b/>
        <sz val="9"/>
        <color indexed="8"/>
        <rFont val="KPN Sans"/>
        <family val="2"/>
      </rPr>
      <t xml:space="preserve"> </t>
    </r>
    <r>
      <rPr>
        <sz val="9"/>
        <color indexed="8"/>
        <rFont val="KPN Sans"/>
        <family val="2"/>
      </rPr>
      <t>(*1,000)</t>
    </r>
  </si>
  <si>
    <r>
      <t>TV subscribers</t>
    </r>
    <r>
      <rPr>
        <b/>
        <vertAlign val="superscript"/>
        <sz val="9"/>
        <color indexed="8"/>
        <rFont val="KPN Sans"/>
        <family val="2"/>
      </rPr>
      <t xml:space="preserve">2,3 </t>
    </r>
    <r>
      <rPr>
        <sz val="9"/>
        <color indexed="8"/>
        <rFont val="KPN Sans"/>
        <family val="2"/>
      </rPr>
      <t>(*1,000)</t>
    </r>
  </si>
  <si>
    <r>
      <t>- Other</t>
    </r>
    <r>
      <rPr>
        <vertAlign val="superscript"/>
        <sz val="9"/>
        <color indexed="8"/>
        <rFont val="KPN Sans"/>
        <family val="2"/>
      </rPr>
      <t>6</t>
    </r>
  </si>
  <si>
    <r>
      <t xml:space="preserve">1  </t>
    </r>
    <r>
      <rPr>
        <sz val="9"/>
        <rFont val="KPN Sans"/>
        <family val="2"/>
      </rPr>
      <t>Excluding M2M</t>
    </r>
  </si>
  <si>
    <r>
      <t xml:space="preserve">4 </t>
    </r>
    <r>
      <rPr>
        <sz val="9"/>
        <rFont val="KPN Sans"/>
        <family val="2"/>
      </rPr>
      <t>Including prepaid Ortel wholesale clean-up of 334k and 108k inactive SIM cards in Q4 2012 and Q2 2013 respectively</t>
    </r>
  </si>
  <si>
    <r>
      <t xml:space="preserve">1 </t>
    </r>
    <r>
      <rPr>
        <sz val="9"/>
        <rFont val="KPN Sans"/>
        <family val="2"/>
      </rPr>
      <t>Including impairment of assets of € 75m in Germany (depreciation) and impairment of € 44m related to mobile platform in Germany (amortization) in Q2 2013; one-off depreciation for German assets under construction of € 32m and € 42m in Q4 2012 and Q3 2012 respectively</t>
    </r>
  </si>
  <si>
    <r>
      <t>FttH</t>
    </r>
    <r>
      <rPr>
        <sz val="9"/>
        <color indexed="8"/>
        <rFont val="KPN Sans"/>
        <family val="2"/>
      </rPr>
      <t xml:space="preserve"> (activated)</t>
    </r>
    <r>
      <rPr>
        <b/>
        <vertAlign val="superscript"/>
        <sz val="9"/>
        <color indexed="8"/>
        <rFont val="KPN Sans"/>
        <family val="2"/>
      </rPr>
      <t>3</t>
    </r>
  </si>
  <si>
    <r>
      <rPr>
        <vertAlign val="superscript"/>
        <sz val="9"/>
        <color indexed="8"/>
        <rFont val="KPN Sans"/>
        <family val="2"/>
      </rPr>
      <t xml:space="preserve">6 </t>
    </r>
    <r>
      <rPr>
        <sz val="9"/>
        <color indexed="8"/>
        <rFont val="KPN Sans"/>
        <family val="2"/>
      </rPr>
      <t>Other includes Digitenne used as primary TV connection and analog TV customers</t>
    </r>
  </si>
  <si>
    <t>and Q2 2012 includes 13k FttH customers from Lijbrandt acquisition</t>
  </si>
  <si>
    <r>
      <t xml:space="preserve">2 </t>
    </r>
    <r>
      <rPr>
        <sz val="9"/>
        <rFont val="KPN Sans"/>
        <family val="2"/>
      </rPr>
      <t>Increase of WBA fiber consumer lines in Q2 2012 due to acquisition of Reggefiber wholesale platform; decrease in Q4 2012 due to reclassification from external to internal wholesale lines</t>
    </r>
  </si>
  <si>
    <r>
      <t>Gross churn blended</t>
    </r>
    <r>
      <rPr>
        <b/>
        <vertAlign val="superscript"/>
        <sz val="9"/>
        <color indexed="8"/>
        <rFont val="KPN Sans"/>
        <family val="2"/>
      </rPr>
      <t>2</t>
    </r>
  </si>
  <si>
    <t>Q3 '13</t>
  </si>
  <si>
    <t>From continuing operations (non-diluted)</t>
  </si>
  <si>
    <t>From continuing operations (fully-diluted)</t>
  </si>
  <si>
    <t>Profit for the period</t>
  </si>
  <si>
    <t>Including discontinued operations (non-diluted)</t>
  </si>
  <si>
    <t>Including discontinued operations (fully-diluted)</t>
  </si>
  <si>
    <t>Net cash flow from continuing operations</t>
  </si>
  <si>
    <r>
      <t>Free cash flow</t>
    </r>
    <r>
      <rPr>
        <b/>
        <vertAlign val="superscript"/>
        <sz val="9"/>
        <color indexed="8"/>
        <rFont val="KPN Sans"/>
        <family val="2"/>
      </rPr>
      <t>1</t>
    </r>
    <r>
      <rPr>
        <b/>
        <sz val="9"/>
        <color indexed="8"/>
        <rFont val="KPN Sans"/>
        <family val="2"/>
      </rPr>
      <t xml:space="preserve"> from continuing operations</t>
    </r>
  </si>
  <si>
    <t>Of which discontinued operations</t>
  </si>
  <si>
    <t>Total revenues and other income from continuing operations</t>
  </si>
  <si>
    <t>Total revenues from continuing operations</t>
  </si>
  <si>
    <t>Total external revenues from continuing operations</t>
  </si>
  <si>
    <t>Germany (incl. discontinued operations)</t>
  </si>
  <si>
    <r>
      <t xml:space="preserve">Mobile International </t>
    </r>
    <r>
      <rPr>
        <sz val="9"/>
        <rFont val="KPN Sans"/>
        <family val="2"/>
      </rPr>
      <t>(incl. discontinued operations)</t>
    </r>
  </si>
  <si>
    <r>
      <t xml:space="preserve">Total revenues and other income </t>
    </r>
    <r>
      <rPr>
        <sz val="9"/>
        <rFont val="KPN Sans"/>
        <family val="2"/>
      </rPr>
      <t>(incl. discontinued operations)</t>
    </r>
  </si>
  <si>
    <r>
      <t xml:space="preserve">Total revenues </t>
    </r>
    <r>
      <rPr>
        <sz val="9"/>
        <rFont val="KPN Sans"/>
        <family val="2"/>
      </rPr>
      <t>(incl. discontinued operations)</t>
    </r>
  </si>
  <si>
    <r>
      <t xml:space="preserve">Total external revenues </t>
    </r>
    <r>
      <rPr>
        <sz val="9"/>
        <rFont val="KPN Sans"/>
        <family val="2"/>
      </rPr>
      <t>(incl. discontinued operations)</t>
    </r>
  </si>
  <si>
    <r>
      <t xml:space="preserve">KPN Group </t>
    </r>
    <r>
      <rPr>
        <sz val="9"/>
        <color indexed="8"/>
        <rFont val="KPN Sans"/>
        <family val="2"/>
      </rPr>
      <t>(incl. discontinued operations)</t>
    </r>
  </si>
  <si>
    <t>- KPN abroad (incl. discontinued operations)</t>
  </si>
  <si>
    <t>Net cash flow from continuing operating activities</t>
  </si>
  <si>
    <t>Net cash flow from continuing investing activities</t>
  </si>
  <si>
    <t>Net cash flow from continuing financing activities</t>
  </si>
  <si>
    <t>Net cash flow from discontinued operating activities</t>
  </si>
  <si>
    <t>Net cash flow from discontinued investing activities</t>
  </si>
  <si>
    <t>Net cash flow from discontinued financing activities</t>
  </si>
  <si>
    <t>Q3 2013</t>
  </si>
  <si>
    <t>Q3 2012</t>
  </si>
  <si>
    <r>
      <t xml:space="preserve">2 </t>
    </r>
    <r>
      <rPr>
        <sz val="9"/>
        <rFont val="KPN Sans"/>
        <family val="2"/>
      </rPr>
      <t>To calculate y-on-y regulatory impact for Q3 2013, the Q3 2012 revenues are adjusted using the Q3 2012 volumes and Q3 2013 tariffs</t>
    </r>
  </si>
  <si>
    <r>
      <t xml:space="preserve">Total EBITDA </t>
    </r>
    <r>
      <rPr>
        <sz val="9"/>
        <color indexed="8"/>
        <rFont val="KPN Sans"/>
        <family val="2"/>
      </rPr>
      <t>(incl. discontinued operations)</t>
    </r>
  </si>
  <si>
    <t>Total EBITDA from continuing operations</t>
  </si>
  <si>
    <r>
      <t>Rest of World</t>
    </r>
    <r>
      <rPr>
        <vertAlign val="superscript"/>
        <sz val="9"/>
        <color rgb="FF000000"/>
        <rFont val="KPN Sans"/>
        <family val="2"/>
      </rPr>
      <t>2</t>
    </r>
  </si>
  <si>
    <r>
      <t>Business</t>
    </r>
    <r>
      <rPr>
        <vertAlign val="superscript"/>
        <sz val="9"/>
        <color rgb="FF000000"/>
        <rFont val="KPN Sans"/>
        <family val="2"/>
      </rPr>
      <t>3</t>
    </r>
  </si>
  <si>
    <r>
      <t>IT Solutions</t>
    </r>
    <r>
      <rPr>
        <vertAlign val="superscript"/>
        <sz val="9"/>
        <color rgb="FF000000"/>
        <rFont val="KPN Sans"/>
        <family val="2"/>
      </rPr>
      <t>4,5</t>
    </r>
  </si>
  <si>
    <r>
      <t>IT Solutions</t>
    </r>
    <r>
      <rPr>
        <vertAlign val="superscript"/>
        <sz val="9"/>
        <color rgb="FF000000"/>
        <rFont val="KPN Sans"/>
        <family val="2"/>
      </rPr>
      <t>3</t>
    </r>
  </si>
  <si>
    <t>Total operating profit from continuing operations</t>
  </si>
  <si>
    <r>
      <t xml:space="preserve">Total operating profit </t>
    </r>
    <r>
      <rPr>
        <sz val="9"/>
        <rFont val="KPN Sans"/>
        <family val="2"/>
      </rPr>
      <t>(incl. discontinued operations)</t>
    </r>
  </si>
  <si>
    <r>
      <t xml:space="preserve">Total operating profit margin </t>
    </r>
    <r>
      <rPr>
        <sz val="9"/>
        <rFont val="KPN Sans"/>
        <family val="2"/>
      </rPr>
      <t>(incl. discontinued operations)</t>
    </r>
  </si>
  <si>
    <t>Total operating profit margin from continuing operations</t>
  </si>
  <si>
    <t>Restructuring costs (incl. discontinued operations)</t>
  </si>
  <si>
    <t>Total EBITDA (reported) from discontinued operations</t>
  </si>
  <si>
    <t>Total EBITDA (excl. restructuring costs) from discontinued operations</t>
  </si>
  <si>
    <r>
      <t xml:space="preserve">Total EBITDA </t>
    </r>
    <r>
      <rPr>
        <sz val="9"/>
        <rFont val="KPN Sans"/>
        <family val="2"/>
      </rPr>
      <t>(reported) from continuing operations</t>
    </r>
  </si>
  <si>
    <r>
      <t xml:space="preserve">Total EBITDA </t>
    </r>
    <r>
      <rPr>
        <sz val="9"/>
        <rFont val="KPN Sans"/>
        <family val="2"/>
      </rPr>
      <t>(excl. restructuring costs) from continuing operations</t>
    </r>
  </si>
  <si>
    <t>Total EBITDA margin (reported) from discontinued operations</t>
  </si>
  <si>
    <t>Total EBITDA margin (excl. restructuring costs) from discontinued operations</t>
  </si>
  <si>
    <r>
      <t>Total EBITDA margin</t>
    </r>
    <r>
      <rPr>
        <sz val="9"/>
        <rFont val="KPN Sans"/>
        <family val="2"/>
      </rPr>
      <t xml:space="preserve"> (reported) from continuing operations</t>
    </r>
  </si>
  <si>
    <r>
      <t xml:space="preserve">Total EBITDA margin </t>
    </r>
    <r>
      <rPr>
        <sz val="9"/>
        <rFont val="KPN Sans"/>
        <family val="2"/>
      </rPr>
      <t>(excl. restructuring costs) from continuing operations</t>
    </r>
  </si>
  <si>
    <t>Total EBITDA margin from discontinued operations</t>
  </si>
  <si>
    <r>
      <t>Total EBITDA margin</t>
    </r>
    <r>
      <rPr>
        <b/>
        <sz val="9"/>
        <rFont val="KPN Sans"/>
        <family val="2"/>
      </rPr>
      <t xml:space="preserve"> from continuing operations</t>
    </r>
  </si>
  <si>
    <r>
      <t xml:space="preserve">2 </t>
    </r>
    <r>
      <rPr>
        <sz val="9"/>
        <rFont val="KPN Sans"/>
        <family val="2"/>
      </rPr>
      <t>To calculate y-on-y regulatory impact for Q3 2013, the Q3 2012 EBITDA is adjusted using the Q3 2012 volumes and Q3 2013 tariffs</t>
    </r>
  </si>
  <si>
    <t xml:space="preserve">Net cash flow from continuing operating activities </t>
  </si>
  <si>
    <t>Cash flow from continuing operating activities</t>
  </si>
  <si>
    <t>Cash flow from operating activities (incl. discontinued operations)</t>
  </si>
  <si>
    <t>Proceeds from real estate (incl. discontinued operations)</t>
  </si>
  <si>
    <t>Total Capex from continuing operations</t>
  </si>
  <si>
    <r>
      <t xml:space="preserve">Germany (incl. discontinued operations) </t>
    </r>
    <r>
      <rPr>
        <vertAlign val="superscript"/>
        <sz val="9"/>
        <color rgb="FF000000"/>
        <rFont val="KPN Sans"/>
        <family val="2"/>
      </rPr>
      <t>1</t>
    </r>
  </si>
  <si>
    <r>
      <rPr>
        <vertAlign val="superscript"/>
        <sz val="9"/>
        <rFont val="KPN Sans"/>
        <family val="2"/>
      </rPr>
      <t xml:space="preserve">3 </t>
    </r>
    <r>
      <rPr>
        <sz val="9"/>
        <rFont val="KPN Sans"/>
        <family val="2"/>
      </rPr>
      <t>Including 13k positive one-off adjustment to postpaid retail customer base in Q2 2013</t>
    </r>
  </si>
  <si>
    <t>Profit for the period (incl. discontinued operations)</t>
  </si>
  <si>
    <t>Profit attributable to non-controlling interest (incl. discontinued operations)</t>
  </si>
  <si>
    <t>Profit attributable to equity holders (incl. discontinued operations)</t>
  </si>
  <si>
    <t>Total operating expenses from continuing operations</t>
  </si>
  <si>
    <r>
      <t>Germany (incl. discontinued operations)</t>
    </r>
    <r>
      <rPr>
        <vertAlign val="superscript"/>
        <sz val="9"/>
        <color rgb="FF000000"/>
        <rFont val="KPN Sans"/>
        <family val="2"/>
      </rPr>
      <t>1</t>
    </r>
  </si>
  <si>
    <t>Debt summary (incl. discontinued operations)</t>
  </si>
  <si>
    <t>Total from continuing operations</t>
  </si>
  <si>
    <t>Q1 2013</t>
  </si>
  <si>
    <t>Q1 2012</t>
  </si>
  <si>
    <t>Q2 2013</t>
  </si>
  <si>
    <t>Q2 2012</t>
  </si>
  <si>
    <t>Leverage (incl. discontinued operations)</t>
  </si>
  <si>
    <r>
      <t xml:space="preserve">Total EBITDA </t>
    </r>
    <r>
      <rPr>
        <sz val="9"/>
        <rFont val="KPN Sans"/>
        <family val="2"/>
      </rPr>
      <t>(reported; incl. discontinued operations)</t>
    </r>
  </si>
  <si>
    <r>
      <t xml:space="preserve">Total EBITDA </t>
    </r>
    <r>
      <rPr>
        <sz val="9"/>
        <rFont val="KPN Sans"/>
        <family val="2"/>
      </rPr>
      <t>(excl. restructuring costs; incl. discontinued operations)</t>
    </r>
  </si>
  <si>
    <r>
      <t>Total EBITDA margin</t>
    </r>
    <r>
      <rPr>
        <sz val="9"/>
        <rFont val="KPN Sans"/>
        <family val="2"/>
      </rPr>
      <t xml:space="preserve"> (reported; incl. discontinued operations)</t>
    </r>
  </si>
  <si>
    <r>
      <t xml:space="preserve">Total EBITDA margin </t>
    </r>
    <r>
      <rPr>
        <sz val="9"/>
        <rFont val="KPN Sans"/>
        <family val="2"/>
      </rPr>
      <t>(excl. restructuring costs; incl. discontinued operations)</t>
    </r>
  </si>
  <si>
    <t>KPN Group from continuing operations</t>
  </si>
  <si>
    <t>Proceeds from real estate from continuing operations</t>
  </si>
  <si>
    <r>
      <t>Income statement from continuing operations</t>
    </r>
    <r>
      <rPr>
        <b/>
        <vertAlign val="superscript"/>
        <sz val="9"/>
        <rFont val="KPN Sans"/>
        <family val="2"/>
      </rPr>
      <t>1</t>
    </r>
  </si>
  <si>
    <r>
      <rPr>
        <vertAlign val="superscript"/>
        <sz val="9"/>
        <rFont val="KPN Sans"/>
        <family val="2"/>
      </rPr>
      <t>1</t>
    </r>
    <r>
      <rPr>
        <sz val="9"/>
        <rFont val="KPN Sans"/>
        <family val="2"/>
      </rPr>
      <t xml:space="preserve"> Unless stated otherwise</t>
    </r>
  </si>
  <si>
    <r>
      <t xml:space="preserve">4 </t>
    </r>
    <r>
      <rPr>
        <sz val="9"/>
        <rFont val="KPN Sans"/>
        <family val="2"/>
      </rPr>
      <t>Defined as profit after taxes per ordinary share / ADS on a non-diluted basis (in €)</t>
    </r>
  </si>
  <si>
    <r>
      <t xml:space="preserve">5 </t>
    </r>
    <r>
      <rPr>
        <sz val="9"/>
        <rFont val="KPN Sans"/>
        <family val="2"/>
      </rPr>
      <t>Historic EPS and DPS restated following rights issue based on the adjustment of the historical share price (adjustment factor of 0.60628)</t>
    </r>
  </si>
  <si>
    <r>
      <t>Earnings per share</t>
    </r>
    <r>
      <rPr>
        <b/>
        <vertAlign val="superscript"/>
        <sz val="9"/>
        <rFont val="KPN Sans"/>
        <family val="2"/>
      </rPr>
      <t>4,5</t>
    </r>
  </si>
  <si>
    <r>
      <t>Dividend per share</t>
    </r>
    <r>
      <rPr>
        <b/>
        <vertAlign val="superscript"/>
        <sz val="9"/>
        <rFont val="KPN Sans"/>
        <family val="2"/>
      </rPr>
      <t>5</t>
    </r>
  </si>
  <si>
    <t>Non-current assets and disposal groups classified as held for sale</t>
  </si>
  <si>
    <t>Liabilities associated with assets held for sale</t>
  </si>
  <si>
    <t>Restructuring costs from discontinued operations</t>
  </si>
  <si>
    <t>Restructuring costs from continuing operations</t>
  </si>
  <si>
    <r>
      <t>Cash flow from continuing operations</t>
    </r>
    <r>
      <rPr>
        <b/>
        <vertAlign val="superscript"/>
        <sz val="9"/>
        <rFont val="KPN Sans"/>
        <family val="2"/>
      </rPr>
      <t>1</t>
    </r>
  </si>
  <si>
    <r>
      <t xml:space="preserve">1 </t>
    </r>
    <r>
      <rPr>
        <sz val="9"/>
        <rFont val="KPN Sans"/>
        <family val="2"/>
      </rPr>
      <t>Unless stated otherwise</t>
    </r>
  </si>
  <si>
    <r>
      <t xml:space="preserve">2 </t>
    </r>
    <r>
      <rPr>
        <sz val="9"/>
        <rFont val="KPN Sans"/>
        <family val="2"/>
      </rPr>
      <t>Excluding changes in deferred taxes</t>
    </r>
  </si>
  <si>
    <r>
      <t xml:space="preserve">3 </t>
    </r>
    <r>
      <rPr>
        <sz val="9"/>
        <rFont val="KPN Sans"/>
        <family val="2"/>
      </rPr>
      <t>Including property, plant &amp; equipment and software</t>
    </r>
  </si>
  <si>
    <r>
      <rPr>
        <vertAlign val="superscript"/>
        <sz val="9"/>
        <rFont val="KPN Sans"/>
        <family val="2"/>
      </rPr>
      <t xml:space="preserve">4 </t>
    </r>
    <r>
      <rPr>
        <sz val="9"/>
        <rFont val="KPN Sans"/>
        <family val="2"/>
      </rPr>
      <t>Defined as cash flow from operating activities, plus proceeds from real estate, minus Capex and excluding E-Plus tax recapture</t>
    </r>
  </si>
  <si>
    <r>
      <t>Change in working capital</t>
    </r>
    <r>
      <rPr>
        <b/>
        <vertAlign val="superscript"/>
        <sz val="9"/>
        <rFont val="KPN Sans"/>
        <family val="2"/>
      </rPr>
      <t>2</t>
    </r>
  </si>
  <si>
    <r>
      <t>Capital expenditures from continuing operations</t>
    </r>
    <r>
      <rPr>
        <vertAlign val="superscript"/>
        <sz val="9"/>
        <color indexed="8"/>
        <rFont val="KPN Sans"/>
        <family val="2"/>
      </rPr>
      <t>3</t>
    </r>
  </si>
  <si>
    <r>
      <t>Free cash flow from continuing operations</t>
    </r>
    <r>
      <rPr>
        <b/>
        <vertAlign val="superscript"/>
        <sz val="9"/>
        <rFont val="KPN Sans"/>
        <family val="2"/>
      </rPr>
      <t>4</t>
    </r>
  </si>
  <si>
    <r>
      <t>Fair value financial instruments</t>
    </r>
    <r>
      <rPr>
        <b/>
        <vertAlign val="superscript"/>
        <sz val="9"/>
        <color indexed="8"/>
        <rFont val="KPN Sans"/>
        <family val="2"/>
      </rPr>
      <t>4</t>
    </r>
  </si>
  <si>
    <r>
      <t>4</t>
    </r>
    <r>
      <rPr>
        <sz val="9"/>
        <rFont val="KPN Sans"/>
        <family val="2"/>
      </rPr>
      <t xml:space="preserve"> Excluding option agreements related to Reggefiber € 0.3bn </t>
    </r>
  </si>
  <si>
    <t>Put event applicable in case of Change of Control as specified in GMTN prospectus 2010
Swapped into Fixed rate of 2.43% until 2014</t>
  </si>
  <si>
    <t>Put event applicable in case of Change of Control as specified in GMTN prospectus 2009
Swapped into Fixed rate of 4.05% until 2014</t>
  </si>
  <si>
    <t>Total Net cash flow from operating activities (incl. discontinued operations)</t>
  </si>
  <si>
    <t>Total Net cash flow from investing activities (incl. discontinued operations)</t>
  </si>
  <si>
    <t>Total Net cash flow from financing activities (incl. discontinued operations)</t>
  </si>
  <si>
    <r>
      <t>of which discontinued operations</t>
    </r>
    <r>
      <rPr>
        <i/>
        <vertAlign val="superscript"/>
        <sz val="9"/>
        <rFont val="KPN Sans"/>
        <family val="2"/>
      </rPr>
      <t>1</t>
    </r>
  </si>
  <si>
    <r>
      <t xml:space="preserve">Total operating expenses </t>
    </r>
    <r>
      <rPr>
        <sz val="9"/>
        <rFont val="KPN Sans"/>
        <family val="2"/>
      </rPr>
      <t>(incl. discontinued operations)</t>
    </r>
  </si>
  <si>
    <r>
      <t>Total depreciation</t>
    </r>
    <r>
      <rPr>
        <sz val="9"/>
        <rFont val="KPN Sans"/>
        <family val="2"/>
      </rPr>
      <t xml:space="preserve"> (incl. discontinued operations)</t>
    </r>
  </si>
  <si>
    <r>
      <t xml:space="preserve">Total amortization </t>
    </r>
    <r>
      <rPr>
        <sz val="9"/>
        <rFont val="KPN Sans"/>
        <family val="2"/>
      </rPr>
      <t>(incl. discontinued operations)</t>
    </r>
  </si>
  <si>
    <r>
      <t>Free cash flow</t>
    </r>
    <r>
      <rPr>
        <sz val="9"/>
        <rFont val="KPN Sans"/>
        <family val="2"/>
      </rPr>
      <t xml:space="preserve"> (incl. discontinued operations)</t>
    </r>
    <r>
      <rPr>
        <vertAlign val="superscript"/>
        <sz val="9"/>
        <rFont val="KPN Sans"/>
        <family val="2"/>
      </rPr>
      <t>4</t>
    </r>
  </si>
  <si>
    <r>
      <t>Capital expenditures (incl. discontinued operations)</t>
    </r>
    <r>
      <rPr>
        <vertAlign val="superscript"/>
        <sz val="9"/>
        <color indexed="8"/>
        <rFont val="KPN Sans"/>
        <family val="2"/>
      </rPr>
      <t xml:space="preserve">3 </t>
    </r>
  </si>
  <si>
    <r>
      <t xml:space="preserve">Total Capex </t>
    </r>
    <r>
      <rPr>
        <sz val="9"/>
        <rFont val="KPN Sans"/>
        <family val="2"/>
      </rPr>
      <t>(incl. discontinued operations)</t>
    </r>
  </si>
  <si>
    <r>
      <t xml:space="preserve">Total </t>
    </r>
    <r>
      <rPr>
        <sz val="9"/>
        <rFont val="KPN Sans"/>
        <family val="2"/>
      </rPr>
      <t>(incl. discontinued operations)</t>
    </r>
  </si>
  <si>
    <r>
      <t>Gross debt</t>
    </r>
    <r>
      <rPr>
        <b/>
        <vertAlign val="superscript"/>
        <sz val="9"/>
        <color indexed="8"/>
        <rFont val="KPN Sans"/>
        <family val="2"/>
      </rPr>
      <t>2</t>
    </r>
  </si>
  <si>
    <r>
      <t>Net debt</t>
    </r>
    <r>
      <rPr>
        <b/>
        <vertAlign val="superscript"/>
        <sz val="9"/>
        <color indexed="8"/>
        <rFont val="KPN Sans"/>
        <family val="2"/>
      </rPr>
      <t>3</t>
    </r>
  </si>
  <si>
    <r>
      <t xml:space="preserve">KPN Group </t>
    </r>
    <r>
      <rPr>
        <sz val="9"/>
        <rFont val="KPN Sans"/>
        <family val="2"/>
      </rPr>
      <t>(incl. discontinued operations)</t>
    </r>
  </si>
  <si>
    <r>
      <t>KPN Group</t>
    </r>
    <r>
      <rPr>
        <sz val="9"/>
        <rFont val="KPN Sans"/>
        <family val="2"/>
      </rPr>
      <t xml:space="preserve"> (incl. discontinued operations)</t>
    </r>
  </si>
  <si>
    <r>
      <t xml:space="preserve">Total EBITDA margin </t>
    </r>
    <r>
      <rPr>
        <sz val="9"/>
        <rFont val="KPN Sans"/>
        <family val="2"/>
      </rPr>
      <t>(incl. discontinued operations)</t>
    </r>
  </si>
  <si>
    <r>
      <t xml:space="preserve">2 </t>
    </r>
    <r>
      <rPr>
        <sz val="9"/>
        <rFont val="KPN Sans"/>
        <family val="2"/>
      </rPr>
      <t>To calculate y-on-y regulatory impact for Q2 2013, the Q2 2012 revenues are adjusted using the Q2 2012 volumes and Q2 2013 tariffs</t>
    </r>
  </si>
  <si>
    <r>
      <t xml:space="preserve">2 </t>
    </r>
    <r>
      <rPr>
        <sz val="9"/>
        <rFont val="KPN Sans"/>
        <family val="2"/>
      </rPr>
      <t>To calculate y-on-y regulatory impact for Q2 2013, the Q2 2012 EBITDA is adjusted using the Q2 2012 volumes and Q2 2013 tariffs</t>
    </r>
  </si>
  <si>
    <r>
      <t>Mobile International</t>
    </r>
    <r>
      <rPr>
        <sz val="9"/>
        <rFont val="KPN Sans"/>
        <family val="2"/>
      </rPr>
      <t xml:space="preserve"> (incl. discontinued operations)</t>
    </r>
  </si>
  <si>
    <r>
      <t xml:space="preserve">2 </t>
    </r>
    <r>
      <rPr>
        <sz val="9"/>
        <rFont val="KPN Sans"/>
        <family val="2"/>
      </rPr>
      <t>To calculate y-on-y regulatory impact for Q1 2013, the Q1 2012 revenues are adjusted using the Q1 2012 volumes and Q1 2013 tariffs</t>
    </r>
  </si>
  <si>
    <r>
      <t xml:space="preserve">2 </t>
    </r>
    <r>
      <rPr>
        <sz val="9"/>
        <rFont val="KPN Sans"/>
        <family val="2"/>
      </rPr>
      <t>To calculate y-on-y regulatory impact for Q1 2013, the Q1 2012 EBITDA is adjusted using the Q1 2012 volumes and Q1 2013 tariffs</t>
    </r>
  </si>
  <si>
    <r>
      <t>Amortization</t>
    </r>
    <r>
      <rPr>
        <vertAlign val="superscript"/>
        <sz val="9"/>
        <color indexed="8"/>
        <rFont val="KPN Sans"/>
        <family val="2"/>
      </rPr>
      <t>2</t>
    </r>
  </si>
  <si>
    <r>
      <t>Profit for the period from discontinued operations</t>
    </r>
    <r>
      <rPr>
        <i/>
        <vertAlign val="superscript"/>
        <sz val="9"/>
        <rFont val="KPN Sans"/>
        <family val="2"/>
      </rPr>
      <t>3</t>
    </r>
  </si>
  <si>
    <r>
      <t>3</t>
    </r>
    <r>
      <rPr>
        <sz val="9"/>
        <rFont val="KPN Sans"/>
        <family val="2"/>
      </rPr>
      <t xml:space="preserve"> Including clean-up of 930k expired SIM cards in Q3 2012</t>
    </r>
  </si>
  <si>
    <t>Other non-current assets</t>
  </si>
  <si>
    <r>
      <t>Group equity</t>
    </r>
    <r>
      <rPr>
        <vertAlign val="superscript"/>
        <sz val="9"/>
        <color indexed="8"/>
        <rFont val="KPN Sans"/>
        <family val="2"/>
      </rPr>
      <t>2</t>
    </r>
  </si>
  <si>
    <r>
      <t>Current liabilities</t>
    </r>
    <r>
      <rPr>
        <vertAlign val="superscript"/>
        <sz val="9"/>
        <color indexed="8"/>
        <rFont val="KPN Sans"/>
        <family val="2"/>
      </rPr>
      <t>3</t>
    </r>
  </si>
  <si>
    <r>
      <t xml:space="preserve">2 </t>
    </r>
    <r>
      <rPr>
        <sz val="9"/>
        <rFont val="KPN Sans"/>
        <family val="2"/>
      </rPr>
      <t>Including minority interest</t>
    </r>
  </si>
  <si>
    <r>
      <t>Depreciation</t>
    </r>
    <r>
      <rPr>
        <vertAlign val="superscript"/>
        <sz val="9"/>
        <color indexed="8"/>
        <rFont val="KPN Sans"/>
        <family val="2"/>
      </rPr>
      <t>2</t>
    </r>
  </si>
  <si>
    <r>
      <t xml:space="preserve">2 </t>
    </r>
    <r>
      <rPr>
        <sz val="9"/>
        <rFont val="KPN Sans"/>
        <family val="2"/>
      </rPr>
      <t>Including impairments, Q4 2012 impairment of € 314m at Business and IT Solutions (amortization)</t>
    </r>
  </si>
  <si>
    <r>
      <t>Change in provisions</t>
    </r>
    <r>
      <rPr>
        <vertAlign val="superscript"/>
        <sz val="9"/>
        <rFont val="KPN Sans"/>
        <family val="2"/>
      </rPr>
      <t>2</t>
    </r>
  </si>
  <si>
    <t>Total depreciation from continuing operations</t>
  </si>
  <si>
    <t>Total amortization from continuing operations</t>
  </si>
  <si>
    <r>
      <t xml:space="preserve">1 </t>
    </r>
    <r>
      <rPr>
        <sz val="9"/>
        <rFont val="KPN Sans"/>
        <family val="2"/>
      </rPr>
      <t>Including Q2 2013 € 75m impairment of assets Germany; one-off depreciation for German assets under construction of € 32m and € 42m in Q4 2012 and Q3 2012 respectively</t>
    </r>
  </si>
  <si>
    <t>Issuance of preference shares B KPN</t>
  </si>
  <si>
    <t>Total net cash flow from continuing operations</t>
  </si>
  <si>
    <t>Total net cash flow from discontinued operations</t>
  </si>
  <si>
    <t>Total net cash flow (changes in cash and cash equivalents)</t>
  </si>
  <si>
    <r>
      <t xml:space="preserve">3 </t>
    </r>
    <r>
      <rPr>
        <sz val="9"/>
        <rFont val="KPN Sans"/>
        <family val="2"/>
      </rPr>
      <t>Including impairment of assets of € 75m in Germany (depreciation) and impairment of € 44m related to mobile platform in Germany (amortization) in Q2 2013; one-off depreciation for German assets under construction of    
€ 32m and € 42m in Q4 2012 and Q3 2012 respectively</t>
    </r>
  </si>
  <si>
    <r>
      <t>FttH penetration</t>
    </r>
    <r>
      <rPr>
        <b/>
        <vertAlign val="superscript"/>
        <sz val="9"/>
        <color indexed="8"/>
        <rFont val="KPN Sans"/>
        <family val="2"/>
      </rPr>
      <t>3,7</t>
    </r>
  </si>
  <si>
    <r>
      <rPr>
        <vertAlign val="superscript"/>
        <sz val="9"/>
        <rFont val="KPN Sans"/>
        <family val="2"/>
      </rPr>
      <t>1</t>
    </r>
    <r>
      <rPr>
        <sz val="9"/>
        <rFont val="KPN Sans"/>
        <family val="2"/>
      </rPr>
      <t xml:space="preserve"> Preference shares B KPN are treated as debt</t>
    </r>
  </si>
  <si>
    <r>
      <t>Preference shares B KPN</t>
    </r>
    <r>
      <rPr>
        <vertAlign val="superscript"/>
        <sz val="9"/>
        <color indexed="8"/>
        <rFont val="KPN Sans"/>
        <family val="2"/>
      </rPr>
      <t>1</t>
    </r>
  </si>
  <si>
    <t>Paid coupon perpetual hybrid bonds</t>
  </si>
  <si>
    <t>(international wholesale)</t>
  </si>
  <si>
    <t>Put event applicable in case of Change of Control as specified in GMTN prospectus 2007 (€ 850 m) and in GMTN prospectus 2008 (tap € 75m)</t>
  </si>
  <si>
    <t>Q4 '13</t>
  </si>
  <si>
    <t>Q4%</t>
  </si>
  <si>
    <t>Q4 2013</t>
  </si>
  <si>
    <t>Q4 2012</t>
  </si>
  <si>
    <t>Results and KPIs for the period ending 31 December 2013</t>
  </si>
  <si>
    <t>FY%</t>
  </si>
  <si>
    <r>
      <t xml:space="preserve">2 </t>
    </r>
    <r>
      <rPr>
        <sz val="9"/>
        <rFont val="KPN Sans"/>
        <family val="2"/>
      </rPr>
      <t>To calculate y-on-y regulatory impact for Q4 2013, the Q4 2012 revenues are adjusted using the Q4 2012 volumes and Q4 2013 tariffs</t>
    </r>
  </si>
  <si>
    <r>
      <t xml:space="preserve">2 </t>
    </r>
    <r>
      <rPr>
        <sz val="9"/>
        <rFont val="KPN Sans"/>
        <family val="2"/>
      </rPr>
      <t>To calculate y-on-y regulatory impact for Q4 2013, the Q4 2012 EBITDA is adjusted using the Q4 2012 volumes and Q4 2013 tariffs</t>
    </r>
  </si>
  <si>
    <t>~77%</t>
  </si>
  <si>
    <t xml:space="preserve">~72% </t>
  </si>
  <si>
    <t>~16%</t>
  </si>
  <si>
    <t>Put event applicable in case of Change of Control as specified in GMTN prospectus 2011
Swapped into Fixed rate of 2.97% until 2014</t>
  </si>
  <si>
    <t>Swapped into Fixed Rate of 5.80% (30/360) Put event applicable in case of Change of Control as specified in GMTN prospectus 2009</t>
  </si>
  <si>
    <r>
      <t xml:space="preserve">2 </t>
    </r>
    <r>
      <rPr>
        <sz val="9"/>
        <rFont val="KPN Sans"/>
        <family val="2"/>
      </rPr>
      <t>Includes a clean-up of 360k inactive prepaid SIM cards in Q4 2013 and a clean-up of 576k inactive postpaid SIM cards and 439k inactive prepaid SIM cards in Q4 2012</t>
    </r>
  </si>
  <si>
    <t>~15%</t>
  </si>
  <si>
    <t>Growth analysis (Q4, FY, Q1, Q2, and Q3)</t>
  </si>
  <si>
    <t>Adjustments to nominal debt</t>
  </si>
  <si>
    <t>Cash collateral on derivatives</t>
  </si>
  <si>
    <r>
      <t xml:space="preserve">2 </t>
    </r>
    <r>
      <rPr>
        <sz val="9"/>
        <rFont val="KPN Sans"/>
        <family val="2"/>
      </rPr>
      <t>To calculate y-on-y regulatory impact for FY 2013, the FY 2012 revenues are adjusted using the FY 2012 volumes and FY 2013 tariffs</t>
    </r>
  </si>
  <si>
    <r>
      <t xml:space="preserve">2 </t>
    </r>
    <r>
      <rPr>
        <sz val="9"/>
        <rFont val="KPN Sans"/>
        <family val="2"/>
      </rPr>
      <t>To calculate y-on-y regulatory impact for FY 2013, the FY 2012 EBITDA is adjusted using the FY 2012 volumes and FY 2013 tariffs</t>
    </r>
  </si>
  <si>
    <r>
      <t xml:space="preserve">2 </t>
    </r>
    <r>
      <rPr>
        <sz val="9"/>
        <rFont val="KPN Sans"/>
        <family val="2"/>
      </rPr>
      <t>Net Debt defined as gross debt less net cash and short-term investments (restated for new definition per Q4 2013)</t>
    </r>
  </si>
  <si>
    <r>
      <t xml:space="preserve">2 </t>
    </r>
    <r>
      <rPr>
        <sz val="9"/>
        <rFont val="KPN Sans"/>
        <family val="2"/>
      </rPr>
      <t>Gross Debt defined as the nominal value of interest bearing financial liabilities, excluding derivatives and related collateral, representing the net repayment obligations in Euro, taking into account 50% of the nominal value of the hybrid capital instruments (restated for new definition per Q4 2013)</t>
    </r>
  </si>
  <si>
    <r>
      <t xml:space="preserve">3 </t>
    </r>
    <r>
      <rPr>
        <sz val="9"/>
        <rFont val="KPN Sans"/>
        <family val="2"/>
      </rPr>
      <t>Net Debt defined as gross debt less net cash and short-term investments (restated for new definition per Q4 2013)</t>
    </r>
  </si>
  <si>
    <r>
      <t xml:space="preserve">3 </t>
    </r>
    <r>
      <rPr>
        <sz val="9"/>
        <rFont val="KPN Sans"/>
        <family val="2"/>
      </rPr>
      <t>KPN defines EBITDA as a 12 month rolling total excluding restructuring costs, incidentals and major changes in the composition of the Group (acquisitions and disposals)</t>
    </r>
  </si>
  <si>
    <r>
      <t xml:space="preserve">3 </t>
    </r>
    <r>
      <rPr>
        <sz val="9"/>
        <color indexed="8"/>
        <rFont val="KPN Sans"/>
        <family val="2"/>
      </rPr>
      <t xml:space="preserve">Current liabilities include approximately </t>
    </r>
    <r>
      <rPr>
        <sz val="9"/>
        <rFont val="KPN Sans"/>
        <family val="2"/>
      </rPr>
      <t>€ 0.3bn</t>
    </r>
    <r>
      <rPr>
        <sz val="9"/>
        <color indexed="8"/>
        <rFont val="KPN Sans"/>
        <family val="2"/>
      </rPr>
      <t xml:space="preserve"> of non-netted cash balances per Q4 2013</t>
    </r>
  </si>
  <si>
    <r>
      <rPr>
        <vertAlign val="superscript"/>
        <sz val="9"/>
        <color indexed="8"/>
        <rFont val="KPN Sans"/>
        <family val="2"/>
      </rPr>
      <t xml:space="preserve">3 </t>
    </r>
    <r>
      <rPr>
        <sz val="9"/>
        <color indexed="8"/>
        <rFont val="KPN Sans"/>
        <family val="2"/>
      </rPr>
      <t xml:space="preserve">Q4 2012 includes 126k FttH customers, of which 109k TV customers (60k IPTV and 49k analogue), 100k triple play packages, and 116k broadband customers, from acquisition FttH service providers </t>
    </r>
  </si>
  <si>
    <t>Facts and figures Q4 2013</t>
  </si>
  <si>
    <r>
      <t>Retail SAC/SRC</t>
    </r>
    <r>
      <rPr>
        <b/>
        <vertAlign val="superscript"/>
        <sz val="9"/>
        <color indexed="8"/>
        <rFont val="KPN Sans"/>
        <family val="2"/>
      </rPr>
      <t>4,5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</si>
</sst>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 #,##0_);_(* \(#,##0\);_(* &quot;-&quot;_);_(@_)"/>
    <numFmt numFmtId="165" formatCode="_(* #,##0.00_);_(* \(#,##0.00\);_(* &quot;-&quot;??_);_(@_)"/>
    <numFmt numFmtId="166" formatCode="0.0%"/>
    <numFmt numFmtId="167" formatCode="[$-809]dd\ mmmm\ yyyy;@"/>
    <numFmt numFmtId="168" formatCode="_-* #,##0_-;_-* #,##0\-;_-* &quot;-&quot;??_-;_-@_-"/>
    <numFmt numFmtId="169" formatCode="[$€-2]\ #,##0"/>
    <numFmt numFmtId="170" formatCode="[$€-2]\ #,##0.00"/>
    <numFmt numFmtId="171" formatCode="#,##0.0"/>
    <numFmt numFmtId="172" formatCode="0.0"/>
    <numFmt numFmtId="173" formatCode="[$€-2]\ #,##0.00_);[Red]\([$€-2]\ #,##0.00\)"/>
    <numFmt numFmtId="174" formatCode="[$€-2]\ #,##0.0000_);[Red]\([$€-2]\ #,##0.0000\)"/>
    <numFmt numFmtId="175" formatCode="[$€-2]\ #,##0.000_);[Red]\([$€-2]\ #,##0.000\)"/>
    <numFmt numFmtId="176" formatCode="0.000%"/>
    <numFmt numFmtId="177" formatCode="#,##0_-;[Red]\(#,##0\)"/>
    <numFmt numFmtId="178" formatCode="&quot;€&quot;\ #,##0_-;[Red]\(&quot;€&quot;\ #,##0\)"/>
    <numFmt numFmtId="179" formatCode="_(* #,##0.0_);_(* \(#,##0.0\);_(* &quot;-&quot;??_);_(@_)"/>
    <numFmt numFmtId="180" formatCode="#,##0_-;[Red]\(#,##0\);\-"/>
    <numFmt numFmtId="181" formatCode="#,##0.0_-;[Red]\(#,##0.0\);\-"/>
    <numFmt numFmtId="182" formatCode="#,##0.00_-;[Red]\(#,##0.00\);\-"/>
    <numFmt numFmtId="183" formatCode="#,##0.000_-;[Red]\(#,##0.000\);\-"/>
    <numFmt numFmtId="184" formatCode="_(* #,##0_);_(* \(#,##0\);_(* &quot;-&quot;?_);_(@_)"/>
    <numFmt numFmtId="185" formatCode="#,##0.0_-;[Red]\(#,##0.0\)"/>
    <numFmt numFmtId="186" formatCode="[$-409]d/mmm/yy;@"/>
    <numFmt numFmtId="187" formatCode="[$-409]d/mmm;@"/>
    <numFmt numFmtId="188" formatCode="&quot;€&quot;\ #,##0;[Red]&quot;€&quot;\ #,##0"/>
    <numFmt numFmtId="189" formatCode="[$€-2]\ #,##0.00000_);[Red]\([$€-2]\ #,##0.00000\)"/>
    <numFmt numFmtId="190" formatCode="[&lt;-0.1]\-0%;[&gt;0.1]0%;0.0%"/>
    <numFmt numFmtId="191" formatCode="[&lt;-0.1]\-0%;[&gt;0.1]0%;0%"/>
    <numFmt numFmtId="192" formatCode="[&lt;-0.1]\-0.0%;[&gt;0.1]0.0%;0.0%"/>
  </numFmts>
  <fonts count="72">
    <font>
      <sz val="10"/>
      <name val="Arial"/>
    </font>
    <font>
      <sz val="10"/>
      <name val="Arial"/>
      <family val="2"/>
    </font>
    <font>
      <sz val="10"/>
      <name val="KPN Sans"/>
      <family val="2"/>
    </font>
    <font>
      <sz val="8"/>
      <name val="KPN Sans"/>
      <family val="2"/>
    </font>
    <font>
      <b/>
      <sz val="12"/>
      <name val="KPN Sans"/>
      <family val="2"/>
    </font>
    <font>
      <b/>
      <sz val="12"/>
      <color indexed="8"/>
      <name val="KPN Sans"/>
      <family val="2"/>
    </font>
    <font>
      <sz val="10"/>
      <name val="KPN Arial"/>
    </font>
    <font>
      <b/>
      <sz val="10"/>
      <name val="KPN Sans"/>
      <family val="2"/>
    </font>
    <font>
      <b/>
      <sz val="10"/>
      <color indexed="8"/>
      <name val="KPN Sans"/>
      <family val="2"/>
    </font>
    <font>
      <sz val="10"/>
      <color indexed="8"/>
      <name val="KPN Sans"/>
      <family val="2"/>
    </font>
    <font>
      <sz val="8"/>
      <color indexed="8"/>
      <name val="KPN Sans"/>
      <family val="2"/>
    </font>
    <font>
      <b/>
      <sz val="8"/>
      <name val="KPN Sans"/>
      <family val="2"/>
    </font>
    <font>
      <b/>
      <sz val="8"/>
      <color indexed="8"/>
      <name val="KPN Sans"/>
      <family val="2"/>
    </font>
    <font>
      <sz val="8"/>
      <name val="Arial"/>
      <family val="2"/>
    </font>
    <font>
      <b/>
      <sz val="18"/>
      <name val="KPN Sans"/>
      <family val="2"/>
    </font>
    <font>
      <sz val="9"/>
      <name val="KPN Sans"/>
      <family val="2"/>
    </font>
    <font>
      <u/>
      <sz val="10"/>
      <color indexed="12"/>
      <name val="KPN Arial"/>
    </font>
    <font>
      <b/>
      <sz val="9"/>
      <color indexed="8"/>
      <name val="KPN Sans"/>
      <family val="2"/>
    </font>
    <font>
      <b/>
      <vertAlign val="superscript"/>
      <sz val="9"/>
      <color indexed="8"/>
      <name val="KPN Sans"/>
      <family val="2"/>
    </font>
    <font>
      <sz val="9"/>
      <color indexed="8"/>
      <name val="KPN Sans"/>
      <family val="2"/>
    </font>
    <font>
      <b/>
      <sz val="9"/>
      <name val="KPN Sans"/>
      <family val="2"/>
    </font>
    <font>
      <vertAlign val="superscript"/>
      <sz val="8"/>
      <name val="KPN Sans"/>
      <family val="2"/>
    </font>
    <font>
      <vertAlign val="superscript"/>
      <sz val="9"/>
      <color indexed="8"/>
      <name val="KPN Sans"/>
      <family val="2"/>
    </font>
    <font>
      <b/>
      <i/>
      <sz val="9"/>
      <color indexed="8"/>
      <name val="KPN Sans"/>
      <family val="2"/>
    </font>
    <font>
      <sz val="10"/>
      <name val="Arial"/>
      <family val="2"/>
    </font>
    <font>
      <b/>
      <sz val="10"/>
      <color indexed="9"/>
      <name val="KPN Sans"/>
      <family val="2"/>
    </font>
    <font>
      <sz val="10"/>
      <name val="Helv"/>
    </font>
    <font>
      <b/>
      <i/>
      <sz val="8"/>
      <name val="KPN Sans"/>
      <family val="2"/>
    </font>
    <font>
      <b/>
      <u/>
      <sz val="8"/>
      <name val="KPN Sans"/>
      <family val="2"/>
    </font>
    <font>
      <u/>
      <sz val="10"/>
      <color indexed="12"/>
      <name val="KPN Sans"/>
      <family val="2"/>
    </font>
    <font>
      <b/>
      <sz val="9"/>
      <name val="Arial"/>
      <family val="2"/>
    </font>
    <font>
      <sz val="10"/>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9"/>
      <name val="KPN Sans"/>
      <family val="2"/>
    </font>
    <font>
      <b/>
      <sz val="9"/>
      <color indexed="10"/>
      <name val="KPN Sans"/>
      <family val="2"/>
    </font>
    <font>
      <b/>
      <vertAlign val="superscript"/>
      <sz val="9"/>
      <name val="KPN Sans"/>
      <family val="2"/>
    </font>
    <font>
      <vertAlign val="superscript"/>
      <sz val="9"/>
      <name val="KPN Sans"/>
      <family val="2"/>
    </font>
    <font>
      <i/>
      <sz val="9"/>
      <name val="KPN Sans"/>
      <family val="2"/>
    </font>
    <font>
      <i/>
      <sz val="9"/>
      <color indexed="8"/>
      <name val="KPN Sans"/>
      <family val="2"/>
    </font>
    <font>
      <b/>
      <sz val="9"/>
      <color indexed="13"/>
      <name val="KPN Sans"/>
      <family val="2"/>
    </font>
    <font>
      <b/>
      <sz val="9"/>
      <color indexed="12"/>
      <name val="KPN Sans"/>
      <family val="2"/>
    </font>
    <font>
      <b/>
      <i/>
      <sz val="9"/>
      <name val="KPN Sans"/>
      <family val="2"/>
    </font>
    <font>
      <b/>
      <vertAlign val="superscript"/>
      <sz val="9"/>
      <color indexed="9"/>
      <name val="KPN Sans"/>
      <family val="2"/>
    </font>
    <font>
      <i/>
      <vertAlign val="superscript"/>
      <sz val="9"/>
      <color indexed="8"/>
      <name val="KPN Sans"/>
      <family val="2"/>
    </font>
    <font>
      <b/>
      <sz val="8"/>
      <name val="Arial"/>
      <family val="2"/>
    </font>
    <font>
      <b/>
      <vertAlign val="superscript"/>
      <sz val="8"/>
      <name val="Arial"/>
      <family val="2"/>
    </font>
    <font>
      <b/>
      <sz val="1"/>
      <name val="Arial"/>
      <family val="2"/>
    </font>
    <font>
      <b/>
      <sz val="9"/>
      <color indexed="8"/>
      <name val="Kalinga"/>
      <family val="2"/>
    </font>
    <font>
      <b/>
      <sz val="9"/>
      <name val="Kalinga"/>
      <family val="2"/>
    </font>
    <font>
      <sz val="9"/>
      <name val="Kalinga"/>
      <family val="2"/>
    </font>
    <font>
      <sz val="9"/>
      <color indexed="13"/>
      <name val="KPN Sans"/>
      <family val="2"/>
    </font>
    <font>
      <i/>
      <sz val="8"/>
      <name val="KPN Sans"/>
      <family val="2"/>
    </font>
    <font>
      <sz val="9"/>
      <color rgb="FFFF0000"/>
      <name val="KPN Sans"/>
      <family val="2"/>
    </font>
    <font>
      <vertAlign val="superscript"/>
      <sz val="9"/>
      <color rgb="FF000000"/>
      <name val="KPN Sans"/>
      <family val="2"/>
    </font>
    <font>
      <i/>
      <sz val="9"/>
      <color indexed="12"/>
      <name val="KPN Sans"/>
      <family val="2"/>
    </font>
    <font>
      <i/>
      <sz val="8"/>
      <color indexed="8"/>
      <name val="KPN Sans"/>
      <family val="2"/>
    </font>
    <font>
      <i/>
      <vertAlign val="superscript"/>
      <sz val="9"/>
      <name val="KPN Sans"/>
      <family val="2"/>
    </font>
    <font>
      <b/>
      <i/>
      <sz val="8"/>
      <color indexed="8"/>
      <name val="KPN Sans"/>
      <family val="2"/>
    </font>
  </fonts>
  <fills count="2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48"/>
        <bgColor indexed="64"/>
      </patternFill>
    </fill>
    <fill>
      <patternFill patternType="solid">
        <fgColor indexed="22"/>
        <bgColor indexed="24"/>
      </patternFill>
    </fill>
    <fill>
      <patternFill patternType="solid">
        <fgColor indexed="41"/>
        <bgColor indexed="24"/>
      </patternFill>
    </fill>
    <fill>
      <patternFill patternType="solid">
        <fgColor indexed="9"/>
        <bgColor indexed="24"/>
      </patternFill>
    </fill>
    <fill>
      <patternFill patternType="solid">
        <fgColor indexed="10"/>
        <bgColor indexed="64"/>
      </patternFill>
    </fill>
    <fill>
      <patternFill patternType="solid">
        <fgColor indexed="41"/>
        <bgColor indexed="64"/>
      </patternFill>
    </fill>
    <fill>
      <patternFill patternType="solid">
        <fgColor indexed="48"/>
        <bgColor indexed="24"/>
      </patternFill>
    </fill>
    <fill>
      <patternFill patternType="solid">
        <fgColor indexed="13"/>
        <bgColor indexed="64"/>
      </patternFill>
    </fill>
    <fill>
      <patternFill patternType="solid">
        <fgColor indexed="42"/>
        <bgColor indexed="24"/>
      </patternFill>
    </fill>
    <fill>
      <patternFill patternType="solid">
        <fgColor indexed="42"/>
        <bgColor indexed="64"/>
      </patternFill>
    </fill>
    <fill>
      <patternFill patternType="solid">
        <fgColor rgb="FFCCFFCC"/>
        <bgColor indexed="24"/>
      </patternFill>
    </fill>
    <fill>
      <patternFill patternType="solid">
        <fgColor theme="0"/>
        <bgColor indexed="24"/>
      </patternFill>
    </fill>
    <fill>
      <patternFill patternType="solid">
        <fgColor rgb="FFCCFFFF"/>
        <bgColor indexed="24"/>
      </patternFill>
    </fill>
    <fill>
      <patternFill patternType="solid">
        <fgColor theme="0"/>
        <bgColor indexed="64"/>
      </patternFill>
    </fill>
    <fill>
      <patternFill patternType="solid">
        <fgColor theme="0" tint="-0.249977111117893"/>
        <bgColor indexed="24"/>
      </patternFill>
    </fill>
    <fill>
      <patternFill patternType="solid">
        <fgColor theme="0" tint="-0.249977111117893"/>
        <bgColor indexed="64"/>
      </patternFill>
    </fill>
    <fill>
      <patternFill patternType="solid">
        <fgColor rgb="FFCCFFFF"/>
        <bgColor indexed="64"/>
      </patternFill>
    </fill>
    <fill>
      <patternFill patternType="solid">
        <fgColor rgb="FFFFFF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23"/>
      </bottom>
      <diagonal/>
    </border>
    <border>
      <left style="thin">
        <color indexed="10"/>
      </left>
      <right style="thin">
        <color indexed="10"/>
      </right>
      <top style="thin">
        <color indexed="10"/>
      </top>
      <bottom style="thin">
        <color indexed="10"/>
      </bottom>
      <diagonal/>
    </border>
    <border>
      <left/>
      <right style="thin">
        <color indexed="23"/>
      </right>
      <top style="thin">
        <color indexed="23"/>
      </top>
      <bottom style="thin">
        <color indexed="9"/>
      </bottom>
      <diagonal/>
    </border>
    <border>
      <left/>
      <right/>
      <top style="thin">
        <color indexed="23"/>
      </top>
      <bottom style="thin">
        <color indexed="9"/>
      </bottom>
      <diagonal/>
    </border>
    <border>
      <left/>
      <right style="thin">
        <color indexed="9"/>
      </right>
      <top style="thin">
        <color indexed="23"/>
      </top>
      <bottom style="thin">
        <color indexed="9"/>
      </bottom>
      <diagonal/>
    </border>
    <border>
      <left style="thin">
        <color indexed="23"/>
      </left>
      <right/>
      <top style="thin">
        <color indexed="23"/>
      </top>
      <bottom style="thin">
        <color indexed="9"/>
      </bottom>
      <diagonal/>
    </border>
    <border>
      <left/>
      <right style="thin">
        <color indexed="22"/>
      </right>
      <top/>
      <bottom/>
      <diagonal/>
    </border>
    <border>
      <left style="thin">
        <color indexed="22"/>
      </left>
      <right/>
      <top style="thin">
        <color indexed="23"/>
      </top>
      <bottom style="thin">
        <color indexed="9"/>
      </bottom>
      <diagonal/>
    </border>
    <border>
      <left/>
      <right style="thin">
        <color indexed="23"/>
      </right>
      <top/>
      <bottom/>
      <diagonal/>
    </border>
    <border>
      <left style="thin">
        <color indexed="10"/>
      </left>
      <right style="thin">
        <color indexed="10"/>
      </right>
      <top/>
      <bottom style="thin">
        <color indexed="10"/>
      </bottom>
      <diagonal/>
    </border>
    <border>
      <left/>
      <right style="thin">
        <color indexed="10"/>
      </right>
      <top/>
      <bottom/>
      <diagonal/>
    </border>
    <border>
      <left/>
      <right/>
      <top style="thin">
        <color indexed="10"/>
      </top>
      <bottom style="thin">
        <color indexed="23"/>
      </bottom>
      <diagonal/>
    </border>
    <border>
      <left/>
      <right/>
      <top style="thin">
        <color indexed="10"/>
      </top>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23"/>
      </left>
      <right style="thin">
        <color indexed="23"/>
      </right>
      <top/>
      <bottom/>
      <diagonal/>
    </border>
    <border>
      <left style="thin">
        <color indexed="23"/>
      </left>
      <right/>
      <top style="thin">
        <color indexed="23"/>
      </top>
      <bottom style="thin">
        <color indexed="23"/>
      </bottom>
      <diagonal/>
    </border>
    <border>
      <left style="thin">
        <color indexed="10"/>
      </left>
      <right/>
      <top style="thin">
        <color indexed="10"/>
      </top>
      <bottom style="thin">
        <color indexed="10"/>
      </bottom>
      <diagonal/>
    </border>
    <border>
      <left/>
      <right style="thin">
        <color indexed="10"/>
      </right>
      <top/>
      <bottom style="thin">
        <color indexed="10"/>
      </bottom>
      <diagonal/>
    </border>
    <border>
      <left/>
      <right/>
      <top style="thin">
        <color indexed="23"/>
      </top>
      <bottom/>
      <diagonal/>
    </border>
    <border>
      <left style="thin">
        <color indexed="23"/>
      </left>
      <right/>
      <top/>
      <bottom/>
      <diagonal/>
    </border>
    <border>
      <left style="thin">
        <color indexed="10"/>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indexed="23"/>
      </right>
      <top style="thin">
        <color indexed="23"/>
      </top>
      <bottom/>
      <diagonal/>
    </border>
    <border>
      <left style="thin">
        <color theme="0" tint="-0.499984740745262"/>
      </left>
      <right style="thin">
        <color theme="0" tint="-0.499984740745262"/>
      </right>
      <top/>
      <bottom style="thin">
        <color theme="0" tint="-0.499984740745262"/>
      </bottom>
      <diagonal/>
    </border>
    <border>
      <left style="thin">
        <color indexed="23"/>
      </left>
      <right/>
      <top style="thin">
        <color indexed="23"/>
      </top>
      <bottom/>
      <diagonal/>
    </border>
    <border>
      <left style="thin">
        <color theme="0" tint="-0.499984740745262"/>
      </left>
      <right style="thin">
        <color theme="0" tint="-0.499984740745262"/>
      </right>
      <top/>
      <bottom/>
      <diagonal/>
    </border>
    <border>
      <left style="thin">
        <color indexed="23"/>
      </left>
      <right style="thin">
        <color indexed="23"/>
      </right>
      <top style="thin">
        <color theme="0" tint="-0.499984740745262"/>
      </top>
      <bottom style="thin">
        <color theme="0" tint="-0.499984740745262"/>
      </bottom>
      <diagonal/>
    </border>
    <border>
      <left style="thin">
        <color indexed="23"/>
      </left>
      <right style="thin">
        <color theme="0" tint="-0.499984740745262"/>
      </right>
      <top style="thin">
        <color theme="0" tint="-0.499984740745262"/>
      </top>
      <bottom style="thin">
        <color theme="0" tint="-0.499984740745262"/>
      </bottom>
      <diagonal/>
    </border>
    <border>
      <left/>
      <right style="thin">
        <color indexed="23"/>
      </right>
      <top style="thin">
        <color theme="0" tint="-0.499984740745262"/>
      </top>
      <bottom style="thin">
        <color theme="0" tint="-0.499984740745262"/>
      </bottom>
      <diagonal/>
    </border>
    <border>
      <left style="thin">
        <color indexed="23"/>
      </left>
      <right/>
      <top/>
      <bottom style="thin">
        <color indexed="23"/>
      </bottom>
      <diagonal/>
    </border>
    <border>
      <left style="thin">
        <color theme="0" tint="-0.499984740745262"/>
      </left>
      <right/>
      <top/>
      <bottom style="thin">
        <color theme="0" tint="-0.499984740745262"/>
      </bottom>
      <diagonal/>
    </border>
    <border>
      <left style="thin">
        <color theme="0" tint="-0.499984740745262"/>
      </left>
      <right style="thin">
        <color indexed="23"/>
      </right>
      <top/>
      <bottom style="thin">
        <color indexed="23"/>
      </bottom>
      <diagonal/>
    </border>
    <border>
      <left style="thin">
        <color theme="0" tint="-0.499984740745262"/>
      </left>
      <right style="thin">
        <color indexed="23"/>
      </right>
      <top style="thin">
        <color indexed="23"/>
      </top>
      <bottom style="thin">
        <color indexed="23"/>
      </bottom>
      <diagonal/>
    </border>
    <border>
      <left style="thin">
        <color theme="0" tint="-0.499984740745262"/>
      </left>
      <right style="thin">
        <color indexed="23"/>
      </right>
      <top style="thin">
        <color indexed="23"/>
      </top>
      <bottom/>
      <diagonal/>
    </border>
    <border>
      <left style="thin">
        <color theme="0" tint="-0.499984740745262"/>
      </left>
      <right style="thin">
        <color indexed="23"/>
      </right>
      <top/>
      <bottom/>
      <diagonal/>
    </border>
    <border>
      <left style="thin">
        <color theme="0" tint="-0.499984740745262"/>
      </left>
      <right style="thin">
        <color indexed="23"/>
      </right>
      <top style="thin">
        <color theme="0" tint="-0.499984740745262"/>
      </top>
      <bottom style="thin">
        <color theme="0" tint="-0.499984740745262"/>
      </bottom>
      <diagonal/>
    </border>
    <border>
      <left style="thin">
        <color indexed="23"/>
      </left>
      <right/>
      <top style="thin">
        <color theme="0" tint="-0.499984740745262"/>
      </top>
      <bottom style="thin">
        <color theme="0" tint="-0.499984740745262"/>
      </bottom>
      <diagonal/>
    </border>
  </borders>
  <cellStyleXfs count="41">
    <xf numFmtId="0" fontId="0" fillId="0" borderId="0" applyNumberFormat="0" applyFont="0" applyFill="0" applyBorder="0" applyAlignment="0" applyProtection="0"/>
    <xf numFmtId="0" fontId="31" fillId="0" borderId="0"/>
    <xf numFmtId="0" fontId="31" fillId="0" borderId="0"/>
    <xf numFmtId="0" fontId="33" fillId="5" borderId="1" applyNumberFormat="0" applyAlignment="0" applyProtection="0"/>
    <xf numFmtId="165" fontId="1" fillId="0" borderId="0" applyFont="0" applyFill="0" applyBorder="0" applyAlignment="0" applyProtection="0"/>
    <xf numFmtId="165" fontId="24" fillId="0" borderId="0" applyFont="0" applyFill="0" applyBorder="0" applyAlignment="0" applyProtection="0"/>
    <xf numFmtId="0" fontId="34" fillId="6" borderId="2" applyNumberFormat="0" applyAlignment="0" applyProtection="0"/>
    <xf numFmtId="0" fontId="41" fillId="0" borderId="3" applyNumberFormat="0" applyFill="0" applyAlignment="0" applyProtection="0"/>
    <xf numFmtId="0" fontId="36" fillId="3" borderId="0" applyNumberFormat="0" applyBorder="0" applyAlignment="0" applyProtection="0"/>
    <xf numFmtId="0" fontId="16" fillId="0" borderId="0" applyNumberFormat="0" applyFill="0" applyBorder="0" applyAlignment="0" applyProtection="0">
      <alignment vertical="top"/>
      <protection locked="0"/>
    </xf>
    <xf numFmtId="0" fontId="40" fillId="4" borderId="1" applyNumberFormat="0" applyAlignment="0" applyProtection="0"/>
    <xf numFmtId="0" fontId="37" fillId="0" borderId="4" applyNumberFormat="0" applyFill="0" applyAlignment="0" applyProtection="0"/>
    <xf numFmtId="0" fontId="38" fillId="0" borderId="5" applyNumberFormat="0" applyFill="0" applyAlignment="0" applyProtection="0"/>
    <xf numFmtId="0" fontId="39" fillId="0" borderId="6" applyNumberFormat="0" applyFill="0" applyAlignment="0" applyProtection="0"/>
    <xf numFmtId="0" fontId="39" fillId="0" borderId="0" applyNumberFormat="0" applyFill="0" applyBorder="0" applyAlignment="0" applyProtection="0"/>
    <xf numFmtId="0" fontId="42" fillId="7" borderId="0" applyNumberFormat="0" applyBorder="0" applyAlignment="0" applyProtection="0"/>
    <xf numFmtId="0" fontId="24" fillId="0" borderId="0" applyNumberFormat="0" applyFont="0" applyFill="0" applyBorder="0" applyAlignment="0" applyProtection="0"/>
    <xf numFmtId="0" fontId="6" fillId="0" borderId="0"/>
    <xf numFmtId="0" fontId="1" fillId="0" borderId="0"/>
    <xf numFmtId="0" fontId="1" fillId="0" borderId="0"/>
    <xf numFmtId="0" fontId="1" fillId="0" borderId="0"/>
    <xf numFmtId="0" fontId="6" fillId="0" borderId="0"/>
    <xf numFmtId="0" fontId="6" fillId="0" borderId="0"/>
    <xf numFmtId="0" fontId="1" fillId="8" borderId="7" applyNumberFormat="0" applyFont="0" applyAlignment="0" applyProtection="0"/>
    <xf numFmtId="0" fontId="32" fillId="2" borderId="0" applyNumberFormat="0" applyBorder="0" applyAlignment="0" applyProtection="0"/>
    <xf numFmtId="9" fontId="1" fillId="0" borderId="0" applyFont="0" applyFill="0" applyBorder="0" applyAlignment="0" applyProtection="0"/>
    <xf numFmtId="0" fontId="26" fillId="0" borderId="0" applyFill="0"/>
    <xf numFmtId="0" fontId="6" fillId="0" borderId="0"/>
    <xf numFmtId="0" fontId="1" fillId="0" borderId="0"/>
    <xf numFmtId="0" fontId="6" fillId="0" borderId="0"/>
    <xf numFmtId="0" fontId="44" fillId="0" borderId="0" applyNumberFormat="0" applyFill="0" applyBorder="0" applyAlignment="0" applyProtection="0"/>
    <xf numFmtId="0" fontId="45" fillId="0" borderId="9" applyNumberFormat="0" applyFill="0" applyAlignment="0" applyProtection="0"/>
    <xf numFmtId="0" fontId="43" fillId="5" borderId="8" applyNumberFormat="0" applyAlignment="0" applyProtection="0"/>
    <xf numFmtId="0" fontId="35" fillId="0" borderId="0" applyNumberFormat="0" applyFill="0" applyBorder="0" applyAlignment="0" applyProtection="0"/>
    <xf numFmtId="0" fontId="46" fillId="0" borderId="0" applyNumberFormat="0" applyFill="0" applyBorder="0" applyAlignment="0" applyProtection="0"/>
    <xf numFmtId="0" fontId="1" fillId="0" borderId="0" applyNumberFormat="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applyNumberFormat="0" applyFont="0" applyFill="0" applyBorder="0" applyAlignment="0" applyProtection="0"/>
    <xf numFmtId="9" fontId="1" fillId="0" borderId="0" applyFont="0" applyFill="0" applyBorder="0" applyAlignment="0" applyProtection="0"/>
    <xf numFmtId="0" fontId="1" fillId="0" borderId="0" applyNumberFormat="0" applyFont="0" applyFill="0" applyBorder="0" applyAlignment="0" applyProtection="0"/>
  </cellStyleXfs>
  <cellXfs count="1544">
    <xf numFmtId="0" fontId="0" fillId="0" borderId="0" xfId="0"/>
    <xf numFmtId="0" fontId="29" fillId="10" borderId="0" xfId="9" applyFont="1" applyFill="1" applyAlignment="1" applyProtection="1"/>
    <xf numFmtId="180" fontId="50" fillId="10" borderId="0" xfId="27" applyNumberFormat="1" applyFont="1" applyFill="1" applyProtection="1">
      <protection hidden="1"/>
    </xf>
    <xf numFmtId="166" fontId="50" fillId="10" borderId="0" xfId="25" applyNumberFormat="1" applyFont="1" applyFill="1" applyProtection="1">
      <protection hidden="1"/>
    </xf>
    <xf numFmtId="0" fontId="50" fillId="10" borderId="0" xfId="27" applyFont="1" applyFill="1" applyProtection="1">
      <protection hidden="1"/>
    </xf>
    <xf numFmtId="0" fontId="50" fillId="10" borderId="0" xfId="27" applyFont="1" applyFill="1" applyAlignment="1" applyProtection="1">
      <alignment horizontal="left"/>
      <protection hidden="1"/>
    </xf>
    <xf numFmtId="180" fontId="50" fillId="24" borderId="0" xfId="27" applyNumberFormat="1" applyFont="1" applyFill="1" applyProtection="1">
      <protection hidden="1"/>
    </xf>
    <xf numFmtId="0" fontId="50" fillId="24" borderId="0" xfId="27" applyFont="1" applyFill="1" applyProtection="1">
      <protection hidden="1"/>
    </xf>
    <xf numFmtId="0" fontId="2" fillId="11" borderId="0" xfId="35" applyFont="1" applyFill="1" applyProtection="1"/>
    <xf numFmtId="38" fontId="2" fillId="11" borderId="0" xfId="35" applyNumberFormat="1" applyFont="1" applyFill="1" applyProtection="1"/>
    <xf numFmtId="38" fontId="3" fillId="11" borderId="0" xfId="35" applyNumberFormat="1" applyFont="1" applyFill="1" applyProtection="1"/>
    <xf numFmtId="166" fontId="3" fillId="11" borderId="0" xfId="35" applyNumberFormat="1" applyFont="1" applyFill="1" applyProtection="1"/>
    <xf numFmtId="9" fontId="3" fillId="11" borderId="0" xfId="35" applyNumberFormat="1" applyFont="1" applyFill="1" applyProtection="1"/>
    <xf numFmtId="0" fontId="4" fillId="11" borderId="0" xfId="35" applyFont="1" applyFill="1" applyProtection="1"/>
    <xf numFmtId="38" fontId="2" fillId="10" borderId="0" xfId="35" applyNumberFormat="1" applyFont="1" applyFill="1" applyProtection="1"/>
    <xf numFmtId="167" fontId="2" fillId="10" borderId="0" xfId="35" quotePrefix="1" applyNumberFormat="1" applyFont="1" applyFill="1" applyProtection="1"/>
    <xf numFmtId="38" fontId="2" fillId="24" borderId="0" xfId="35" applyNumberFormat="1" applyFont="1" applyFill="1" applyProtection="1"/>
    <xf numFmtId="38" fontId="14" fillId="24" borderId="0" xfId="35" applyNumberFormat="1" applyFont="1" applyFill="1" applyProtection="1"/>
    <xf numFmtId="0" fontId="2" fillId="10" borderId="0" xfId="35" applyFont="1" applyFill="1" applyAlignment="1" applyProtection="1">
      <alignment horizontal="left"/>
    </xf>
    <xf numFmtId="38" fontId="7" fillId="10" borderId="0" xfId="35" applyNumberFormat="1" applyFont="1" applyFill="1" applyProtection="1"/>
    <xf numFmtId="38" fontId="2" fillId="10" borderId="0" xfId="35" applyNumberFormat="1" applyFont="1" applyFill="1" applyAlignment="1" applyProtection="1">
      <alignment vertical="center"/>
    </xf>
    <xf numFmtId="0" fontId="7" fillId="11" borderId="0" xfId="35" applyFont="1" applyFill="1" applyProtection="1"/>
    <xf numFmtId="0" fontId="23" fillId="10" borderId="0" xfId="35" applyFont="1" applyFill="1" applyProtection="1"/>
    <xf numFmtId="0" fontId="15" fillId="10" borderId="0" xfId="35" applyFont="1" applyFill="1" applyProtection="1"/>
    <xf numFmtId="38" fontId="15" fillId="10" borderId="0" xfId="35" applyNumberFormat="1" applyFont="1" applyFill="1" applyProtection="1"/>
    <xf numFmtId="0" fontId="19" fillId="10" borderId="0" xfId="35" applyFont="1" applyFill="1" applyProtection="1"/>
    <xf numFmtId="0" fontId="9" fillId="10" borderId="0" xfId="35" applyFont="1" applyFill="1" applyProtection="1"/>
    <xf numFmtId="166" fontId="50" fillId="10" borderId="0" xfId="25" applyNumberFormat="1" applyFont="1" applyFill="1" applyAlignment="1" applyProtection="1">
      <alignment horizontal="left"/>
      <protection hidden="1"/>
    </xf>
    <xf numFmtId="180" fontId="50" fillId="24" borderId="0" xfId="27" applyNumberFormat="1" applyFont="1" applyFill="1" applyAlignment="1" applyProtection="1">
      <protection hidden="1"/>
    </xf>
    <xf numFmtId="180" fontId="15" fillId="10" borderId="0" xfId="27" applyNumberFormat="1" applyFont="1" applyFill="1" applyProtection="1">
      <protection hidden="1"/>
    </xf>
    <xf numFmtId="0" fontId="50" fillId="24" borderId="0" xfId="27" applyFont="1" applyFill="1" applyAlignment="1" applyProtection="1">
      <protection hidden="1"/>
    </xf>
    <xf numFmtId="0" fontId="50" fillId="0" borderId="0" xfId="27" applyFont="1" applyFill="1" applyProtection="1">
      <protection hidden="1"/>
    </xf>
    <xf numFmtId="166" fontId="50" fillId="24" borderId="0" xfId="27" applyNumberFormat="1" applyFont="1" applyFill="1" applyAlignment="1" applyProtection="1">
      <protection hidden="1"/>
    </xf>
    <xf numFmtId="0" fontId="50" fillId="24" borderId="0" xfId="27" applyFont="1" applyFill="1" applyAlignment="1" applyProtection="1">
      <alignment horizontal="left"/>
      <protection hidden="1"/>
    </xf>
    <xf numFmtId="180" fontId="15" fillId="24" borderId="0" xfId="27" applyNumberFormat="1" applyFont="1" applyFill="1" applyProtection="1">
      <protection hidden="1"/>
    </xf>
    <xf numFmtId="166" fontId="50" fillId="10" borderId="0" xfId="25" applyNumberFormat="1" applyFont="1" applyFill="1" applyAlignment="1" applyProtection="1">
      <alignment horizontal="right"/>
      <protection hidden="1"/>
    </xf>
    <xf numFmtId="180" fontId="50" fillId="10" borderId="0" xfId="27" applyNumberFormat="1" applyFont="1" applyFill="1" applyAlignment="1" applyProtection="1">
      <alignment wrapText="1"/>
      <protection hidden="1"/>
    </xf>
    <xf numFmtId="0" fontId="2" fillId="0" borderId="0" xfId="35" applyFont="1" applyProtection="1"/>
    <xf numFmtId="0" fontId="65" fillId="0" borderId="0" xfId="35" applyFont="1" applyProtection="1"/>
    <xf numFmtId="0" fontId="2" fillId="10" borderId="0" xfId="35" applyFont="1" applyFill="1" applyProtection="1"/>
    <xf numFmtId="0" fontId="3" fillId="0" borderId="0" xfId="35" applyFont="1" applyProtection="1"/>
    <xf numFmtId="0" fontId="3" fillId="0" borderId="0" xfId="35" applyNumberFormat="1" applyFont="1" applyProtection="1"/>
    <xf numFmtId="180" fontId="15" fillId="11" borderId="0" xfId="0" applyNumberFormat="1" applyFont="1" applyFill="1" applyBorder="1" applyProtection="1">
      <protection hidden="1"/>
    </xf>
    <xf numFmtId="166" fontId="15" fillId="11" borderId="0" xfId="25" applyNumberFormat="1" applyFont="1" applyFill="1" applyBorder="1" applyProtection="1">
      <protection hidden="1"/>
    </xf>
    <xf numFmtId="180" fontId="15" fillId="0" borderId="0" xfId="0" applyNumberFormat="1" applyFont="1" applyProtection="1">
      <protection hidden="1"/>
    </xf>
    <xf numFmtId="180" fontId="20" fillId="11" borderId="0" xfId="0" applyNumberFormat="1" applyFont="1" applyFill="1" applyBorder="1" applyProtection="1">
      <protection hidden="1"/>
    </xf>
    <xf numFmtId="180" fontId="17" fillId="12" borderId="20" xfId="0" applyNumberFormat="1" applyFont="1" applyFill="1" applyBorder="1" applyAlignment="1" applyProtection="1">
      <alignment horizontal="center"/>
      <protection hidden="1"/>
    </xf>
    <xf numFmtId="180" fontId="47" fillId="15" borderId="19" xfId="27" applyNumberFormat="1" applyFont="1" applyFill="1" applyBorder="1" applyAlignment="1" applyProtection="1">
      <alignment horizontal="center"/>
      <protection hidden="1"/>
    </xf>
    <xf numFmtId="0" fontId="17" fillId="23" borderId="0" xfId="0" applyNumberFormat="1" applyFont="1" applyFill="1" applyBorder="1" applyAlignment="1" applyProtection="1">
      <alignment horizontal="center"/>
      <protection hidden="1"/>
    </xf>
    <xf numFmtId="180" fontId="17" fillId="22" borderId="0" xfId="0" applyNumberFormat="1" applyFont="1" applyFill="1" applyBorder="1" applyAlignment="1" applyProtection="1">
      <alignment horizontal="center"/>
      <protection hidden="1"/>
    </xf>
    <xf numFmtId="180" fontId="17" fillId="26" borderId="0" xfId="0" applyNumberFormat="1" applyFont="1" applyFill="1" applyBorder="1" applyAlignment="1" applyProtection="1">
      <alignment horizontal="center"/>
      <protection hidden="1"/>
    </xf>
    <xf numFmtId="180" fontId="17" fillId="25" borderId="0" xfId="0" applyNumberFormat="1" applyFont="1" applyFill="1" applyBorder="1" applyAlignment="1" applyProtection="1">
      <alignment horizontal="center"/>
      <protection hidden="1"/>
    </xf>
    <xf numFmtId="180" fontId="17" fillId="12" borderId="0" xfId="0" applyNumberFormat="1" applyFont="1" applyFill="1" applyBorder="1" applyAlignment="1" applyProtection="1">
      <alignment horizontal="center"/>
      <protection hidden="1"/>
    </xf>
    <xf numFmtId="166" fontId="17" fillId="23" borderId="0" xfId="25" applyNumberFormat="1" applyFont="1" applyFill="1" applyBorder="1" applyAlignment="1" applyProtection="1">
      <alignment horizontal="center"/>
      <protection hidden="1"/>
    </xf>
    <xf numFmtId="166" fontId="17" fillId="22" borderId="0" xfId="25" applyNumberFormat="1" applyFont="1" applyFill="1" applyBorder="1" applyAlignment="1" applyProtection="1">
      <alignment horizontal="center"/>
      <protection hidden="1"/>
    </xf>
    <xf numFmtId="180" fontId="17" fillId="9" borderId="0" xfId="0" applyNumberFormat="1" applyFont="1" applyFill="1" applyProtection="1">
      <protection hidden="1"/>
    </xf>
    <xf numFmtId="180" fontId="15" fillId="9" borderId="20" xfId="0" applyNumberFormat="1" applyFont="1" applyFill="1" applyBorder="1" applyProtection="1">
      <protection hidden="1"/>
    </xf>
    <xf numFmtId="180" fontId="20" fillId="9" borderId="19" xfId="0" applyNumberFormat="1" applyFont="1" applyFill="1" applyBorder="1" applyProtection="1">
      <protection hidden="1"/>
    </xf>
    <xf numFmtId="180" fontId="20" fillId="23" borderId="0" xfId="0" applyNumberFormat="1" applyFont="1" applyFill="1" applyBorder="1" applyProtection="1">
      <protection hidden="1"/>
    </xf>
    <xf numFmtId="180" fontId="20" fillId="22" borderId="0" xfId="0" applyNumberFormat="1" applyFont="1" applyFill="1" applyBorder="1" applyProtection="1">
      <protection hidden="1"/>
    </xf>
    <xf numFmtId="180" fontId="20" fillId="26" borderId="0" xfId="0" applyNumberFormat="1" applyFont="1" applyFill="1" applyBorder="1" applyProtection="1">
      <protection hidden="1"/>
    </xf>
    <xf numFmtId="180" fontId="20" fillId="9" borderId="0" xfId="0" applyNumberFormat="1" applyFont="1" applyFill="1" applyBorder="1" applyProtection="1">
      <protection hidden="1"/>
    </xf>
    <xf numFmtId="166" fontId="20" fillId="27" borderId="0" xfId="25" applyNumberFormat="1" applyFont="1" applyFill="1" applyBorder="1" applyAlignment="1" applyProtection="1">
      <alignment horizontal="center"/>
      <protection hidden="1"/>
    </xf>
    <xf numFmtId="166" fontId="20" fillId="24" borderId="0" xfId="25" applyNumberFormat="1" applyFont="1" applyFill="1" applyBorder="1" applyAlignment="1" applyProtection="1">
      <alignment horizontal="center"/>
      <protection hidden="1"/>
    </xf>
    <xf numFmtId="180" fontId="17" fillId="23" borderId="0" xfId="0" applyNumberFormat="1" applyFont="1" applyFill="1" applyBorder="1" applyAlignment="1" applyProtection="1">
      <alignment horizontal="center"/>
      <protection hidden="1"/>
    </xf>
    <xf numFmtId="180" fontId="20" fillId="24" borderId="0" xfId="0" applyNumberFormat="1" applyFont="1" applyFill="1" applyBorder="1" applyProtection="1">
      <protection hidden="1"/>
    </xf>
    <xf numFmtId="180" fontId="15" fillId="9" borderId="0" xfId="0" applyNumberFormat="1" applyFont="1" applyFill="1" applyProtection="1">
      <protection hidden="1"/>
    </xf>
    <xf numFmtId="180" fontId="15" fillId="11" borderId="0" xfId="0" applyNumberFormat="1" applyFont="1" applyFill="1" applyBorder="1" applyAlignment="1" applyProtection="1">
      <protection hidden="1"/>
    </xf>
    <xf numFmtId="180" fontId="15" fillId="9" borderId="0" xfId="0" applyNumberFormat="1" applyFont="1" applyFill="1" applyBorder="1" applyAlignment="1" applyProtection="1">
      <protection hidden="1"/>
    </xf>
    <xf numFmtId="180" fontId="48" fillId="9" borderId="0" xfId="0" applyNumberFormat="1" applyFont="1" applyFill="1" applyBorder="1" applyAlignment="1" applyProtection="1">
      <protection hidden="1"/>
    </xf>
    <xf numFmtId="180" fontId="48" fillId="23" borderId="0" xfId="0" applyNumberFormat="1" applyFont="1" applyFill="1" applyBorder="1" applyAlignment="1" applyProtection="1">
      <protection hidden="1"/>
    </xf>
    <xf numFmtId="180" fontId="48" fillId="22" borderId="0" xfId="0" applyNumberFormat="1" applyFont="1" applyFill="1" applyBorder="1" applyAlignment="1" applyProtection="1">
      <protection hidden="1"/>
    </xf>
    <xf numFmtId="180" fontId="48" fillId="26" borderId="0" xfId="0" applyNumberFormat="1" applyFont="1" applyFill="1" applyBorder="1" applyAlignment="1" applyProtection="1">
      <protection hidden="1"/>
    </xf>
    <xf numFmtId="180" fontId="15" fillId="26" borderId="0" xfId="0" applyNumberFormat="1" applyFont="1" applyFill="1" applyProtection="1">
      <protection hidden="1"/>
    </xf>
    <xf numFmtId="180" fontId="15" fillId="9" borderId="0" xfId="0" applyNumberFormat="1" applyFont="1" applyFill="1" applyBorder="1" applyProtection="1">
      <protection hidden="1"/>
    </xf>
    <xf numFmtId="166" fontId="15" fillId="27" borderId="0" xfId="25" applyNumberFormat="1" applyFont="1" applyFill="1" applyBorder="1" applyProtection="1">
      <protection hidden="1"/>
    </xf>
    <xf numFmtId="166" fontId="15" fillId="24" borderId="0" xfId="25" applyNumberFormat="1" applyFont="1" applyFill="1" applyBorder="1" applyProtection="1">
      <protection hidden="1"/>
    </xf>
    <xf numFmtId="180" fontId="15" fillId="27" borderId="0" xfId="0" applyNumberFormat="1" applyFont="1" applyFill="1" applyBorder="1" applyProtection="1">
      <protection hidden="1"/>
    </xf>
    <xf numFmtId="180" fontId="15" fillId="24" borderId="0" xfId="0" applyNumberFormat="1" applyFont="1" applyFill="1" applyBorder="1" applyProtection="1">
      <protection hidden="1"/>
    </xf>
    <xf numFmtId="180" fontId="19" fillId="12" borderId="0" xfId="0" applyNumberFormat="1" applyFont="1" applyFill="1" applyBorder="1" applyAlignment="1" applyProtection="1">
      <protection hidden="1"/>
    </xf>
    <xf numFmtId="180" fontId="19" fillId="23" borderId="1" xfId="0" applyNumberFormat="1" applyFont="1" applyFill="1" applyBorder="1" applyAlignment="1" applyProtection="1">
      <alignment horizontal="right"/>
      <protection hidden="1"/>
    </xf>
    <xf numFmtId="180" fontId="15" fillId="22" borderId="1" xfId="0" applyNumberFormat="1" applyFont="1" applyFill="1" applyBorder="1" applyProtection="1">
      <protection hidden="1"/>
    </xf>
    <xf numFmtId="180" fontId="19" fillId="26" borderId="1" xfId="0" applyNumberFormat="1" applyFont="1" applyFill="1" applyBorder="1" applyAlignment="1" applyProtection="1">
      <alignment horizontal="right"/>
      <protection hidden="1"/>
    </xf>
    <xf numFmtId="180" fontId="19" fillId="12" borderId="1" xfId="0" applyNumberFormat="1" applyFont="1" applyFill="1" applyBorder="1" applyAlignment="1" applyProtection="1">
      <alignment horizontal="right"/>
      <protection hidden="1"/>
    </xf>
    <xf numFmtId="190" fontId="19" fillId="23" borderId="1" xfId="25" applyNumberFormat="1" applyFont="1" applyFill="1" applyBorder="1" applyAlignment="1" applyProtection="1">
      <alignment horizontal="right"/>
      <protection hidden="1"/>
    </xf>
    <xf numFmtId="190" fontId="19" fillId="22" borderId="1" xfId="25" applyNumberFormat="1" applyFont="1" applyFill="1" applyBorder="1" applyAlignment="1" applyProtection="1">
      <alignment horizontal="right"/>
      <protection hidden="1"/>
    </xf>
    <xf numFmtId="180" fontId="19" fillId="22" borderId="1" xfId="0" applyNumberFormat="1" applyFont="1" applyFill="1" applyBorder="1" applyAlignment="1" applyProtection="1">
      <alignment horizontal="right"/>
      <protection hidden="1"/>
    </xf>
    <xf numFmtId="180" fontId="15" fillId="9" borderId="0" xfId="0" applyNumberFormat="1" applyFont="1" applyFill="1" applyAlignment="1" applyProtection="1">
      <alignment horizontal="right"/>
      <protection hidden="1"/>
    </xf>
    <xf numFmtId="180" fontId="19" fillId="12" borderId="0" xfId="0" applyNumberFormat="1" applyFont="1" applyFill="1" applyBorder="1" applyAlignment="1" applyProtection="1">
      <alignment horizontal="left"/>
      <protection hidden="1"/>
    </xf>
    <xf numFmtId="180" fontId="17" fillId="23" borderId="1" xfId="0" applyNumberFormat="1" applyFont="1" applyFill="1" applyBorder="1" applyAlignment="1" applyProtection="1">
      <alignment horizontal="right"/>
      <protection hidden="1"/>
    </xf>
    <xf numFmtId="180" fontId="17" fillId="24" borderId="1" xfId="0" applyNumberFormat="1" applyFont="1" applyFill="1" applyBorder="1" applyAlignment="1" applyProtection="1">
      <alignment horizontal="right"/>
      <protection hidden="1"/>
    </xf>
    <xf numFmtId="180" fontId="17" fillId="26" borderId="1" xfId="0" applyNumberFormat="1" applyFont="1" applyFill="1" applyBorder="1" applyAlignment="1" applyProtection="1">
      <alignment horizontal="right"/>
      <protection hidden="1"/>
    </xf>
    <xf numFmtId="180" fontId="17" fillId="12" borderId="1" xfId="0" applyNumberFormat="1" applyFont="1" applyFill="1" applyBorder="1" applyAlignment="1" applyProtection="1">
      <alignment horizontal="right"/>
      <protection hidden="1"/>
    </xf>
    <xf numFmtId="190" fontId="17" fillId="23" borderId="1" xfId="25" applyNumberFormat="1" applyFont="1" applyFill="1" applyBorder="1" applyAlignment="1" applyProtection="1">
      <alignment horizontal="right"/>
      <protection hidden="1"/>
    </xf>
    <xf numFmtId="190" fontId="17" fillId="22" borderId="1" xfId="25" applyNumberFormat="1" applyFont="1" applyFill="1" applyBorder="1" applyAlignment="1" applyProtection="1">
      <alignment horizontal="right"/>
      <protection hidden="1"/>
    </xf>
    <xf numFmtId="180" fontId="17" fillId="22" borderId="1" xfId="0" applyNumberFormat="1" applyFont="1" applyFill="1" applyBorder="1" applyAlignment="1" applyProtection="1">
      <alignment horizontal="right"/>
      <protection hidden="1"/>
    </xf>
    <xf numFmtId="180" fontId="20" fillId="9" borderId="0" xfId="0" applyNumberFormat="1" applyFont="1" applyFill="1" applyAlignment="1" applyProtection="1">
      <alignment horizontal="right"/>
      <protection hidden="1"/>
    </xf>
    <xf numFmtId="180" fontId="20" fillId="0" borderId="0" xfId="0" applyNumberFormat="1" applyFont="1" applyProtection="1">
      <protection hidden="1"/>
    </xf>
    <xf numFmtId="180" fontId="15" fillId="26" borderId="1" xfId="25" applyNumberFormat="1" applyFont="1" applyFill="1" applyBorder="1" applyAlignment="1" applyProtection="1">
      <alignment horizontal="right"/>
      <protection hidden="1"/>
    </xf>
    <xf numFmtId="166" fontId="15" fillId="0" borderId="0" xfId="25" applyNumberFormat="1" applyFont="1" applyProtection="1">
      <protection hidden="1"/>
    </xf>
    <xf numFmtId="10" fontId="15" fillId="0" borderId="0" xfId="25" applyNumberFormat="1" applyFont="1" applyProtection="1">
      <protection hidden="1"/>
    </xf>
    <xf numFmtId="180" fontId="15" fillId="0" borderId="0" xfId="25" applyNumberFormat="1" applyFont="1" applyProtection="1">
      <protection hidden="1"/>
    </xf>
    <xf numFmtId="180" fontId="20" fillId="24" borderId="1" xfId="0" applyNumberFormat="1" applyFont="1" applyFill="1" applyBorder="1" applyAlignment="1" applyProtection="1">
      <alignment horizontal="right"/>
      <protection hidden="1"/>
    </xf>
    <xf numFmtId="180" fontId="20" fillId="26" borderId="1" xfId="0" applyNumberFormat="1" applyFont="1" applyFill="1" applyBorder="1" applyAlignment="1" applyProtection="1">
      <alignment horizontal="right"/>
      <protection hidden="1"/>
    </xf>
    <xf numFmtId="180" fontId="20" fillId="9" borderId="1" xfId="0" applyNumberFormat="1" applyFont="1" applyFill="1" applyBorder="1" applyAlignment="1" applyProtection="1">
      <alignment horizontal="right"/>
      <protection hidden="1"/>
    </xf>
    <xf numFmtId="180" fontId="20" fillId="0" borderId="0" xfId="25" applyNumberFormat="1" applyFont="1" applyProtection="1">
      <protection hidden="1"/>
    </xf>
    <xf numFmtId="180" fontId="19" fillId="26" borderId="1" xfId="25" applyNumberFormat="1" applyFont="1" applyFill="1" applyBorder="1" applyAlignment="1" applyProtection="1">
      <alignment horizontal="right"/>
      <protection hidden="1"/>
    </xf>
    <xf numFmtId="180" fontId="20" fillId="9" borderId="0" xfId="0" applyNumberFormat="1" applyFont="1" applyFill="1" applyBorder="1" applyAlignment="1" applyProtection="1">
      <alignment horizontal="right"/>
      <protection hidden="1"/>
    </xf>
    <xf numFmtId="180" fontId="15" fillId="12" borderId="0" xfId="0" applyNumberFormat="1" applyFont="1" applyFill="1" applyBorder="1" applyAlignment="1" applyProtection="1">
      <alignment horizontal="left"/>
      <protection hidden="1"/>
    </xf>
    <xf numFmtId="180" fontId="20" fillId="11" borderId="0" xfId="0" applyNumberFormat="1" applyFont="1" applyFill="1" applyBorder="1" applyAlignment="1" applyProtection="1">
      <protection hidden="1"/>
    </xf>
    <xf numFmtId="180" fontId="17" fillId="12" borderId="0" xfId="0" applyNumberFormat="1" applyFont="1" applyFill="1" applyBorder="1" applyAlignment="1" applyProtection="1">
      <protection hidden="1"/>
    </xf>
    <xf numFmtId="180" fontId="20" fillId="9" borderId="0" xfId="0" applyNumberFormat="1" applyFont="1" applyFill="1" applyBorder="1" applyAlignment="1" applyProtection="1">
      <alignment wrapText="1"/>
      <protection hidden="1"/>
    </xf>
    <xf numFmtId="180" fontId="17" fillId="12" borderId="0" xfId="0" applyNumberFormat="1" applyFont="1" applyFill="1" applyBorder="1" applyAlignment="1" applyProtection="1">
      <alignment horizontal="left"/>
      <protection hidden="1"/>
    </xf>
    <xf numFmtId="180" fontId="20" fillId="22" borderId="1" xfId="0" applyNumberFormat="1" applyFont="1" applyFill="1" applyBorder="1" applyProtection="1">
      <protection hidden="1"/>
    </xf>
    <xf numFmtId="180" fontId="51" fillId="11" borderId="0" xfId="0" applyNumberFormat="1" applyFont="1" applyFill="1" applyBorder="1" applyProtection="1">
      <protection hidden="1"/>
    </xf>
    <xf numFmtId="180" fontId="51" fillId="9" borderId="0" xfId="0" applyNumberFormat="1" applyFont="1" applyFill="1" applyBorder="1" applyProtection="1">
      <protection hidden="1"/>
    </xf>
    <xf numFmtId="180" fontId="52" fillId="23" borderId="1" xfId="0" applyNumberFormat="1" applyFont="1" applyFill="1" applyBorder="1" applyAlignment="1" applyProtection="1">
      <alignment horizontal="right"/>
      <protection hidden="1"/>
    </xf>
    <xf numFmtId="180" fontId="51" fillId="22" borderId="1" xfId="0" applyNumberFormat="1" applyFont="1" applyFill="1" applyBorder="1" applyProtection="1">
      <protection hidden="1"/>
    </xf>
    <xf numFmtId="180" fontId="52" fillId="26" borderId="1" xfId="0" applyNumberFormat="1" applyFont="1" applyFill="1" applyBorder="1" applyAlignment="1" applyProtection="1">
      <alignment horizontal="right"/>
      <protection hidden="1"/>
    </xf>
    <xf numFmtId="180" fontId="52" fillId="12" borderId="1" xfId="0" applyNumberFormat="1" applyFont="1" applyFill="1" applyBorder="1" applyAlignment="1" applyProtection="1">
      <alignment horizontal="right"/>
      <protection hidden="1"/>
    </xf>
    <xf numFmtId="190" fontId="52" fillId="23" borderId="1" xfId="25" applyNumberFormat="1" applyFont="1" applyFill="1" applyBorder="1" applyAlignment="1" applyProtection="1">
      <alignment horizontal="right"/>
      <protection hidden="1"/>
    </xf>
    <xf numFmtId="190" fontId="52" fillId="22" borderId="1" xfId="25" applyNumberFormat="1" applyFont="1" applyFill="1" applyBorder="1" applyAlignment="1" applyProtection="1">
      <alignment horizontal="right"/>
      <protection hidden="1"/>
    </xf>
    <xf numFmtId="180" fontId="52" fillId="22" borderId="1" xfId="0" applyNumberFormat="1" applyFont="1" applyFill="1" applyBorder="1" applyAlignment="1" applyProtection="1">
      <alignment horizontal="right"/>
      <protection hidden="1"/>
    </xf>
    <xf numFmtId="180" fontId="51" fillId="9" borderId="0" xfId="0" applyNumberFormat="1" applyFont="1" applyFill="1" applyBorder="1" applyAlignment="1" applyProtection="1">
      <alignment horizontal="right"/>
      <protection hidden="1"/>
    </xf>
    <xf numFmtId="180" fontId="51" fillId="0" borderId="0" xfId="0" applyNumberFormat="1" applyFont="1" applyProtection="1">
      <protection hidden="1"/>
    </xf>
    <xf numFmtId="180" fontId="15" fillId="9" borderId="0" xfId="0" applyNumberFormat="1" applyFont="1" applyFill="1" applyBorder="1" applyAlignment="1" applyProtection="1">
      <alignment horizontal="right"/>
      <protection hidden="1"/>
    </xf>
    <xf numFmtId="180" fontId="15" fillId="9" borderId="0" xfId="0" applyNumberFormat="1" applyFont="1" applyFill="1" applyBorder="1" applyAlignment="1" applyProtection="1">
      <alignment wrapText="1"/>
      <protection hidden="1"/>
    </xf>
    <xf numFmtId="180" fontId="19" fillId="26" borderId="1" xfId="4" applyNumberFormat="1" applyFont="1" applyFill="1" applyBorder="1" applyAlignment="1" applyProtection="1">
      <alignment horizontal="right"/>
      <protection hidden="1"/>
    </xf>
    <xf numFmtId="183" fontId="15" fillId="0" borderId="0" xfId="0" applyNumberFormat="1" applyFont="1" applyProtection="1">
      <protection hidden="1"/>
    </xf>
    <xf numFmtId="182" fontId="19" fillId="23" borderId="1" xfId="0" applyNumberFormat="1" applyFont="1" applyFill="1" applyBorder="1" applyAlignment="1" applyProtection="1">
      <alignment horizontal="right"/>
      <protection hidden="1"/>
    </xf>
    <xf numFmtId="182" fontId="15" fillId="22" borderId="1" xfId="0" applyNumberFormat="1" applyFont="1" applyFill="1" applyBorder="1" applyProtection="1">
      <protection hidden="1"/>
    </xf>
    <xf numFmtId="182" fontId="15" fillId="26" borderId="1" xfId="0" applyNumberFormat="1" applyFont="1" applyFill="1" applyBorder="1" applyAlignment="1" applyProtection="1">
      <alignment horizontal="right"/>
      <protection hidden="1"/>
    </xf>
    <xf numFmtId="182" fontId="19" fillId="12" borderId="1" xfId="0" applyNumberFormat="1" applyFont="1" applyFill="1" applyBorder="1" applyAlignment="1" applyProtection="1">
      <alignment horizontal="right"/>
      <protection hidden="1"/>
    </xf>
    <xf numFmtId="182" fontId="19" fillId="22" borderId="1" xfId="0" applyNumberFormat="1" applyFont="1" applyFill="1" applyBorder="1" applyAlignment="1" applyProtection="1">
      <alignment horizontal="right"/>
      <protection hidden="1"/>
    </xf>
    <xf numFmtId="182" fontId="19" fillId="26" borderId="1" xfId="4" applyNumberFormat="1" applyFont="1" applyFill="1" applyBorder="1" applyAlignment="1" applyProtection="1">
      <alignment horizontal="right"/>
      <protection hidden="1"/>
    </xf>
    <xf numFmtId="180" fontId="50" fillId="28" borderId="0" xfId="0" applyNumberFormat="1" applyFont="1" applyFill="1" applyAlignment="1" applyProtection="1">
      <protection hidden="1"/>
    </xf>
    <xf numFmtId="182" fontId="20" fillId="26" borderId="1" xfId="0" applyNumberFormat="1" applyFont="1" applyFill="1" applyBorder="1" applyAlignment="1" applyProtection="1">
      <alignment horizontal="right"/>
      <protection hidden="1"/>
    </xf>
    <xf numFmtId="182" fontId="17" fillId="23" borderId="1" xfId="0" applyNumberFormat="1" applyFont="1" applyFill="1" applyBorder="1" applyAlignment="1" applyProtection="1">
      <alignment horizontal="right"/>
      <protection hidden="1"/>
    </xf>
    <xf numFmtId="182" fontId="17" fillId="26" borderId="1" xfId="4" applyNumberFormat="1" applyFont="1" applyFill="1" applyBorder="1" applyAlignment="1" applyProtection="1">
      <alignment horizontal="right"/>
      <protection hidden="1"/>
    </xf>
    <xf numFmtId="182" fontId="17" fillId="12" borderId="1" xfId="0" applyNumberFormat="1" applyFont="1" applyFill="1" applyBorder="1" applyAlignment="1" applyProtection="1">
      <alignment horizontal="right"/>
      <protection hidden="1"/>
    </xf>
    <xf numFmtId="182" fontId="17" fillId="22" borderId="1" xfId="0" applyNumberFormat="1" applyFont="1" applyFill="1" applyBorder="1" applyAlignment="1" applyProtection="1">
      <alignment horizontal="right"/>
      <protection hidden="1"/>
    </xf>
    <xf numFmtId="180" fontId="20" fillId="0" borderId="0" xfId="0" applyNumberFormat="1" applyFont="1" applyBorder="1" applyProtection="1">
      <protection hidden="1"/>
    </xf>
    <xf numFmtId="180" fontId="55" fillId="11" borderId="0" xfId="0" applyNumberFormat="1" applyFont="1" applyFill="1" applyBorder="1" applyProtection="1">
      <protection hidden="1"/>
    </xf>
    <xf numFmtId="180" fontId="55" fillId="9" borderId="0" xfId="0" applyNumberFormat="1" applyFont="1" applyFill="1" applyBorder="1" applyProtection="1">
      <protection hidden="1"/>
    </xf>
    <xf numFmtId="180" fontId="51" fillId="9" borderId="0" xfId="0" quotePrefix="1" applyNumberFormat="1" applyFont="1" applyFill="1" applyBorder="1" applyAlignment="1" applyProtection="1">
      <alignment horizontal="left" wrapText="1" indent="1"/>
      <protection hidden="1"/>
    </xf>
    <xf numFmtId="182" fontId="52" fillId="23" borderId="1" xfId="0" applyNumberFormat="1" applyFont="1" applyFill="1" applyBorder="1" applyAlignment="1" applyProtection="1">
      <alignment horizontal="right"/>
      <protection hidden="1"/>
    </xf>
    <xf numFmtId="182" fontId="52" fillId="26" borderId="1" xfId="4" applyNumberFormat="1" applyFont="1" applyFill="1" applyBorder="1" applyAlignment="1" applyProtection="1">
      <alignment horizontal="right"/>
      <protection hidden="1"/>
    </xf>
    <xf numFmtId="182" fontId="52" fillId="12" borderId="1" xfId="0" applyNumberFormat="1" applyFont="1" applyFill="1" applyBorder="1" applyAlignment="1" applyProtection="1">
      <alignment horizontal="right"/>
      <protection hidden="1"/>
    </xf>
    <xf numFmtId="182" fontId="52" fillId="22" borderId="1" xfId="0" applyNumberFormat="1" applyFont="1" applyFill="1" applyBorder="1" applyAlignment="1" applyProtection="1">
      <alignment horizontal="right"/>
      <protection hidden="1"/>
    </xf>
    <xf numFmtId="180" fontId="51" fillId="9" borderId="0" xfId="0" applyNumberFormat="1" applyFont="1" applyFill="1" applyAlignment="1" applyProtection="1">
      <alignment horizontal="right"/>
      <protection hidden="1"/>
    </xf>
    <xf numFmtId="180" fontId="15" fillId="23" borderId="0" xfId="0" applyNumberFormat="1" applyFont="1" applyFill="1" applyBorder="1" applyProtection="1">
      <protection hidden="1"/>
    </xf>
    <xf numFmtId="180" fontId="15" fillId="22" borderId="0" xfId="0" applyNumberFormat="1" applyFont="1" applyFill="1" applyBorder="1" applyProtection="1">
      <protection hidden="1"/>
    </xf>
    <xf numFmtId="180" fontId="15" fillId="26" borderId="0" xfId="0" applyNumberFormat="1" applyFont="1" applyFill="1" applyBorder="1" applyProtection="1">
      <protection hidden="1"/>
    </xf>
    <xf numFmtId="166" fontId="20" fillId="27" borderId="0" xfId="25" applyNumberFormat="1" applyFont="1" applyFill="1" applyBorder="1" applyProtection="1">
      <protection hidden="1"/>
    </xf>
    <xf numFmtId="166" fontId="20" fillId="24" borderId="0" xfId="25" applyNumberFormat="1" applyFont="1" applyFill="1" applyBorder="1" applyProtection="1">
      <protection hidden="1"/>
    </xf>
    <xf numFmtId="180" fontId="20" fillId="27" borderId="0" xfId="0" applyNumberFormat="1" applyFont="1" applyFill="1" applyBorder="1" applyProtection="1">
      <protection hidden="1"/>
    </xf>
    <xf numFmtId="180" fontId="15" fillId="10" borderId="0" xfId="0" applyNumberFormat="1" applyFont="1" applyFill="1" applyBorder="1" applyProtection="1">
      <protection hidden="1"/>
    </xf>
    <xf numFmtId="180" fontId="15" fillId="24" borderId="0" xfId="0" applyNumberFormat="1" applyFont="1" applyFill="1" applyProtection="1">
      <protection hidden="1"/>
    </xf>
    <xf numFmtId="180" fontId="50" fillId="24" borderId="0" xfId="0" applyNumberFormat="1" applyFont="1" applyFill="1" applyAlignment="1" applyProtection="1">
      <protection hidden="1"/>
    </xf>
    <xf numFmtId="180" fontId="50" fillId="24" borderId="0" xfId="0" applyNumberFormat="1" applyFont="1" applyFill="1" applyAlignment="1" applyProtection="1">
      <alignment wrapText="1"/>
      <protection hidden="1"/>
    </xf>
    <xf numFmtId="0" fontId="0" fillId="24" borderId="0" xfId="0" applyFill="1" applyAlignment="1" applyProtection="1">
      <protection hidden="1"/>
    </xf>
    <xf numFmtId="166" fontId="15" fillId="10" borderId="0" xfId="25" applyNumberFormat="1" applyFont="1" applyFill="1" applyBorder="1" applyProtection="1">
      <protection hidden="1"/>
    </xf>
    <xf numFmtId="180" fontId="20" fillId="9" borderId="11" xfId="0" applyNumberFormat="1" applyFont="1" applyFill="1" applyBorder="1" applyProtection="1">
      <protection hidden="1"/>
    </xf>
    <xf numFmtId="180" fontId="15" fillId="0" borderId="0" xfId="0" applyNumberFormat="1" applyFont="1" applyBorder="1" applyProtection="1">
      <protection hidden="1"/>
    </xf>
    <xf numFmtId="166" fontId="15" fillId="23" borderId="0" xfId="25" applyNumberFormat="1" applyFont="1" applyFill="1" applyBorder="1" applyProtection="1">
      <protection hidden="1"/>
    </xf>
    <xf numFmtId="0" fontId="8" fillId="13" borderId="0" xfId="0" applyNumberFormat="1" applyFont="1" applyFill="1" applyBorder="1" applyAlignment="1" applyProtection="1">
      <alignment horizontal="center"/>
      <protection hidden="1"/>
    </xf>
    <xf numFmtId="38" fontId="8" fillId="16" borderId="0" xfId="0" applyNumberFormat="1" applyFont="1" applyFill="1" applyBorder="1" applyAlignment="1" applyProtection="1">
      <alignment horizontal="center"/>
      <protection hidden="1"/>
    </xf>
    <xf numFmtId="40" fontId="8" fillId="13" borderId="0" xfId="0" applyNumberFormat="1" applyFont="1" applyFill="1" applyBorder="1" applyAlignment="1" applyProtection="1">
      <alignment horizontal="right"/>
      <protection hidden="1"/>
    </xf>
    <xf numFmtId="0" fontId="8" fillId="12" borderId="0" xfId="0" applyNumberFormat="1" applyFont="1" applyFill="1" applyBorder="1" applyAlignment="1" applyProtection="1">
      <alignment horizontal="right"/>
      <protection hidden="1"/>
    </xf>
    <xf numFmtId="0" fontId="8" fillId="14" borderId="0" xfId="0" applyNumberFormat="1" applyFont="1" applyFill="1" applyBorder="1" applyAlignment="1" applyProtection="1">
      <alignment horizontal="right"/>
      <protection hidden="1"/>
    </xf>
    <xf numFmtId="180" fontId="15" fillId="23" borderId="1" xfId="0" applyNumberFormat="1" applyFont="1" applyFill="1" applyBorder="1" applyProtection="1">
      <protection hidden="1"/>
    </xf>
    <xf numFmtId="180" fontId="19" fillId="25" borderId="1" xfId="0" applyNumberFormat="1" applyFont="1" applyFill="1" applyBorder="1" applyAlignment="1" applyProtection="1">
      <alignment horizontal="right"/>
      <protection hidden="1"/>
    </xf>
    <xf numFmtId="38" fontId="10" fillId="13" borderId="0" xfId="0" applyNumberFormat="1" applyFont="1" applyFill="1" applyBorder="1" applyAlignment="1" applyProtection="1">
      <protection hidden="1"/>
    </xf>
    <xf numFmtId="38" fontId="3" fillId="16" borderId="0" xfId="0" applyNumberFormat="1" applyFont="1" applyFill="1" applyBorder="1" applyProtection="1">
      <protection hidden="1"/>
    </xf>
    <xf numFmtId="38" fontId="10" fillId="13" borderId="0" xfId="4" applyNumberFormat="1" applyFont="1" applyFill="1" applyBorder="1" applyAlignment="1" applyProtection="1">
      <protection hidden="1"/>
    </xf>
    <xf numFmtId="38" fontId="10" fillId="12" borderId="0" xfId="0" applyNumberFormat="1" applyFont="1" applyFill="1" applyBorder="1" applyAlignment="1" applyProtection="1">
      <protection hidden="1"/>
    </xf>
    <xf numFmtId="38" fontId="10" fillId="14" borderId="0" xfId="0" applyNumberFormat="1" applyFont="1" applyFill="1" applyBorder="1" applyAlignment="1" applyProtection="1">
      <protection hidden="1"/>
    </xf>
    <xf numFmtId="180" fontId="20" fillId="23" borderId="1" xfId="0" applyNumberFormat="1" applyFont="1" applyFill="1" applyBorder="1" applyProtection="1">
      <protection hidden="1"/>
    </xf>
    <xf numFmtId="180" fontId="17" fillId="25" borderId="1" xfId="0" applyNumberFormat="1" applyFont="1" applyFill="1" applyBorder="1" applyAlignment="1" applyProtection="1">
      <alignment horizontal="right"/>
      <protection hidden="1"/>
    </xf>
    <xf numFmtId="38" fontId="11" fillId="16" borderId="0" xfId="0" applyNumberFormat="1" applyFont="1" applyFill="1" applyBorder="1" applyProtection="1">
      <protection hidden="1"/>
    </xf>
    <xf numFmtId="38" fontId="11" fillId="16" borderId="0" xfId="4" applyNumberFormat="1" applyFont="1" applyFill="1" applyBorder="1" applyProtection="1">
      <protection hidden="1"/>
    </xf>
    <xf numFmtId="38" fontId="11" fillId="9" borderId="0" xfId="0" applyNumberFormat="1" applyFont="1" applyFill="1" applyBorder="1" applyProtection="1">
      <protection hidden="1"/>
    </xf>
    <xf numFmtId="38" fontId="11" fillId="10" borderId="0" xfId="0" applyNumberFormat="1" applyFont="1" applyFill="1" applyBorder="1" applyProtection="1">
      <protection hidden="1"/>
    </xf>
    <xf numFmtId="166" fontId="19" fillId="23" borderId="1" xfId="25" applyNumberFormat="1" applyFont="1" applyFill="1" applyBorder="1" applyAlignment="1" applyProtection="1">
      <alignment horizontal="right"/>
      <protection hidden="1"/>
    </xf>
    <xf numFmtId="166" fontId="19" fillId="22" borderId="1" xfId="25" applyNumberFormat="1" applyFont="1" applyFill="1" applyBorder="1" applyAlignment="1" applyProtection="1">
      <alignment horizontal="right"/>
      <protection hidden="1"/>
    </xf>
    <xf numFmtId="38" fontId="3" fillId="16" borderId="0" xfId="4" applyNumberFormat="1" applyFont="1" applyFill="1" applyBorder="1" applyProtection="1">
      <protection hidden="1"/>
    </xf>
    <xf numFmtId="38" fontId="3" fillId="9" borderId="0" xfId="0" applyNumberFormat="1" applyFont="1" applyFill="1" applyBorder="1" applyProtection="1">
      <protection hidden="1"/>
    </xf>
    <xf numFmtId="38" fontId="3" fillId="10" borderId="0" xfId="0" applyNumberFormat="1" applyFont="1" applyFill="1" applyBorder="1" applyProtection="1">
      <protection hidden="1"/>
    </xf>
    <xf numFmtId="166" fontId="17" fillId="23" borderId="1" xfId="25" applyNumberFormat="1" applyFont="1" applyFill="1" applyBorder="1" applyAlignment="1" applyProtection="1">
      <alignment horizontal="right"/>
      <protection hidden="1"/>
    </xf>
    <xf numFmtId="166" fontId="17" fillId="22" borderId="1" xfId="25" applyNumberFormat="1" applyFont="1" applyFill="1" applyBorder="1" applyAlignment="1" applyProtection="1">
      <alignment horizontal="right"/>
      <protection hidden="1"/>
    </xf>
    <xf numFmtId="180" fontId="17" fillId="12" borderId="0" xfId="0" applyNumberFormat="1" applyFont="1" applyFill="1" applyBorder="1" applyAlignment="1" applyProtection="1">
      <alignment horizontal="right"/>
      <protection hidden="1"/>
    </xf>
    <xf numFmtId="181" fontId="15" fillId="23" borderId="1" xfId="0" applyNumberFormat="1" applyFont="1" applyFill="1" applyBorder="1" applyProtection="1">
      <protection hidden="1"/>
    </xf>
    <xf numFmtId="181" fontId="19" fillId="22" borderId="1" xfId="0" applyNumberFormat="1" applyFont="1" applyFill="1" applyBorder="1" applyAlignment="1" applyProtection="1">
      <alignment horizontal="right"/>
      <protection hidden="1"/>
    </xf>
    <xf numFmtId="179" fontId="19" fillId="26" borderId="1" xfId="4" applyNumberFormat="1" applyFont="1" applyFill="1" applyBorder="1" applyAlignment="1" applyProtection="1">
      <alignment horizontal="right"/>
      <protection hidden="1"/>
    </xf>
    <xf numFmtId="179" fontId="19" fillId="12" borderId="1" xfId="4" applyNumberFormat="1" applyFont="1" applyFill="1" applyBorder="1" applyAlignment="1" applyProtection="1">
      <alignment horizontal="right"/>
      <protection hidden="1"/>
    </xf>
    <xf numFmtId="166" fontId="19" fillId="23" borderId="1" xfId="4" applyNumberFormat="1" applyFont="1" applyFill="1" applyBorder="1" applyAlignment="1" applyProtection="1">
      <alignment horizontal="right"/>
      <protection hidden="1"/>
    </xf>
    <xf numFmtId="166" fontId="19" fillId="22" borderId="1" xfId="4" applyNumberFormat="1" applyFont="1" applyFill="1" applyBorder="1" applyAlignment="1" applyProtection="1">
      <alignment horizontal="right"/>
      <protection hidden="1"/>
    </xf>
    <xf numFmtId="179" fontId="19" fillId="23" borderId="1" xfId="4" applyNumberFormat="1" applyFont="1" applyFill="1" applyBorder="1" applyAlignment="1" applyProtection="1">
      <alignment horizontal="right"/>
      <protection hidden="1"/>
    </xf>
    <xf numFmtId="179" fontId="19" fillId="22" borderId="1" xfId="4" applyNumberFormat="1" applyFont="1" applyFill="1" applyBorder="1" applyAlignment="1" applyProtection="1">
      <alignment horizontal="right"/>
      <protection hidden="1"/>
    </xf>
    <xf numFmtId="180" fontId="19" fillId="25" borderId="0" xfId="0" applyNumberFormat="1" applyFont="1" applyFill="1" applyBorder="1" applyAlignment="1" applyProtection="1">
      <alignment horizontal="right"/>
      <protection hidden="1"/>
    </xf>
    <xf numFmtId="180" fontId="19" fillId="12" borderId="0" xfId="0" applyNumberFormat="1" applyFont="1" applyFill="1" applyBorder="1" applyAlignment="1" applyProtection="1">
      <alignment horizontal="right"/>
      <protection hidden="1"/>
    </xf>
    <xf numFmtId="166" fontId="17" fillId="23" borderId="0" xfId="25" applyNumberFormat="1" applyFont="1" applyFill="1" applyBorder="1" applyAlignment="1" applyProtection="1">
      <alignment horizontal="right"/>
      <protection hidden="1"/>
    </xf>
    <xf numFmtId="166" fontId="17" fillId="22" borderId="0" xfId="25" applyNumberFormat="1" applyFont="1" applyFill="1" applyBorder="1" applyAlignment="1" applyProtection="1">
      <alignment horizontal="right"/>
      <protection hidden="1"/>
    </xf>
    <xf numFmtId="180" fontId="19" fillId="23" borderId="0" xfId="0" applyNumberFormat="1" applyFont="1" applyFill="1" applyBorder="1" applyAlignment="1" applyProtection="1">
      <alignment horizontal="right"/>
      <protection hidden="1"/>
    </xf>
    <xf numFmtId="180" fontId="19" fillId="22" borderId="0" xfId="0" applyNumberFormat="1" applyFont="1" applyFill="1" applyBorder="1" applyAlignment="1" applyProtection="1">
      <alignment horizontal="right"/>
      <protection hidden="1"/>
    </xf>
    <xf numFmtId="180" fontId="15" fillId="10" borderId="0" xfId="0" applyNumberFormat="1" applyFont="1" applyFill="1" applyProtection="1">
      <protection hidden="1"/>
    </xf>
    <xf numFmtId="180" fontId="20" fillId="22" borderId="0" xfId="27" applyNumberFormat="1" applyFont="1" applyFill="1" applyBorder="1" applyAlignment="1" applyProtection="1">
      <alignment horizontal="center"/>
      <protection hidden="1"/>
    </xf>
    <xf numFmtId="180" fontId="20" fillId="26" borderId="0" xfId="27" applyNumberFormat="1" applyFont="1" applyFill="1" applyBorder="1" applyAlignment="1" applyProtection="1">
      <alignment horizontal="center"/>
      <protection hidden="1"/>
    </xf>
    <xf numFmtId="166" fontId="20" fillId="23" borderId="0" xfId="25" applyNumberFormat="1" applyFont="1" applyFill="1" applyBorder="1" applyAlignment="1" applyProtection="1">
      <alignment horizontal="center"/>
      <protection hidden="1"/>
    </xf>
    <xf numFmtId="180" fontId="48" fillId="9" borderId="0" xfId="0" applyNumberFormat="1" applyFont="1" applyFill="1" applyBorder="1" applyProtection="1">
      <protection hidden="1"/>
    </xf>
    <xf numFmtId="180" fontId="48" fillId="23" borderId="0" xfId="0" applyNumberFormat="1" applyFont="1" applyFill="1" applyBorder="1" applyProtection="1">
      <protection hidden="1"/>
    </xf>
    <xf numFmtId="180" fontId="48" fillId="22" borderId="0" xfId="0" applyNumberFormat="1" applyFont="1" applyFill="1" applyBorder="1" applyProtection="1">
      <protection hidden="1"/>
    </xf>
    <xf numFmtId="180" fontId="48" fillId="26" borderId="0" xfId="0" applyNumberFormat="1" applyFont="1" applyFill="1" applyBorder="1" applyProtection="1">
      <protection hidden="1"/>
    </xf>
    <xf numFmtId="180" fontId="15" fillId="25" borderId="0" xfId="0" applyNumberFormat="1" applyFont="1" applyFill="1" applyProtection="1">
      <protection hidden="1"/>
    </xf>
    <xf numFmtId="180" fontId="52" fillId="12" borderId="0" xfId="0" applyNumberFormat="1" applyFont="1" applyFill="1" applyBorder="1" applyAlignment="1" applyProtection="1">
      <protection hidden="1"/>
    </xf>
    <xf numFmtId="180" fontId="52" fillId="12" borderId="0" xfId="0" quotePrefix="1" applyNumberFormat="1" applyFont="1" applyFill="1" applyBorder="1" applyAlignment="1" applyProtection="1">
      <alignment horizontal="left" indent="1"/>
      <protection hidden="1"/>
    </xf>
    <xf numFmtId="180" fontId="51" fillId="23" borderId="1" xfId="0" applyNumberFormat="1" applyFont="1" applyFill="1" applyBorder="1" applyProtection="1">
      <protection hidden="1"/>
    </xf>
    <xf numFmtId="180" fontId="52" fillId="25" borderId="1" xfId="0" applyNumberFormat="1" applyFont="1" applyFill="1" applyBorder="1" applyAlignment="1" applyProtection="1">
      <alignment horizontal="right"/>
      <protection hidden="1"/>
    </xf>
    <xf numFmtId="166" fontId="52" fillId="23" borderId="1" xfId="25" applyNumberFormat="1" applyFont="1" applyFill="1" applyBorder="1" applyAlignment="1" applyProtection="1">
      <alignment horizontal="right"/>
      <protection hidden="1"/>
    </xf>
    <xf numFmtId="166" fontId="52" fillId="22" borderId="1" xfId="25" applyNumberFormat="1" applyFont="1" applyFill="1" applyBorder="1" applyAlignment="1" applyProtection="1">
      <alignment horizontal="right"/>
      <protection hidden="1"/>
    </xf>
    <xf numFmtId="180" fontId="52" fillId="12" borderId="0" xfId="0" applyNumberFormat="1" applyFont="1" applyFill="1" applyBorder="1" applyAlignment="1" applyProtection="1">
      <alignment horizontal="right"/>
      <protection hidden="1"/>
    </xf>
    <xf numFmtId="180" fontId="51" fillId="0" borderId="0" xfId="0" applyNumberFormat="1" applyFont="1" applyBorder="1" applyProtection="1">
      <protection hidden="1"/>
    </xf>
    <xf numFmtId="180" fontId="15" fillId="25" borderId="1" xfId="0" applyNumberFormat="1" applyFont="1" applyFill="1" applyBorder="1" applyAlignment="1" applyProtection="1">
      <alignment horizontal="right"/>
      <protection hidden="1"/>
    </xf>
    <xf numFmtId="180" fontId="15" fillId="9" borderId="1" xfId="0" applyNumberFormat="1" applyFont="1" applyFill="1" applyBorder="1" applyAlignment="1" applyProtection="1">
      <alignment horizontal="right"/>
      <protection hidden="1"/>
    </xf>
    <xf numFmtId="180" fontId="15" fillId="22" borderId="1" xfId="0" applyNumberFormat="1" applyFont="1" applyFill="1" applyBorder="1" applyAlignment="1" applyProtection="1">
      <alignment horizontal="right"/>
      <protection hidden="1"/>
    </xf>
    <xf numFmtId="180" fontId="52" fillId="25" borderId="1" xfId="25" applyNumberFormat="1" applyFont="1" applyFill="1" applyBorder="1" applyAlignment="1" applyProtection="1">
      <alignment horizontal="right"/>
      <protection hidden="1"/>
    </xf>
    <xf numFmtId="180" fontId="19" fillId="12" borderId="0" xfId="0" quotePrefix="1" applyNumberFormat="1" applyFont="1" applyFill="1" applyBorder="1" applyAlignment="1" applyProtection="1">
      <alignment horizontal="left"/>
      <protection hidden="1"/>
    </xf>
    <xf numFmtId="180" fontId="23" fillId="12" borderId="0" xfId="0" applyNumberFormat="1" applyFont="1" applyFill="1" applyBorder="1" applyAlignment="1" applyProtection="1">
      <alignment horizontal="right"/>
      <protection hidden="1"/>
    </xf>
    <xf numFmtId="180" fontId="53" fillId="9" borderId="0" xfId="0" applyNumberFormat="1" applyFont="1" applyFill="1" applyBorder="1" applyProtection="1">
      <protection hidden="1"/>
    </xf>
    <xf numFmtId="180" fontId="53" fillId="23" borderId="0" xfId="0" applyNumberFormat="1" applyFont="1" applyFill="1" applyBorder="1" applyProtection="1">
      <protection hidden="1"/>
    </xf>
    <xf numFmtId="180" fontId="53" fillId="22" borderId="0" xfId="0" applyNumberFormat="1" applyFont="1" applyFill="1" applyBorder="1" applyProtection="1">
      <protection hidden="1"/>
    </xf>
    <xf numFmtId="180" fontId="53" fillId="26" borderId="0" xfId="0" applyNumberFormat="1" applyFont="1" applyFill="1" applyBorder="1" applyProtection="1">
      <protection hidden="1"/>
    </xf>
    <xf numFmtId="180" fontId="20" fillId="25" borderId="0" xfId="0" applyNumberFormat="1" applyFont="1" applyFill="1" applyBorder="1" applyProtection="1">
      <protection hidden="1"/>
    </xf>
    <xf numFmtId="166" fontId="53" fillId="23" borderId="0" xfId="25" applyNumberFormat="1" applyFont="1" applyFill="1" applyBorder="1" applyProtection="1">
      <protection hidden="1"/>
    </xf>
    <xf numFmtId="166" fontId="53" fillId="24" borderId="0" xfId="25" applyNumberFormat="1" applyFont="1" applyFill="1" applyBorder="1" applyProtection="1">
      <protection hidden="1"/>
    </xf>
    <xf numFmtId="0" fontId="50" fillId="24" borderId="0" xfId="0" applyFont="1" applyFill="1" applyProtection="1">
      <protection hidden="1"/>
    </xf>
    <xf numFmtId="180" fontId="50" fillId="24" borderId="0" xfId="0" applyNumberFormat="1" applyFont="1" applyFill="1" applyProtection="1">
      <protection hidden="1"/>
    </xf>
    <xf numFmtId="166" fontId="15" fillId="0" borderId="0" xfId="25" applyNumberFormat="1" applyFont="1" applyBorder="1" applyProtection="1">
      <protection hidden="1"/>
    </xf>
    <xf numFmtId="180" fontId="15" fillId="11" borderId="0" xfId="0" applyNumberFormat="1" applyFont="1" applyFill="1" applyProtection="1">
      <protection hidden="1"/>
    </xf>
    <xf numFmtId="166" fontId="15" fillId="11" borderId="0" xfId="25" applyNumberFormat="1" applyFont="1" applyFill="1" applyBorder="1" applyAlignment="1" applyProtection="1">
      <protection hidden="1"/>
    </xf>
    <xf numFmtId="0" fontId="17" fillId="13" borderId="0" xfId="0" applyNumberFormat="1" applyFont="1" applyFill="1" applyBorder="1" applyAlignment="1" applyProtection="1">
      <alignment horizontal="center"/>
      <protection hidden="1"/>
    </xf>
    <xf numFmtId="180" fontId="17" fillId="14" borderId="0" xfId="0" applyNumberFormat="1" applyFont="1" applyFill="1" applyBorder="1" applyAlignment="1" applyProtection="1">
      <alignment horizontal="center"/>
      <protection hidden="1"/>
    </xf>
    <xf numFmtId="180" fontId="17" fillId="9" borderId="0" xfId="0" applyNumberFormat="1" applyFont="1" applyFill="1" applyBorder="1" applyProtection="1">
      <protection hidden="1"/>
    </xf>
    <xf numFmtId="180" fontId="17" fillId="13" borderId="0" xfId="0" applyNumberFormat="1" applyFont="1" applyFill="1" applyBorder="1" applyAlignment="1" applyProtection="1">
      <alignment horizontal="center"/>
      <protection hidden="1"/>
    </xf>
    <xf numFmtId="180" fontId="15" fillId="16" borderId="0" xfId="0" applyNumberFormat="1" applyFont="1" applyFill="1" applyBorder="1" applyProtection="1">
      <protection hidden="1"/>
    </xf>
    <xf numFmtId="180" fontId="20" fillId="10" borderId="0" xfId="0" applyNumberFormat="1" applyFont="1" applyFill="1" applyProtection="1">
      <protection hidden="1"/>
    </xf>
    <xf numFmtId="180" fontId="20" fillId="26" borderId="0" xfId="0" applyNumberFormat="1" applyFont="1" applyFill="1" applyProtection="1">
      <protection hidden="1"/>
    </xf>
    <xf numFmtId="166" fontId="15" fillId="27" borderId="0" xfId="25" applyNumberFormat="1" applyFont="1" applyFill="1" applyBorder="1" applyAlignment="1" applyProtection="1">
      <alignment horizontal="right"/>
      <protection hidden="1"/>
    </xf>
    <xf numFmtId="166" fontId="15" fillId="24" borderId="0" xfId="25" applyNumberFormat="1" applyFont="1" applyFill="1" applyBorder="1" applyAlignment="1" applyProtection="1">
      <alignment horizontal="right"/>
      <protection hidden="1"/>
    </xf>
    <xf numFmtId="180" fontId="15" fillId="9" borderId="0" xfId="4" applyNumberFormat="1" applyFont="1" applyFill="1" applyBorder="1" applyAlignment="1" applyProtection="1">
      <protection hidden="1"/>
    </xf>
    <xf numFmtId="180" fontId="19" fillId="13" borderId="1" xfId="0" applyNumberFormat="1" applyFont="1" applyFill="1" applyBorder="1" applyAlignment="1" applyProtection="1">
      <alignment horizontal="right"/>
      <protection hidden="1"/>
    </xf>
    <xf numFmtId="180" fontId="19" fillId="14" borderId="1" xfId="0" applyNumberFormat="1" applyFont="1" applyFill="1" applyBorder="1" applyAlignment="1" applyProtection="1">
      <protection hidden="1"/>
    </xf>
    <xf numFmtId="180" fontId="19" fillId="25" borderId="1" xfId="0" applyNumberFormat="1" applyFont="1" applyFill="1" applyBorder="1" applyAlignment="1" applyProtection="1">
      <protection hidden="1"/>
    </xf>
    <xf numFmtId="191" fontId="19" fillId="22" borderId="1" xfId="25" applyNumberFormat="1" applyFont="1" applyFill="1" applyBorder="1" applyAlignment="1" applyProtection="1">
      <alignment horizontal="right"/>
      <protection hidden="1"/>
    </xf>
    <xf numFmtId="180" fontId="15" fillId="24" borderId="1" xfId="0" applyNumberFormat="1" applyFont="1" applyFill="1" applyBorder="1" applyAlignment="1" applyProtection="1">
      <alignment horizontal="right"/>
      <protection hidden="1"/>
    </xf>
    <xf numFmtId="180" fontId="15" fillId="26" borderId="1" xfId="0" applyNumberFormat="1" applyFont="1" applyFill="1" applyBorder="1" applyAlignment="1" applyProtection="1">
      <alignment horizontal="right"/>
      <protection hidden="1"/>
    </xf>
    <xf numFmtId="180" fontId="19" fillId="12" borderId="1" xfId="0" applyNumberFormat="1" applyFont="1" applyFill="1" applyBorder="1" applyAlignment="1" applyProtection="1">
      <protection hidden="1"/>
    </xf>
    <xf numFmtId="180" fontId="19" fillId="22" borderId="1" xfId="0" applyNumberFormat="1" applyFont="1" applyFill="1" applyBorder="1" applyAlignment="1" applyProtection="1">
      <protection hidden="1"/>
    </xf>
    <xf numFmtId="180" fontId="20" fillId="9" borderId="0" xfId="0" applyNumberFormat="1" applyFont="1" applyFill="1" applyBorder="1" applyAlignment="1" applyProtection="1">
      <protection hidden="1"/>
    </xf>
    <xf numFmtId="180" fontId="17" fillId="13" borderId="1" xfId="0" applyNumberFormat="1" applyFont="1" applyFill="1" applyBorder="1" applyAlignment="1" applyProtection="1">
      <alignment horizontal="right"/>
      <protection hidden="1"/>
    </xf>
    <xf numFmtId="180" fontId="20" fillId="24" borderId="1" xfId="25" applyNumberFormat="1" applyFont="1" applyFill="1" applyBorder="1" applyAlignment="1" applyProtection="1">
      <alignment horizontal="right"/>
      <protection hidden="1"/>
    </xf>
    <xf numFmtId="180" fontId="20" fillId="26" borderId="1" xfId="25" applyNumberFormat="1" applyFont="1" applyFill="1" applyBorder="1" applyAlignment="1" applyProtection="1">
      <alignment horizontal="right"/>
      <protection hidden="1"/>
    </xf>
    <xf numFmtId="180" fontId="17" fillId="9" borderId="0" xfId="4" applyNumberFormat="1" applyFont="1" applyFill="1" applyBorder="1" applyAlignment="1" applyProtection="1">
      <protection hidden="1"/>
    </xf>
    <xf numFmtId="180" fontId="51" fillId="11" borderId="0" xfId="0" applyNumberFormat="1" applyFont="1" applyFill="1" applyBorder="1" applyAlignment="1" applyProtection="1">
      <protection hidden="1"/>
    </xf>
    <xf numFmtId="180" fontId="51" fillId="9" borderId="0" xfId="0" applyNumberFormat="1" applyFont="1" applyFill="1" applyBorder="1" applyAlignment="1" applyProtection="1">
      <protection hidden="1"/>
    </xf>
    <xf numFmtId="180" fontId="19" fillId="22" borderId="1" xfId="25" applyNumberFormat="1" applyFont="1" applyFill="1" applyBorder="1" applyAlignment="1" applyProtection="1">
      <alignment horizontal="right"/>
      <protection hidden="1"/>
    </xf>
    <xf numFmtId="180" fontId="19" fillId="25" borderId="1" xfId="25" applyNumberFormat="1" applyFont="1" applyFill="1" applyBorder="1" applyAlignment="1" applyProtection="1">
      <alignment horizontal="right"/>
      <protection hidden="1"/>
    </xf>
    <xf numFmtId="180" fontId="17" fillId="25" borderId="1" xfId="0" applyNumberFormat="1" applyFont="1" applyFill="1" applyBorder="1" applyAlignment="1" applyProtection="1">
      <alignment horizontal="center"/>
      <protection hidden="1"/>
    </xf>
    <xf numFmtId="180" fontId="17" fillId="12" borderId="1" xfId="0" applyNumberFormat="1" applyFont="1" applyFill="1" applyBorder="1" applyAlignment="1" applyProtection="1">
      <alignment horizontal="center"/>
      <protection hidden="1"/>
    </xf>
    <xf numFmtId="180" fontId="17" fillId="22" borderId="1" xfId="0" applyNumberFormat="1" applyFont="1" applyFill="1" applyBorder="1" applyAlignment="1" applyProtection="1">
      <protection hidden="1"/>
    </xf>
    <xf numFmtId="180" fontId="20" fillId="26" borderId="1" xfId="0" applyNumberFormat="1" applyFont="1" applyFill="1" applyBorder="1" applyProtection="1">
      <protection hidden="1"/>
    </xf>
    <xf numFmtId="180" fontId="20" fillId="9" borderId="1" xfId="0" applyNumberFormat="1" applyFont="1" applyFill="1" applyBorder="1" applyProtection="1">
      <protection hidden="1"/>
    </xf>
    <xf numFmtId="9" fontId="20" fillId="0" borderId="0" xfId="0" applyNumberFormat="1" applyFont="1" applyProtection="1">
      <protection hidden="1"/>
    </xf>
    <xf numFmtId="180" fontId="51" fillId="9" borderId="0" xfId="0" applyNumberFormat="1" applyFont="1" applyFill="1" applyBorder="1" applyAlignment="1" applyProtection="1">
      <alignment wrapText="1"/>
      <protection hidden="1"/>
    </xf>
    <xf numFmtId="180" fontId="52" fillId="13" borderId="1" xfId="0" applyNumberFormat="1" applyFont="1" applyFill="1" applyBorder="1" applyAlignment="1" applyProtection="1">
      <alignment horizontal="right"/>
      <protection hidden="1"/>
    </xf>
    <xf numFmtId="180" fontId="52" fillId="22" borderId="1" xfId="0" applyNumberFormat="1" applyFont="1" applyFill="1" applyBorder="1" applyAlignment="1" applyProtection="1">
      <protection hidden="1"/>
    </xf>
    <xf numFmtId="180" fontId="19" fillId="13" borderId="0" xfId="0" applyNumberFormat="1" applyFont="1" applyFill="1" applyBorder="1" applyAlignment="1" applyProtection="1">
      <protection hidden="1"/>
    </xf>
    <xf numFmtId="180" fontId="19" fillId="22" borderId="0" xfId="0" applyNumberFormat="1" applyFont="1" applyFill="1" applyBorder="1" applyAlignment="1" applyProtection="1">
      <protection hidden="1"/>
    </xf>
    <xf numFmtId="180" fontId="19" fillId="25" borderId="0" xfId="0" applyNumberFormat="1" applyFont="1" applyFill="1" applyBorder="1" applyAlignment="1" applyProtection="1">
      <protection hidden="1"/>
    </xf>
    <xf numFmtId="180" fontId="20" fillId="9" borderId="0" xfId="4" applyNumberFormat="1" applyFont="1" applyFill="1" applyBorder="1" applyAlignment="1" applyProtection="1">
      <protection hidden="1"/>
    </xf>
    <xf numFmtId="180" fontId="50" fillId="10" borderId="0" xfId="0" applyNumberFormat="1" applyFont="1" applyFill="1" applyProtection="1">
      <protection hidden="1"/>
    </xf>
    <xf numFmtId="166" fontId="15" fillId="24" borderId="0" xfId="0" applyNumberFormat="1" applyFont="1" applyFill="1" applyProtection="1">
      <protection hidden="1"/>
    </xf>
    <xf numFmtId="180" fontId="15" fillId="25" borderId="0" xfId="0" applyNumberFormat="1" applyFont="1" applyFill="1" applyBorder="1" applyProtection="1">
      <protection hidden="1"/>
    </xf>
    <xf numFmtId="180" fontId="15" fillId="9" borderId="0" xfId="0" applyNumberFormat="1" applyFont="1" applyFill="1" applyBorder="1" applyAlignment="1" applyProtection="1">
      <alignment vertical="top" wrapText="1"/>
      <protection hidden="1"/>
    </xf>
    <xf numFmtId="180" fontId="19" fillId="9" borderId="1" xfId="0" applyNumberFormat="1" applyFont="1" applyFill="1" applyBorder="1" applyAlignment="1" applyProtection="1">
      <protection hidden="1"/>
    </xf>
    <xf numFmtId="180" fontId="20" fillId="22" borderId="1" xfId="25" applyNumberFormat="1" applyFont="1" applyFill="1" applyBorder="1" applyAlignment="1" applyProtection="1">
      <alignment horizontal="right"/>
      <protection hidden="1"/>
    </xf>
    <xf numFmtId="180" fontId="20" fillId="25" borderId="1" xfId="25" applyNumberFormat="1" applyFont="1" applyFill="1" applyBorder="1" applyAlignment="1" applyProtection="1">
      <alignment horizontal="right"/>
      <protection hidden="1"/>
    </xf>
    <xf numFmtId="180" fontId="17" fillId="9" borderId="1" xfId="0" applyNumberFormat="1" applyFont="1" applyFill="1" applyBorder="1" applyAlignment="1" applyProtection="1">
      <protection hidden="1"/>
    </xf>
    <xf numFmtId="180" fontId="20" fillId="9" borderId="1" xfId="4" applyNumberFormat="1" applyFont="1" applyFill="1" applyBorder="1" applyAlignment="1" applyProtection="1">
      <protection hidden="1"/>
    </xf>
    <xf numFmtId="180" fontId="17" fillId="9" borderId="0" xfId="4" applyNumberFormat="1" applyFont="1" applyFill="1" applyBorder="1" applyAlignment="1" applyProtection="1">
      <alignment horizontal="right"/>
      <protection hidden="1"/>
    </xf>
    <xf numFmtId="180" fontId="15" fillId="9" borderId="1" xfId="4" applyNumberFormat="1" applyFont="1" applyFill="1" applyBorder="1" applyAlignment="1" applyProtection="1">
      <protection hidden="1"/>
    </xf>
    <xf numFmtId="180" fontId="19" fillId="9" borderId="0" xfId="4" applyNumberFormat="1" applyFont="1" applyFill="1" applyBorder="1" applyAlignment="1" applyProtection="1">
      <alignment horizontal="right"/>
      <protection hidden="1"/>
    </xf>
    <xf numFmtId="180" fontId="55" fillId="11" borderId="0" xfId="0" applyNumberFormat="1" applyFont="1" applyFill="1" applyBorder="1" applyAlignment="1" applyProtection="1">
      <protection hidden="1"/>
    </xf>
    <xf numFmtId="180" fontId="55" fillId="9" borderId="0" xfId="0" applyNumberFormat="1" applyFont="1" applyFill="1" applyBorder="1" applyAlignment="1" applyProtection="1">
      <protection hidden="1"/>
    </xf>
    <xf numFmtId="180" fontId="20" fillId="25" borderId="1" xfId="0" applyNumberFormat="1" applyFont="1" applyFill="1" applyBorder="1" applyAlignment="1" applyProtection="1">
      <alignment horizontal="right"/>
      <protection hidden="1"/>
    </xf>
    <xf numFmtId="180" fontId="55" fillId="9" borderId="0" xfId="0" applyNumberFormat="1" applyFont="1" applyFill="1" applyBorder="1" applyAlignment="1" applyProtection="1">
      <alignment horizontal="right"/>
      <protection hidden="1"/>
    </xf>
    <xf numFmtId="180" fontId="15" fillId="25" borderId="1" xfId="0" applyNumberFormat="1" applyFont="1" applyFill="1" applyBorder="1" applyProtection="1">
      <protection hidden="1"/>
    </xf>
    <xf numFmtId="180" fontId="19" fillId="25" borderId="1" xfId="0" applyNumberFormat="1" applyFont="1" applyFill="1" applyBorder="1" applyAlignment="1" applyProtection="1">
      <alignment horizontal="center"/>
      <protection hidden="1"/>
    </xf>
    <xf numFmtId="180" fontId="20" fillId="9" borderId="0" xfId="0" applyNumberFormat="1" applyFont="1" applyFill="1" applyBorder="1" applyAlignment="1" applyProtection="1">
      <alignment horizontal="left"/>
      <protection hidden="1"/>
    </xf>
    <xf numFmtId="180" fontId="20" fillId="22" borderId="1" xfId="0" applyNumberFormat="1" applyFont="1" applyFill="1" applyBorder="1" applyAlignment="1" applyProtection="1">
      <alignment horizontal="right"/>
      <protection hidden="1"/>
    </xf>
    <xf numFmtId="180" fontId="17" fillId="25" borderId="1" xfId="0" applyNumberFormat="1" applyFont="1" applyFill="1" applyBorder="1" applyAlignment="1" applyProtection="1">
      <protection hidden="1"/>
    </xf>
    <xf numFmtId="0" fontId="17" fillId="13" borderId="1" xfId="0" applyNumberFormat="1" applyFont="1" applyFill="1" applyBorder="1" applyAlignment="1" applyProtection="1">
      <alignment horizontal="center"/>
      <protection hidden="1"/>
    </xf>
    <xf numFmtId="180" fontId="17" fillId="22" borderId="1" xfId="0" applyNumberFormat="1" applyFont="1" applyFill="1" applyBorder="1" applyAlignment="1" applyProtection="1">
      <alignment horizontal="center"/>
      <protection hidden="1"/>
    </xf>
    <xf numFmtId="190" fontId="20" fillId="27" borderId="1" xfId="25" applyNumberFormat="1" applyFont="1" applyFill="1" applyBorder="1" applyAlignment="1" applyProtection="1">
      <alignment horizontal="center"/>
      <protection hidden="1"/>
    </xf>
    <xf numFmtId="190" fontId="20" fillId="24" borderId="1" xfId="25" applyNumberFormat="1" applyFont="1" applyFill="1" applyBorder="1" applyAlignment="1" applyProtection="1">
      <alignment horizontal="center"/>
      <protection hidden="1"/>
    </xf>
    <xf numFmtId="190" fontId="15" fillId="27" borderId="1" xfId="25" applyNumberFormat="1" applyFont="1" applyFill="1" applyBorder="1" applyAlignment="1" applyProtection="1">
      <alignment horizontal="right"/>
      <protection hidden="1"/>
    </xf>
    <xf numFmtId="190" fontId="15" fillId="24" borderId="1" xfId="25" applyNumberFormat="1" applyFont="1" applyFill="1" applyBorder="1" applyAlignment="1" applyProtection="1">
      <alignment horizontal="right"/>
      <protection hidden="1"/>
    </xf>
    <xf numFmtId="180" fontId="19" fillId="25" borderId="0" xfId="0" applyNumberFormat="1" applyFont="1" applyFill="1" applyBorder="1" applyAlignment="1" applyProtection="1">
      <alignment horizontal="left"/>
      <protection hidden="1"/>
    </xf>
    <xf numFmtId="180" fontId="17" fillId="25" borderId="0" xfId="0" applyNumberFormat="1" applyFont="1" applyFill="1" applyBorder="1" applyAlignment="1" applyProtection="1">
      <alignment horizontal="left"/>
      <protection hidden="1"/>
    </xf>
    <xf numFmtId="180" fontId="20" fillId="9" borderId="0" xfId="4" applyNumberFormat="1" applyFont="1" applyFill="1" applyBorder="1" applyAlignment="1" applyProtection="1">
      <alignment horizontal="right"/>
      <protection hidden="1"/>
    </xf>
    <xf numFmtId="191" fontId="17" fillId="22" borderId="1" xfId="25" applyNumberFormat="1" applyFont="1" applyFill="1" applyBorder="1" applyAlignment="1" applyProtection="1">
      <alignment horizontal="right"/>
      <protection hidden="1"/>
    </xf>
    <xf numFmtId="190" fontId="23" fillId="23" borderId="1" xfId="25" applyNumberFormat="1" applyFont="1" applyFill="1" applyBorder="1" applyAlignment="1" applyProtection="1">
      <alignment horizontal="right"/>
      <protection hidden="1"/>
    </xf>
    <xf numFmtId="190" fontId="23" fillId="22" borderId="1" xfId="25" applyNumberFormat="1" applyFont="1" applyFill="1" applyBorder="1" applyAlignment="1" applyProtection="1">
      <alignment horizontal="right"/>
      <protection hidden="1"/>
    </xf>
    <xf numFmtId="180" fontId="23" fillId="25" borderId="1" xfId="0" applyNumberFormat="1" applyFont="1" applyFill="1" applyBorder="1" applyAlignment="1" applyProtection="1">
      <alignment horizontal="right"/>
      <protection hidden="1"/>
    </xf>
    <xf numFmtId="180" fontId="50" fillId="10" borderId="0" xfId="0" applyNumberFormat="1" applyFont="1" applyFill="1" applyBorder="1" applyProtection="1">
      <protection hidden="1"/>
    </xf>
    <xf numFmtId="180" fontId="50" fillId="24" borderId="0" xfId="0" applyNumberFormat="1" applyFont="1" applyFill="1" applyBorder="1" applyProtection="1">
      <protection hidden="1"/>
    </xf>
    <xf numFmtId="180" fontId="15" fillId="9" borderId="0" xfId="4" applyNumberFormat="1" applyFont="1" applyFill="1" applyBorder="1" applyAlignment="1" applyProtection="1">
      <alignment horizontal="right"/>
      <protection hidden="1"/>
    </xf>
    <xf numFmtId="180" fontId="53" fillId="9" borderId="1" xfId="4" applyNumberFormat="1" applyFont="1" applyFill="1" applyBorder="1" applyAlignment="1" applyProtection="1">
      <protection hidden="1"/>
    </xf>
    <xf numFmtId="180" fontId="64" fillId="9" borderId="1" xfId="4" applyNumberFormat="1" applyFont="1" applyFill="1" applyBorder="1" applyAlignment="1" applyProtection="1">
      <protection hidden="1"/>
    </xf>
    <xf numFmtId="180" fontId="17" fillId="9" borderId="1" xfId="4" applyNumberFormat="1" applyFont="1" applyFill="1" applyBorder="1" applyAlignment="1" applyProtection="1">
      <protection hidden="1"/>
    </xf>
    <xf numFmtId="180" fontId="20" fillId="26" borderId="0" xfId="0" applyNumberFormat="1" applyFont="1" applyFill="1" applyBorder="1" applyAlignment="1" applyProtection="1">
      <protection hidden="1"/>
    </xf>
    <xf numFmtId="9" fontId="17" fillId="9" borderId="1" xfId="0" applyNumberFormat="1" applyFont="1" applyFill="1" applyBorder="1" applyAlignment="1" applyProtection="1">
      <protection hidden="1"/>
    </xf>
    <xf numFmtId="180" fontId="19" fillId="14" borderId="0" xfId="0" applyNumberFormat="1" applyFont="1" applyFill="1" applyBorder="1" applyAlignment="1" applyProtection="1">
      <protection hidden="1"/>
    </xf>
    <xf numFmtId="166" fontId="15" fillId="11" borderId="0" xfId="0" applyNumberFormat="1" applyFont="1" applyFill="1" applyBorder="1" applyAlignment="1" applyProtection="1">
      <protection hidden="1"/>
    </xf>
    <xf numFmtId="166" fontId="15" fillId="10" borderId="0" xfId="0" applyNumberFormat="1" applyFont="1" applyFill="1" applyBorder="1" applyProtection="1">
      <protection hidden="1"/>
    </xf>
    <xf numFmtId="180" fontId="63" fillId="10" borderId="0" xfId="0" applyNumberFormat="1" applyFont="1" applyFill="1" applyProtection="1">
      <protection hidden="1"/>
    </xf>
    <xf numFmtId="180" fontId="63" fillId="26" borderId="0" xfId="0" applyNumberFormat="1" applyFont="1" applyFill="1" applyProtection="1">
      <protection hidden="1"/>
    </xf>
    <xf numFmtId="180" fontId="63" fillId="25" borderId="0" xfId="0" applyNumberFormat="1" applyFont="1" applyFill="1" applyProtection="1">
      <protection hidden="1"/>
    </xf>
    <xf numFmtId="180" fontId="63" fillId="9" borderId="0" xfId="0" applyNumberFormat="1" applyFont="1" applyFill="1" applyBorder="1" applyProtection="1">
      <protection hidden="1"/>
    </xf>
    <xf numFmtId="166" fontId="63" fillId="27" borderId="0" xfId="25" applyNumberFormat="1" applyFont="1" applyFill="1" applyBorder="1" applyAlignment="1" applyProtection="1">
      <alignment horizontal="right"/>
      <protection hidden="1"/>
    </xf>
    <xf numFmtId="166" fontId="63" fillId="24" borderId="0" xfId="25" applyNumberFormat="1" applyFont="1" applyFill="1" applyBorder="1" applyAlignment="1" applyProtection="1">
      <alignment horizontal="right"/>
      <protection hidden="1"/>
    </xf>
    <xf numFmtId="180" fontId="15" fillId="10" borderId="1" xfId="0" applyNumberFormat="1" applyFont="1" applyFill="1" applyBorder="1" applyAlignment="1" applyProtection="1">
      <alignment horizontal="right"/>
      <protection hidden="1"/>
    </xf>
    <xf numFmtId="192" fontId="52" fillId="22" borderId="1" xfId="25" applyNumberFormat="1" applyFont="1" applyFill="1" applyBorder="1" applyAlignment="1" applyProtection="1">
      <alignment horizontal="right"/>
      <protection hidden="1"/>
    </xf>
    <xf numFmtId="180" fontId="52" fillId="25" borderId="1" xfId="0" applyNumberFormat="1" applyFont="1" applyFill="1" applyBorder="1" applyAlignment="1" applyProtection="1">
      <protection hidden="1"/>
    </xf>
    <xf numFmtId="180" fontId="50" fillId="24" borderId="0" xfId="0" applyNumberFormat="1" applyFont="1" applyFill="1" applyAlignment="1" applyProtection="1">
      <alignment horizontal="left" wrapText="1"/>
      <protection hidden="1"/>
    </xf>
    <xf numFmtId="0" fontId="0" fillId="0" borderId="0" xfId="0" applyAlignment="1" applyProtection="1">
      <alignment horizontal="left" wrapText="1"/>
      <protection hidden="1"/>
    </xf>
    <xf numFmtId="180" fontId="50" fillId="24" borderId="0" xfId="0" applyNumberFormat="1" applyFont="1" applyFill="1" applyAlignment="1" applyProtection="1">
      <alignment horizontal="left"/>
      <protection hidden="1"/>
    </xf>
    <xf numFmtId="180" fontId="20" fillId="26" borderId="11" xfId="0" applyNumberFormat="1" applyFont="1" applyFill="1" applyBorder="1" applyProtection="1">
      <protection hidden="1"/>
    </xf>
    <xf numFmtId="9" fontId="15" fillId="0" borderId="0" xfId="25" applyFont="1" applyProtection="1">
      <protection hidden="1"/>
    </xf>
    <xf numFmtId="180" fontId="51" fillId="9" borderId="1" xfId="0" applyNumberFormat="1" applyFont="1" applyFill="1" applyBorder="1" applyProtection="1">
      <protection hidden="1"/>
    </xf>
    <xf numFmtId="180" fontId="20" fillId="25" borderId="1" xfId="0" applyNumberFormat="1" applyFont="1" applyFill="1" applyBorder="1" applyProtection="1">
      <protection hidden="1"/>
    </xf>
    <xf numFmtId="180" fontId="51" fillId="25" borderId="1" xfId="0" applyNumberFormat="1" applyFont="1" applyFill="1" applyBorder="1" applyProtection="1">
      <protection hidden="1"/>
    </xf>
    <xf numFmtId="180" fontId="54" fillId="9" borderId="0" xfId="0" applyNumberFormat="1" applyFont="1" applyFill="1" applyBorder="1" applyProtection="1">
      <protection hidden="1"/>
    </xf>
    <xf numFmtId="180" fontId="66" fillId="24" borderId="0" xfId="0" applyNumberFormat="1" applyFont="1" applyFill="1" applyProtection="1">
      <protection hidden="1"/>
    </xf>
    <xf numFmtId="166" fontId="66" fillId="24" borderId="0" xfId="25" applyNumberFormat="1" applyFont="1" applyFill="1" applyBorder="1" applyProtection="1">
      <protection hidden="1"/>
    </xf>
    <xf numFmtId="166" fontId="50" fillId="24" borderId="0" xfId="0" applyNumberFormat="1" applyFont="1" applyFill="1" applyProtection="1">
      <protection hidden="1"/>
    </xf>
    <xf numFmtId="180" fontId="15" fillId="0" borderId="0" xfId="0" applyNumberFormat="1" applyFont="1" applyFill="1" applyBorder="1" applyProtection="1">
      <protection hidden="1"/>
    </xf>
    <xf numFmtId="166" fontId="15" fillId="0" borderId="0" xfId="25" applyNumberFormat="1" applyFont="1" applyFill="1" applyBorder="1" applyProtection="1">
      <protection hidden="1"/>
    </xf>
    <xf numFmtId="180" fontId="63" fillId="16" borderId="0" xfId="0" applyNumberFormat="1" applyFont="1" applyFill="1" applyBorder="1" applyProtection="1">
      <protection hidden="1"/>
    </xf>
    <xf numFmtId="180" fontId="62" fillId="9" borderId="0" xfId="0" applyNumberFormat="1" applyFont="1" applyFill="1" applyBorder="1" applyProtection="1">
      <protection hidden="1"/>
    </xf>
    <xf numFmtId="180" fontId="63" fillId="22" borderId="0" xfId="0" applyNumberFormat="1" applyFont="1" applyFill="1" applyBorder="1" applyProtection="1">
      <protection hidden="1"/>
    </xf>
    <xf numFmtId="38" fontId="15" fillId="11" borderId="0" xfId="0" applyNumberFormat="1" applyFont="1" applyFill="1" applyBorder="1" applyProtection="1">
      <protection hidden="1"/>
    </xf>
    <xf numFmtId="38" fontId="15" fillId="10" borderId="0" xfId="0" applyNumberFormat="1" applyFont="1" applyFill="1" applyBorder="1" applyProtection="1">
      <protection hidden="1"/>
    </xf>
    <xf numFmtId="166" fontId="15" fillId="16" borderId="0" xfId="25" applyNumberFormat="1" applyFont="1" applyFill="1" applyBorder="1" applyAlignment="1" applyProtection="1">
      <alignment horizontal="right"/>
      <protection hidden="1"/>
    </xf>
    <xf numFmtId="166" fontId="15" fillId="10" borderId="0" xfId="25" applyNumberFormat="1" applyFont="1" applyFill="1" applyBorder="1" applyAlignment="1" applyProtection="1">
      <alignment horizontal="right"/>
      <protection hidden="1"/>
    </xf>
    <xf numFmtId="166" fontId="15" fillId="25" borderId="0" xfId="25" applyNumberFormat="1" applyFont="1" applyFill="1" applyBorder="1" applyAlignment="1" applyProtection="1">
      <alignment horizontal="right"/>
      <protection hidden="1"/>
    </xf>
    <xf numFmtId="166" fontId="15" fillId="22" borderId="0" xfId="25" applyNumberFormat="1" applyFont="1" applyFill="1" applyBorder="1" applyAlignment="1" applyProtection="1">
      <alignment horizontal="right"/>
      <protection hidden="1"/>
    </xf>
    <xf numFmtId="166" fontId="19" fillId="14" borderId="1" xfId="25" applyNumberFormat="1" applyFont="1" applyFill="1" applyBorder="1" applyAlignment="1" applyProtection="1">
      <alignment horizontal="right"/>
      <protection hidden="1"/>
    </xf>
    <xf numFmtId="166" fontId="19" fillId="25" borderId="1" xfId="25" applyNumberFormat="1" applyFont="1" applyFill="1" applyBorder="1" applyAlignment="1" applyProtection="1">
      <alignment horizontal="right"/>
      <protection hidden="1"/>
    </xf>
    <xf numFmtId="166" fontId="15" fillId="9" borderId="1" xfId="25" applyNumberFormat="1" applyFont="1" applyFill="1" applyBorder="1" applyAlignment="1" applyProtection="1">
      <alignment horizontal="right"/>
      <protection hidden="1"/>
    </xf>
    <xf numFmtId="166" fontId="19" fillId="13" borderId="1" xfId="25" applyNumberFormat="1" applyFont="1" applyFill="1" applyBorder="1" applyAlignment="1" applyProtection="1">
      <alignment horizontal="right"/>
      <protection hidden="1"/>
    </xf>
    <xf numFmtId="166" fontId="17" fillId="14" borderId="1" xfId="25" applyNumberFormat="1" applyFont="1" applyFill="1" applyBorder="1" applyAlignment="1" applyProtection="1">
      <alignment horizontal="right"/>
      <protection hidden="1"/>
    </xf>
    <xf numFmtId="166" fontId="17" fillId="25" borderId="1" xfId="25" applyNumberFormat="1" applyFont="1" applyFill="1" applyBorder="1" applyAlignment="1" applyProtection="1">
      <alignment horizontal="right"/>
      <protection hidden="1"/>
    </xf>
    <xf numFmtId="166" fontId="20" fillId="9" borderId="1" xfId="25" applyNumberFormat="1" applyFont="1" applyFill="1" applyBorder="1" applyAlignment="1" applyProtection="1">
      <alignment horizontal="right"/>
      <protection hidden="1"/>
    </xf>
    <xf numFmtId="166" fontId="17" fillId="13" borderId="1" xfId="25" applyNumberFormat="1" applyFont="1" applyFill="1" applyBorder="1" applyAlignment="1" applyProtection="1">
      <alignment horizontal="right"/>
      <protection hidden="1"/>
    </xf>
    <xf numFmtId="166" fontId="17" fillId="9" borderId="1" xfId="25" applyNumberFormat="1" applyFont="1" applyFill="1" applyBorder="1" applyAlignment="1" applyProtection="1">
      <alignment horizontal="right"/>
      <protection hidden="1"/>
    </xf>
    <xf numFmtId="166" fontId="52" fillId="25" borderId="1" xfId="25" applyNumberFormat="1" applyFont="1" applyFill="1" applyBorder="1" applyAlignment="1" applyProtection="1">
      <alignment horizontal="right"/>
      <protection hidden="1"/>
    </xf>
    <xf numFmtId="180" fontId="52" fillId="12" borderId="1" xfId="0" applyNumberFormat="1" applyFont="1" applyFill="1" applyBorder="1" applyAlignment="1" applyProtection="1">
      <alignment horizontal="center"/>
      <protection hidden="1"/>
    </xf>
    <xf numFmtId="166" fontId="51" fillId="9" borderId="1" xfId="25" applyNumberFormat="1" applyFont="1" applyFill="1" applyBorder="1" applyAlignment="1" applyProtection="1">
      <alignment horizontal="right"/>
      <protection hidden="1"/>
    </xf>
    <xf numFmtId="166" fontId="52" fillId="13" borderId="1" xfId="25" applyNumberFormat="1" applyFont="1" applyFill="1" applyBorder="1" applyAlignment="1" applyProtection="1">
      <alignment horizontal="right"/>
      <protection hidden="1"/>
    </xf>
    <xf numFmtId="180" fontId="55" fillId="0" borderId="0" xfId="0" applyNumberFormat="1" applyFont="1" applyBorder="1" applyProtection="1">
      <protection hidden="1"/>
    </xf>
    <xf numFmtId="180" fontId="55" fillId="0" borderId="0" xfId="0" applyNumberFormat="1" applyFont="1" applyProtection="1">
      <protection hidden="1"/>
    </xf>
    <xf numFmtId="0" fontId="15" fillId="24" borderId="0" xfId="0" applyFont="1" applyFill="1" applyBorder="1" applyProtection="1">
      <protection hidden="1"/>
    </xf>
    <xf numFmtId="180" fontId="20" fillId="10" borderId="1" xfId="25" applyNumberFormat="1" applyFont="1" applyFill="1" applyBorder="1" applyAlignment="1" applyProtection="1">
      <alignment horizontal="right"/>
      <protection hidden="1"/>
    </xf>
    <xf numFmtId="180" fontId="19" fillId="14" borderId="1" xfId="0" applyNumberFormat="1" applyFont="1" applyFill="1" applyBorder="1" applyAlignment="1" applyProtection="1">
      <alignment horizontal="right"/>
      <protection hidden="1"/>
    </xf>
    <xf numFmtId="180" fontId="17" fillId="14" borderId="1" xfId="0" applyNumberFormat="1" applyFont="1" applyFill="1" applyBorder="1" applyAlignment="1" applyProtection="1">
      <alignment horizontal="right"/>
      <protection hidden="1"/>
    </xf>
    <xf numFmtId="180" fontId="15" fillId="9" borderId="1" xfId="0" applyNumberFormat="1" applyFont="1" applyFill="1" applyBorder="1" applyProtection="1">
      <protection hidden="1"/>
    </xf>
    <xf numFmtId="180" fontId="15" fillId="18" borderId="0" xfId="0" applyNumberFormat="1" applyFont="1" applyFill="1" applyBorder="1" applyProtection="1">
      <protection hidden="1"/>
    </xf>
    <xf numFmtId="180" fontId="15" fillId="18" borderId="0" xfId="0" applyNumberFormat="1" applyFont="1" applyFill="1" applyProtection="1">
      <protection hidden="1"/>
    </xf>
    <xf numFmtId="180" fontId="54" fillId="18" borderId="0" xfId="0" applyNumberFormat="1" applyFont="1" applyFill="1" applyBorder="1" applyProtection="1">
      <protection hidden="1"/>
    </xf>
    <xf numFmtId="180" fontId="54" fillId="18" borderId="0" xfId="0" applyNumberFormat="1" applyFont="1" applyFill="1" applyProtection="1">
      <protection hidden="1"/>
    </xf>
    <xf numFmtId="180" fontId="51" fillId="24" borderId="1" xfId="0" applyNumberFormat="1" applyFont="1" applyFill="1" applyBorder="1" applyAlignment="1" applyProtection="1">
      <alignment horizontal="right"/>
      <protection hidden="1"/>
    </xf>
    <xf numFmtId="180" fontId="51" fillId="25" borderId="1" xfId="0" applyNumberFormat="1" applyFont="1" applyFill="1" applyBorder="1" applyAlignment="1" applyProtection="1">
      <alignment horizontal="right"/>
      <protection hidden="1"/>
    </xf>
    <xf numFmtId="180" fontId="51" fillId="18" borderId="0" xfId="0" applyNumberFormat="1" applyFont="1" applyFill="1" applyBorder="1" applyProtection="1">
      <protection hidden="1"/>
    </xf>
    <xf numFmtId="180" fontId="51" fillId="18" borderId="0" xfId="0" applyNumberFormat="1" applyFont="1" applyFill="1" applyProtection="1">
      <protection hidden="1"/>
    </xf>
    <xf numFmtId="180" fontId="68" fillId="18" borderId="0" xfId="0" applyNumberFormat="1" applyFont="1" applyFill="1" applyBorder="1" applyProtection="1">
      <protection hidden="1"/>
    </xf>
    <xf numFmtId="180" fontId="68" fillId="18" borderId="0" xfId="0" applyNumberFormat="1" applyFont="1" applyFill="1" applyProtection="1">
      <protection hidden="1"/>
    </xf>
    <xf numFmtId="180" fontId="54" fillId="9" borderId="0" xfId="0" applyNumberFormat="1" applyFont="1" applyFill="1" applyBorder="1" applyAlignment="1" applyProtection="1">
      <alignment horizontal="right"/>
      <protection hidden="1"/>
    </xf>
    <xf numFmtId="166" fontId="52" fillId="14" borderId="1" xfId="25" applyNumberFormat="1" applyFont="1" applyFill="1" applyBorder="1" applyAlignment="1" applyProtection="1">
      <alignment horizontal="right"/>
      <protection hidden="1"/>
    </xf>
    <xf numFmtId="38" fontId="3" fillId="11" borderId="0" xfId="0" applyNumberFormat="1" applyFont="1" applyFill="1" applyBorder="1" applyProtection="1">
      <protection hidden="1"/>
    </xf>
    <xf numFmtId="180" fontId="15" fillId="11" borderId="0" xfId="38" applyNumberFormat="1" applyFont="1" applyFill="1" applyBorder="1" applyProtection="1">
      <protection hidden="1"/>
    </xf>
    <xf numFmtId="180" fontId="15" fillId="0" borderId="0" xfId="38" applyNumberFormat="1" applyFont="1" applyProtection="1">
      <protection hidden="1"/>
    </xf>
    <xf numFmtId="180" fontId="20" fillId="11" borderId="0" xfId="38" applyNumberFormat="1" applyFont="1" applyFill="1" applyBorder="1" applyProtection="1">
      <protection hidden="1"/>
    </xf>
    <xf numFmtId="180" fontId="17" fillId="12" borderId="0" xfId="38" applyNumberFormat="1" applyFont="1" applyFill="1" applyBorder="1" applyAlignment="1" applyProtection="1">
      <alignment horizontal="center"/>
      <protection hidden="1"/>
    </xf>
    <xf numFmtId="0" fontId="17" fillId="13" borderId="0" xfId="38" applyNumberFormat="1" applyFont="1" applyFill="1" applyBorder="1" applyAlignment="1" applyProtection="1">
      <alignment horizontal="center"/>
      <protection hidden="1"/>
    </xf>
    <xf numFmtId="180" fontId="17" fillId="22" borderId="0" xfId="38" applyNumberFormat="1" applyFont="1" applyFill="1" applyBorder="1" applyAlignment="1" applyProtection="1">
      <alignment horizontal="center"/>
      <protection hidden="1"/>
    </xf>
    <xf numFmtId="180" fontId="17" fillId="25" borderId="0" xfId="38" applyNumberFormat="1" applyFont="1" applyFill="1" applyBorder="1" applyAlignment="1" applyProtection="1">
      <alignment horizontal="center"/>
      <protection hidden="1"/>
    </xf>
    <xf numFmtId="0" fontId="17" fillId="23" borderId="0" xfId="38" applyNumberFormat="1" applyFont="1" applyFill="1" applyBorder="1" applyAlignment="1" applyProtection="1">
      <alignment horizontal="center"/>
      <protection hidden="1"/>
    </xf>
    <xf numFmtId="180" fontId="17" fillId="9" borderId="0" xfId="38" applyNumberFormat="1" applyFont="1" applyFill="1" applyBorder="1" applyAlignment="1" applyProtection="1">
      <alignment horizontal="right"/>
      <protection hidden="1"/>
    </xf>
    <xf numFmtId="180" fontId="15" fillId="9" borderId="0" xfId="38" applyNumberFormat="1" applyFont="1" applyFill="1" applyBorder="1" applyProtection="1">
      <protection hidden="1"/>
    </xf>
    <xf numFmtId="180" fontId="20" fillId="9" borderId="19" xfId="38" applyNumberFormat="1" applyFont="1" applyFill="1" applyBorder="1" applyProtection="1">
      <protection hidden="1"/>
    </xf>
    <xf numFmtId="180" fontId="17" fillId="23" borderId="0" xfId="38" applyNumberFormat="1" applyFont="1" applyFill="1" applyBorder="1" applyAlignment="1" applyProtection="1">
      <alignment horizontal="center"/>
      <protection hidden="1"/>
    </xf>
    <xf numFmtId="180" fontId="17" fillId="14" borderId="0" xfId="38" applyNumberFormat="1" applyFont="1" applyFill="1" applyBorder="1" applyAlignment="1" applyProtection="1">
      <alignment horizontal="center"/>
      <protection hidden="1"/>
    </xf>
    <xf numFmtId="180" fontId="20" fillId="26" borderId="0" xfId="38" applyNumberFormat="1" applyFont="1" applyFill="1" applyBorder="1" applyProtection="1">
      <protection hidden="1"/>
    </xf>
    <xf numFmtId="180" fontId="20" fillId="9" borderId="0" xfId="38" applyNumberFormat="1" applyFont="1" applyFill="1" applyBorder="1" applyProtection="1">
      <protection hidden="1"/>
    </xf>
    <xf numFmtId="180" fontId="20" fillId="24" borderId="0" xfId="38" applyNumberFormat="1" applyFont="1" applyFill="1" applyBorder="1" applyProtection="1">
      <protection hidden="1"/>
    </xf>
    <xf numFmtId="180" fontId="17" fillId="9" borderId="0" xfId="38" applyNumberFormat="1" applyFont="1" applyFill="1" applyBorder="1" applyAlignment="1" applyProtection="1">
      <alignment horizontal="center"/>
      <protection hidden="1"/>
    </xf>
    <xf numFmtId="180" fontId="15" fillId="9" borderId="21" xfId="38" applyNumberFormat="1" applyFont="1" applyFill="1" applyBorder="1" applyProtection="1">
      <protection hidden="1"/>
    </xf>
    <xf numFmtId="180" fontId="61" fillId="23" borderId="0" xfId="38" applyNumberFormat="1" applyFont="1" applyFill="1" applyBorder="1" applyAlignment="1" applyProtection="1">
      <alignment horizontal="right"/>
      <protection hidden="1"/>
    </xf>
    <xf numFmtId="180" fontId="61" fillId="14" borderId="0" xfId="38" applyNumberFormat="1" applyFont="1" applyFill="1" applyBorder="1" applyAlignment="1" applyProtection="1">
      <alignment horizontal="right"/>
      <protection hidden="1"/>
    </xf>
    <xf numFmtId="180" fontId="61" fillId="25" borderId="0" xfId="38" applyNumberFormat="1" applyFont="1" applyFill="1" applyBorder="1" applyAlignment="1" applyProtection="1">
      <alignment horizontal="right"/>
      <protection hidden="1"/>
    </xf>
    <xf numFmtId="180" fontId="63" fillId="26" borderId="0" xfId="38" applyNumberFormat="1" applyFont="1" applyFill="1" applyBorder="1" applyProtection="1">
      <protection hidden="1"/>
    </xf>
    <xf numFmtId="166" fontId="63" fillId="23" borderId="0" xfId="25" applyNumberFormat="1" applyFont="1" applyFill="1" applyBorder="1" applyProtection="1">
      <protection hidden="1"/>
    </xf>
    <xf numFmtId="166" fontId="63" fillId="24" borderId="0" xfId="25" applyNumberFormat="1" applyFont="1" applyFill="1" applyBorder="1" applyProtection="1">
      <protection hidden="1"/>
    </xf>
    <xf numFmtId="180" fontId="62" fillId="9" borderId="0" xfId="38" applyNumberFormat="1" applyFont="1" applyFill="1" applyBorder="1" applyProtection="1">
      <protection hidden="1"/>
    </xf>
    <xf numFmtId="180" fontId="63" fillId="24" borderId="0" xfId="38" applyNumberFormat="1" applyFont="1" applyFill="1" applyBorder="1" applyProtection="1">
      <protection hidden="1"/>
    </xf>
    <xf numFmtId="180" fontId="17" fillId="12" borderId="18" xfId="38" applyNumberFormat="1" applyFont="1" applyFill="1" applyBorder="1" applyAlignment="1" applyProtection="1">
      <protection hidden="1"/>
    </xf>
    <xf numFmtId="180" fontId="20" fillId="9" borderId="26" xfId="38" applyNumberFormat="1" applyFont="1" applyFill="1" applyBorder="1" applyProtection="1">
      <protection hidden="1"/>
    </xf>
    <xf numFmtId="180" fontId="17" fillId="23" borderId="1" xfId="27" applyNumberFormat="1" applyFont="1" applyFill="1" applyBorder="1" applyAlignment="1" applyProtection="1">
      <protection hidden="1"/>
    </xf>
    <xf numFmtId="180" fontId="17" fillId="22" borderId="1" xfId="27" applyNumberFormat="1" applyFont="1" applyFill="1" applyBorder="1" applyAlignment="1" applyProtection="1">
      <protection hidden="1"/>
    </xf>
    <xf numFmtId="180" fontId="17" fillId="25" borderId="1" xfId="27" applyNumberFormat="1" applyFont="1" applyFill="1" applyBorder="1" applyAlignment="1" applyProtection="1">
      <protection hidden="1"/>
    </xf>
    <xf numFmtId="180" fontId="20" fillId="26" borderId="1" xfId="4" applyNumberFormat="1" applyFont="1" applyFill="1" applyBorder="1" applyAlignment="1" applyProtection="1">
      <protection hidden="1"/>
    </xf>
    <xf numFmtId="180" fontId="20" fillId="9" borderId="0" xfId="4" applyNumberFormat="1" applyFont="1" applyFill="1" applyBorder="1" applyProtection="1">
      <protection hidden="1"/>
    </xf>
    <xf numFmtId="180" fontId="20" fillId="0" borderId="0" xfId="38" applyNumberFormat="1" applyFont="1" applyProtection="1">
      <protection hidden="1"/>
    </xf>
    <xf numFmtId="180" fontId="19" fillId="12" borderId="0" xfId="38" applyNumberFormat="1" applyFont="1" applyFill="1" applyBorder="1" applyAlignment="1" applyProtection="1">
      <protection hidden="1"/>
    </xf>
    <xf numFmtId="180" fontId="19" fillId="23" borderId="1" xfId="27" applyNumberFormat="1" applyFont="1" applyFill="1" applyBorder="1" applyAlignment="1" applyProtection="1">
      <protection hidden="1"/>
    </xf>
    <xf numFmtId="180" fontId="19" fillId="22" borderId="1" xfId="27" applyNumberFormat="1" applyFont="1" applyFill="1" applyBorder="1" applyAlignment="1" applyProtection="1">
      <protection hidden="1"/>
    </xf>
    <xf numFmtId="180" fontId="19" fillId="25" borderId="1" xfId="27" applyNumberFormat="1" applyFont="1" applyFill="1" applyBorder="1" applyAlignment="1" applyProtection="1">
      <protection hidden="1"/>
    </xf>
    <xf numFmtId="180" fontId="19" fillId="26" borderId="1" xfId="4" applyNumberFormat="1" applyFont="1" applyFill="1" applyBorder="1" applyAlignment="1" applyProtection="1">
      <protection hidden="1"/>
    </xf>
    <xf numFmtId="180" fontId="19" fillId="9" borderId="1" xfId="4" applyNumberFormat="1" applyFont="1" applyFill="1" applyBorder="1" applyAlignment="1" applyProtection="1">
      <protection hidden="1"/>
    </xf>
    <xf numFmtId="180" fontId="15" fillId="9" borderId="0" xfId="4" applyNumberFormat="1" applyFont="1" applyFill="1" applyBorder="1" applyProtection="1">
      <protection hidden="1"/>
    </xf>
    <xf numFmtId="180" fontId="15" fillId="26" borderId="1" xfId="4" applyNumberFormat="1" applyFont="1" applyFill="1" applyBorder="1" applyAlignment="1" applyProtection="1">
      <protection hidden="1"/>
    </xf>
    <xf numFmtId="180" fontId="15" fillId="12" borderId="0" xfId="38" applyNumberFormat="1" applyFont="1" applyFill="1" applyBorder="1" applyAlignment="1" applyProtection="1">
      <alignment horizontal="left"/>
      <protection hidden="1"/>
    </xf>
    <xf numFmtId="180" fontId="17" fillId="12" borderId="0" xfId="38" applyNumberFormat="1" applyFont="1" applyFill="1" applyBorder="1" applyAlignment="1" applyProtection="1">
      <protection hidden="1"/>
    </xf>
    <xf numFmtId="180" fontId="17" fillId="26" borderId="1" xfId="4" applyNumberFormat="1" applyFont="1" applyFill="1" applyBorder="1" applyAlignment="1" applyProtection="1">
      <protection hidden="1"/>
    </xf>
    <xf numFmtId="180" fontId="51" fillId="9" borderId="0" xfId="38" applyNumberFormat="1" applyFont="1" applyFill="1" applyBorder="1" applyProtection="1">
      <protection hidden="1"/>
    </xf>
    <xf numFmtId="180" fontId="52" fillId="23" borderId="1" xfId="27" applyNumberFormat="1" applyFont="1" applyFill="1" applyBorder="1" applyAlignment="1" applyProtection="1">
      <protection hidden="1"/>
    </xf>
    <xf numFmtId="180" fontId="52" fillId="22" borderId="1" xfId="27" applyNumberFormat="1" applyFont="1" applyFill="1" applyBorder="1" applyAlignment="1" applyProtection="1">
      <protection hidden="1"/>
    </xf>
    <xf numFmtId="180" fontId="52" fillId="25" borderId="1" xfId="27" applyNumberFormat="1" applyFont="1" applyFill="1" applyBorder="1" applyAlignment="1" applyProtection="1">
      <protection hidden="1"/>
    </xf>
    <xf numFmtId="180" fontId="52" fillId="26" borderId="1" xfId="4" applyNumberFormat="1" applyFont="1" applyFill="1" applyBorder="1" applyAlignment="1" applyProtection="1">
      <protection hidden="1"/>
    </xf>
    <xf numFmtId="180" fontId="52" fillId="9" borderId="1" xfId="4" applyNumberFormat="1" applyFont="1" applyFill="1" applyBorder="1" applyAlignment="1" applyProtection="1">
      <protection hidden="1"/>
    </xf>
    <xf numFmtId="180" fontId="51" fillId="9" borderId="0" xfId="4" applyNumberFormat="1" applyFont="1" applyFill="1" applyBorder="1" applyProtection="1">
      <protection hidden="1"/>
    </xf>
    <xf numFmtId="180" fontId="19" fillId="25" borderId="1" xfId="4" applyNumberFormat="1" applyFont="1" applyFill="1" applyBorder="1" applyAlignment="1" applyProtection="1">
      <protection hidden="1"/>
    </xf>
    <xf numFmtId="180" fontId="15" fillId="22" borderId="1" xfId="27" applyNumberFormat="1" applyFont="1" applyFill="1" applyBorder="1" applyAlignment="1" applyProtection="1">
      <protection hidden="1"/>
    </xf>
    <xf numFmtId="38" fontId="15" fillId="25" borderId="0" xfId="0" applyNumberFormat="1" applyFont="1" applyFill="1" applyBorder="1" applyAlignment="1" applyProtection="1">
      <alignment horizontal="left"/>
      <protection hidden="1"/>
    </xf>
    <xf numFmtId="180" fontId="19" fillId="0" borderId="1" xfId="27" applyNumberFormat="1" applyFont="1" applyFill="1" applyBorder="1" applyAlignment="1" applyProtection="1">
      <protection hidden="1"/>
    </xf>
    <xf numFmtId="180" fontId="55" fillId="9" borderId="0" xfId="38" applyNumberFormat="1" applyFont="1" applyFill="1" applyBorder="1" applyProtection="1">
      <protection hidden="1"/>
    </xf>
    <xf numFmtId="180" fontId="17" fillId="23" borderId="1" xfId="25" applyNumberFormat="1" applyFont="1" applyFill="1" applyBorder="1" applyAlignment="1" applyProtection="1">
      <protection hidden="1"/>
    </xf>
    <xf numFmtId="180" fontId="17" fillId="22" borderId="1" xfId="25" applyNumberFormat="1" applyFont="1" applyFill="1" applyBorder="1" applyAlignment="1" applyProtection="1">
      <protection hidden="1"/>
    </xf>
    <xf numFmtId="180" fontId="17" fillId="25" borderId="1" xfId="25" applyNumberFormat="1" applyFont="1" applyFill="1" applyBorder="1" applyAlignment="1" applyProtection="1">
      <protection hidden="1"/>
    </xf>
    <xf numFmtId="180" fontId="51" fillId="11" borderId="0" xfId="38" applyNumberFormat="1" applyFont="1" applyFill="1" applyBorder="1" applyProtection="1">
      <protection hidden="1"/>
    </xf>
    <xf numFmtId="180" fontId="52" fillId="12" borderId="0" xfId="38" applyNumberFormat="1" applyFont="1" applyFill="1" applyBorder="1" applyAlignment="1" applyProtection="1">
      <protection hidden="1"/>
    </xf>
    <xf numFmtId="180" fontId="52" fillId="23" borderId="1" xfId="25" applyNumberFormat="1" applyFont="1" applyFill="1" applyBorder="1" applyAlignment="1" applyProtection="1">
      <protection hidden="1"/>
    </xf>
    <xf numFmtId="180" fontId="52" fillId="22" borderId="1" xfId="25" applyNumberFormat="1" applyFont="1" applyFill="1" applyBorder="1" applyAlignment="1" applyProtection="1">
      <protection hidden="1"/>
    </xf>
    <xf numFmtId="180" fontId="52" fillId="25" borderId="1" xfId="25" applyNumberFormat="1" applyFont="1" applyFill="1" applyBorder="1" applyAlignment="1" applyProtection="1">
      <protection hidden="1"/>
    </xf>
    <xf numFmtId="180" fontId="51" fillId="26" borderId="1" xfId="4" applyNumberFormat="1" applyFont="1" applyFill="1" applyBorder="1" applyAlignment="1" applyProtection="1">
      <protection hidden="1"/>
    </xf>
    <xf numFmtId="180" fontId="51" fillId="9" borderId="1" xfId="4" applyNumberFormat="1" applyFont="1" applyFill="1" applyBorder="1" applyAlignment="1" applyProtection="1">
      <protection hidden="1"/>
    </xf>
    <xf numFmtId="180" fontId="51" fillId="0" borderId="0" xfId="38" applyNumberFormat="1" applyFont="1" applyProtection="1">
      <protection hidden="1"/>
    </xf>
    <xf numFmtId="180" fontId="19" fillId="23" borderId="1" xfId="25" applyNumberFormat="1" applyFont="1" applyFill="1" applyBorder="1" applyAlignment="1" applyProtection="1">
      <protection hidden="1"/>
    </xf>
    <xf numFmtId="180" fontId="19" fillId="22" borderId="1" xfId="25" applyNumberFormat="1" applyFont="1" applyFill="1" applyBorder="1" applyAlignment="1" applyProtection="1">
      <protection hidden="1"/>
    </xf>
    <xf numFmtId="180" fontId="19" fillId="25" borderId="1" xfId="25" applyNumberFormat="1" applyFont="1" applyFill="1" applyBorder="1" applyAlignment="1" applyProtection="1">
      <protection hidden="1"/>
    </xf>
    <xf numFmtId="180" fontId="19" fillId="12" borderId="0" xfId="38" applyNumberFormat="1" applyFont="1" applyFill="1" applyBorder="1" applyAlignment="1" applyProtection="1">
      <alignment horizontal="left"/>
      <protection hidden="1"/>
    </xf>
    <xf numFmtId="180" fontId="19" fillId="23" borderId="0" xfId="27" applyNumberFormat="1" applyFont="1" applyFill="1" applyBorder="1" applyAlignment="1" applyProtection="1">
      <alignment horizontal="right"/>
      <protection hidden="1"/>
    </xf>
    <xf numFmtId="180" fontId="19" fillId="14" borderId="0" xfId="27" applyNumberFormat="1" applyFont="1" applyFill="1" applyBorder="1" applyAlignment="1" applyProtection="1">
      <alignment horizontal="right"/>
      <protection hidden="1"/>
    </xf>
    <xf numFmtId="180" fontId="19" fillId="25" borderId="0" xfId="27" applyNumberFormat="1" applyFont="1" applyFill="1" applyBorder="1" applyAlignment="1" applyProtection="1">
      <alignment horizontal="right"/>
      <protection hidden="1"/>
    </xf>
    <xf numFmtId="180" fontId="17" fillId="26" borderId="0" xfId="4" applyNumberFormat="1" applyFont="1" applyFill="1" applyBorder="1" applyAlignment="1" applyProtection="1">
      <protection hidden="1"/>
    </xf>
    <xf numFmtId="166" fontId="19" fillId="23" borderId="0" xfId="25" applyNumberFormat="1" applyFont="1" applyFill="1" applyBorder="1" applyAlignment="1" applyProtection="1">
      <alignment horizontal="right"/>
      <protection hidden="1"/>
    </xf>
    <xf numFmtId="166" fontId="19" fillId="22" borderId="0" xfId="25" applyNumberFormat="1" applyFont="1" applyFill="1" applyBorder="1" applyAlignment="1" applyProtection="1">
      <alignment horizontal="right"/>
      <protection hidden="1"/>
    </xf>
    <xf numFmtId="180" fontId="19" fillId="22" borderId="0" xfId="27" applyNumberFormat="1" applyFont="1" applyFill="1" applyBorder="1" applyAlignment="1" applyProtection="1">
      <alignment horizontal="right"/>
      <protection hidden="1"/>
    </xf>
    <xf numFmtId="180" fontId="15" fillId="10" borderId="0" xfId="38" applyNumberFormat="1" applyFont="1" applyFill="1" applyProtection="1">
      <protection hidden="1"/>
    </xf>
    <xf numFmtId="180" fontId="50" fillId="10" borderId="0" xfId="38" applyNumberFormat="1" applyFont="1" applyFill="1" applyProtection="1">
      <protection hidden="1"/>
    </xf>
    <xf numFmtId="180" fontId="15" fillId="10" borderId="0" xfId="38" applyNumberFormat="1" applyFont="1" applyFill="1" applyBorder="1" applyProtection="1">
      <protection hidden="1"/>
    </xf>
    <xf numFmtId="180" fontId="15" fillId="0" borderId="0" xfId="38" applyNumberFormat="1" applyFont="1" applyBorder="1" applyProtection="1">
      <protection hidden="1"/>
    </xf>
    <xf numFmtId="180" fontId="15" fillId="25" borderId="0" xfId="38" applyNumberFormat="1" applyFont="1" applyFill="1" applyBorder="1" applyProtection="1">
      <protection hidden="1"/>
    </xf>
    <xf numFmtId="180" fontId="15" fillId="22" borderId="0" xfId="38" applyNumberFormat="1" applyFont="1" applyFill="1" applyBorder="1" applyProtection="1">
      <protection hidden="1"/>
    </xf>
    <xf numFmtId="180" fontId="15" fillId="23" borderId="0" xfId="38" applyNumberFormat="1" applyFont="1" applyFill="1" applyBorder="1" applyProtection="1">
      <protection hidden="1"/>
    </xf>
    <xf numFmtId="177" fontId="19" fillId="23" borderId="1" xfId="27" applyNumberFormat="1" applyFont="1" applyFill="1" applyBorder="1" applyAlignment="1" applyProtection="1">
      <protection hidden="1"/>
    </xf>
    <xf numFmtId="180" fontId="19" fillId="14" borderId="1" xfId="38" applyNumberFormat="1" applyFont="1" applyFill="1" applyBorder="1" applyAlignment="1" applyProtection="1">
      <protection hidden="1"/>
    </xf>
    <xf numFmtId="180" fontId="19" fillId="25" borderId="1" xfId="38" applyNumberFormat="1" applyFont="1" applyFill="1" applyBorder="1" applyAlignment="1" applyProtection="1">
      <protection hidden="1"/>
    </xf>
    <xf numFmtId="177" fontId="19" fillId="13" borderId="1" xfId="27" applyNumberFormat="1" applyFont="1" applyFill="1" applyBorder="1" applyAlignment="1" applyProtection="1">
      <alignment horizontal="right"/>
      <protection hidden="1"/>
    </xf>
    <xf numFmtId="180" fontId="19" fillId="22" borderId="1" xfId="38" applyNumberFormat="1" applyFont="1" applyFill="1" applyBorder="1" applyAlignment="1" applyProtection="1">
      <protection hidden="1"/>
    </xf>
    <xf numFmtId="180" fontId="19" fillId="9" borderId="0" xfId="4" applyNumberFormat="1" applyFont="1" applyFill="1" applyBorder="1" applyAlignment="1" applyProtection="1">
      <protection hidden="1"/>
    </xf>
    <xf numFmtId="180" fontId="19" fillId="10" borderId="1" xfId="38" applyNumberFormat="1" applyFont="1" applyFill="1" applyBorder="1" applyAlignment="1" applyProtection="1">
      <protection hidden="1"/>
    </xf>
    <xf numFmtId="190" fontId="19" fillId="23" borderId="1" xfId="39" applyNumberFormat="1" applyFont="1" applyFill="1" applyBorder="1" applyAlignment="1" applyProtection="1">
      <alignment horizontal="right"/>
      <protection hidden="1"/>
    </xf>
    <xf numFmtId="190" fontId="19" fillId="22" borderId="1" xfId="39" applyNumberFormat="1" applyFont="1" applyFill="1" applyBorder="1" applyAlignment="1" applyProtection="1">
      <alignment horizontal="right"/>
      <protection hidden="1"/>
    </xf>
    <xf numFmtId="180" fontId="19" fillId="23" borderId="1" xfId="38" applyNumberFormat="1" applyFont="1" applyFill="1" applyBorder="1" applyAlignment="1" applyProtection="1">
      <protection hidden="1"/>
    </xf>
    <xf numFmtId="180" fontId="19" fillId="24" borderId="1" xfId="38" applyNumberFormat="1" applyFont="1" applyFill="1" applyBorder="1" applyAlignment="1" applyProtection="1">
      <protection hidden="1"/>
    </xf>
    <xf numFmtId="180" fontId="20" fillId="9" borderId="0" xfId="38" applyNumberFormat="1" applyFont="1" applyFill="1" applyBorder="1" applyAlignment="1" applyProtection="1">
      <protection hidden="1"/>
    </xf>
    <xf numFmtId="180" fontId="20" fillId="23" borderId="1" xfId="38" applyNumberFormat="1" applyFont="1" applyFill="1" applyBorder="1" applyProtection="1">
      <protection hidden="1"/>
    </xf>
    <xf numFmtId="180" fontId="20" fillId="22" borderId="1" xfId="38" applyNumberFormat="1" applyFont="1" applyFill="1" applyBorder="1" applyProtection="1">
      <protection hidden="1"/>
    </xf>
    <xf numFmtId="180" fontId="20" fillId="25" borderId="1" xfId="38" applyNumberFormat="1" applyFont="1" applyFill="1" applyBorder="1" applyProtection="1">
      <protection hidden="1"/>
    </xf>
    <xf numFmtId="180" fontId="20" fillId="25" borderId="1" xfId="4" applyNumberFormat="1" applyFont="1" applyFill="1" applyBorder="1" applyProtection="1">
      <protection hidden="1"/>
    </xf>
    <xf numFmtId="180" fontId="20" fillId="9" borderId="1" xfId="4" applyNumberFormat="1" applyFont="1" applyFill="1" applyBorder="1" applyProtection="1">
      <protection hidden="1"/>
    </xf>
    <xf numFmtId="180" fontId="15" fillId="23" borderId="1" xfId="38" applyNumberFormat="1" applyFont="1" applyFill="1" applyBorder="1" applyProtection="1">
      <protection hidden="1"/>
    </xf>
    <xf numFmtId="180" fontId="15" fillId="24" borderId="1" xfId="38" applyNumberFormat="1" applyFont="1" applyFill="1" applyBorder="1" applyProtection="1">
      <protection hidden="1"/>
    </xf>
    <xf numFmtId="180" fontId="15" fillId="25" borderId="1" xfId="38" applyNumberFormat="1" applyFont="1" applyFill="1" applyBorder="1" applyProtection="1">
      <protection hidden="1"/>
    </xf>
    <xf numFmtId="180" fontId="15" fillId="22" borderId="1" xfId="38" applyNumberFormat="1" applyFont="1" applyFill="1" applyBorder="1" applyProtection="1">
      <protection hidden="1"/>
    </xf>
    <xf numFmtId="180" fontId="20" fillId="0" borderId="0" xfId="38" applyNumberFormat="1" applyFont="1" applyBorder="1" applyProtection="1">
      <protection hidden="1"/>
    </xf>
    <xf numFmtId="164" fontId="19" fillId="23" borderId="1" xfId="27" applyNumberFormat="1" applyFont="1" applyFill="1" applyBorder="1" applyAlignment="1" applyProtection="1">
      <protection hidden="1"/>
    </xf>
    <xf numFmtId="164" fontId="19" fillId="13" borderId="1" xfId="38" applyNumberFormat="1" applyFont="1" applyFill="1" applyBorder="1" applyAlignment="1" applyProtection="1">
      <protection hidden="1"/>
    </xf>
    <xf numFmtId="180" fontId="17" fillId="12" borderId="0" xfId="38" applyNumberFormat="1" applyFont="1" applyFill="1" applyBorder="1" applyAlignment="1" applyProtection="1">
      <alignment horizontal="left"/>
      <protection hidden="1"/>
    </xf>
    <xf numFmtId="180" fontId="20" fillId="23" borderId="1" xfId="38" applyNumberFormat="1" applyFont="1" applyFill="1" applyBorder="1" applyAlignment="1" applyProtection="1">
      <alignment horizontal="right"/>
      <protection hidden="1"/>
    </xf>
    <xf numFmtId="180" fontId="20" fillId="24" borderId="1" xfId="38" applyNumberFormat="1" applyFont="1" applyFill="1" applyBorder="1" applyAlignment="1" applyProtection="1">
      <alignment horizontal="right"/>
      <protection hidden="1"/>
    </xf>
    <xf numFmtId="180" fontId="20" fillId="25" borderId="1" xfId="38" applyNumberFormat="1" applyFont="1" applyFill="1" applyBorder="1" applyAlignment="1" applyProtection="1">
      <alignment horizontal="right"/>
      <protection hidden="1"/>
    </xf>
    <xf numFmtId="180" fontId="20" fillId="22" borderId="1" xfId="38" applyNumberFormat="1" applyFont="1" applyFill="1" applyBorder="1" applyAlignment="1" applyProtection="1">
      <alignment horizontal="right"/>
      <protection hidden="1"/>
    </xf>
    <xf numFmtId="180" fontId="17" fillId="22" borderId="1" xfId="38" applyNumberFormat="1" applyFont="1" applyFill="1" applyBorder="1" applyAlignment="1" applyProtection="1">
      <protection hidden="1"/>
    </xf>
    <xf numFmtId="180" fontId="17" fillId="25" borderId="1" xfId="38" applyNumberFormat="1" applyFont="1" applyFill="1" applyBorder="1" applyAlignment="1" applyProtection="1">
      <protection hidden="1"/>
    </xf>
    <xf numFmtId="180" fontId="17" fillId="25" borderId="1" xfId="4" applyNumberFormat="1" applyFont="1" applyFill="1" applyBorder="1" applyAlignment="1" applyProtection="1">
      <protection hidden="1"/>
    </xf>
    <xf numFmtId="180" fontId="17" fillId="22" borderId="1" xfId="27" applyNumberFormat="1" applyFont="1" applyFill="1" applyBorder="1" applyAlignment="1" applyProtection="1">
      <alignment horizontal="right"/>
      <protection hidden="1"/>
    </xf>
    <xf numFmtId="180" fontId="17" fillId="25" borderId="1" xfId="27" applyNumberFormat="1" applyFont="1" applyFill="1" applyBorder="1" applyAlignment="1" applyProtection="1">
      <alignment horizontal="right"/>
      <protection hidden="1"/>
    </xf>
    <xf numFmtId="180" fontId="51" fillId="0" borderId="0" xfId="38" applyNumberFormat="1" applyFont="1" applyBorder="1" applyProtection="1">
      <protection hidden="1"/>
    </xf>
    <xf numFmtId="180" fontId="52" fillId="12" borderId="0" xfId="38" applyNumberFormat="1" applyFont="1" applyFill="1" applyBorder="1" applyAlignment="1" applyProtection="1">
      <alignment horizontal="left"/>
      <protection hidden="1"/>
    </xf>
    <xf numFmtId="180" fontId="51" fillId="23" borderId="1" xfId="38" applyNumberFormat="1" applyFont="1" applyFill="1" applyBorder="1" applyProtection="1">
      <protection hidden="1"/>
    </xf>
    <xf numFmtId="180" fontId="51" fillId="24" borderId="1" xfId="38" applyNumberFormat="1" applyFont="1" applyFill="1" applyBorder="1" applyAlignment="1" applyProtection="1">
      <alignment horizontal="right"/>
      <protection hidden="1"/>
    </xf>
    <xf numFmtId="180" fontId="51" fillId="25" borderId="1" xfId="38" applyNumberFormat="1" applyFont="1" applyFill="1" applyBorder="1" applyAlignment="1" applyProtection="1">
      <alignment horizontal="right"/>
      <protection hidden="1"/>
    </xf>
    <xf numFmtId="180" fontId="51" fillId="25" borderId="1" xfId="4" applyNumberFormat="1" applyFont="1" applyFill="1" applyBorder="1" applyProtection="1">
      <protection hidden="1"/>
    </xf>
    <xf numFmtId="180" fontId="51" fillId="9" borderId="1" xfId="4" applyNumberFormat="1" applyFont="1" applyFill="1" applyBorder="1" applyProtection="1">
      <protection hidden="1"/>
    </xf>
    <xf numFmtId="180" fontId="51" fillId="23" borderId="1" xfId="38" applyNumberFormat="1" applyFont="1" applyFill="1" applyBorder="1" applyAlignment="1" applyProtection="1">
      <alignment horizontal="right"/>
      <protection hidden="1"/>
    </xf>
    <xf numFmtId="180" fontId="51" fillId="22" borderId="1" xfId="38" applyNumberFormat="1" applyFont="1" applyFill="1" applyBorder="1" applyAlignment="1" applyProtection="1">
      <alignment horizontal="right"/>
      <protection hidden="1"/>
    </xf>
    <xf numFmtId="180" fontId="53" fillId="9" borderId="0" xfId="38" applyNumberFormat="1" applyFont="1" applyFill="1" applyBorder="1" applyProtection="1">
      <protection hidden="1"/>
    </xf>
    <xf numFmtId="180" fontId="20" fillId="23" borderId="0" xfId="38" applyNumberFormat="1" applyFont="1" applyFill="1" applyBorder="1" applyAlignment="1" applyProtection="1">
      <alignment horizontal="right"/>
      <protection hidden="1"/>
    </xf>
    <xf numFmtId="180" fontId="20" fillId="10" borderId="0" xfId="38" applyNumberFormat="1" applyFont="1" applyFill="1" applyBorder="1" applyAlignment="1" applyProtection="1">
      <alignment horizontal="right"/>
      <protection hidden="1"/>
    </xf>
    <xf numFmtId="180" fontId="20" fillId="25" borderId="0" xfId="38" applyNumberFormat="1" applyFont="1" applyFill="1" applyBorder="1" applyAlignment="1" applyProtection="1">
      <alignment horizontal="right"/>
      <protection hidden="1"/>
    </xf>
    <xf numFmtId="180" fontId="20" fillId="25" borderId="0" xfId="4" applyNumberFormat="1" applyFont="1" applyFill="1" applyBorder="1" applyProtection="1">
      <protection hidden="1"/>
    </xf>
    <xf numFmtId="166" fontId="20" fillId="23" borderId="0" xfId="25" applyNumberFormat="1" applyFont="1" applyFill="1" applyBorder="1" applyAlignment="1" applyProtection="1">
      <alignment horizontal="right"/>
      <protection hidden="1"/>
    </xf>
    <xf numFmtId="166" fontId="20" fillId="24" borderId="0" xfId="25" applyNumberFormat="1" applyFont="1" applyFill="1" applyBorder="1" applyAlignment="1" applyProtection="1">
      <alignment horizontal="right"/>
      <protection hidden="1"/>
    </xf>
    <xf numFmtId="180" fontId="20" fillId="22" borderId="0" xfId="38" applyNumberFormat="1" applyFont="1" applyFill="1" applyBorder="1" applyAlignment="1" applyProtection="1">
      <alignment horizontal="right"/>
      <protection hidden="1"/>
    </xf>
    <xf numFmtId="180" fontId="15" fillId="24" borderId="0" xfId="38" applyNumberFormat="1" applyFont="1" applyFill="1" applyBorder="1" applyProtection="1">
      <protection hidden="1"/>
    </xf>
    <xf numFmtId="0" fontId="15" fillId="10" borderId="0" xfId="27" applyFont="1" applyFill="1" applyProtection="1">
      <protection hidden="1"/>
    </xf>
    <xf numFmtId="0" fontId="15" fillId="0" borderId="0" xfId="38" applyFont="1" applyProtection="1">
      <protection hidden="1"/>
    </xf>
    <xf numFmtId="166" fontId="19" fillId="12" borderId="1" xfId="25" applyNumberFormat="1" applyFont="1" applyFill="1" applyBorder="1" applyAlignment="1" applyProtection="1">
      <alignment horizontal="right"/>
      <protection hidden="1"/>
    </xf>
    <xf numFmtId="166" fontId="17" fillId="12" borderId="1" xfId="25" applyNumberFormat="1" applyFont="1" applyFill="1" applyBorder="1" applyAlignment="1" applyProtection="1">
      <alignment horizontal="right"/>
      <protection hidden="1"/>
    </xf>
    <xf numFmtId="180" fontId="52" fillId="9" borderId="0" xfId="4" applyNumberFormat="1" applyFont="1" applyFill="1" applyBorder="1" applyAlignment="1" applyProtection="1">
      <protection hidden="1"/>
    </xf>
    <xf numFmtId="166" fontId="52" fillId="12" borderId="1" xfId="25" applyNumberFormat="1" applyFont="1" applyFill="1" applyBorder="1" applyAlignment="1" applyProtection="1">
      <alignment horizontal="right"/>
      <protection hidden="1"/>
    </xf>
    <xf numFmtId="166" fontId="19" fillId="14" borderId="0" xfId="25" applyNumberFormat="1" applyFont="1" applyFill="1" applyBorder="1" applyAlignment="1" applyProtection="1">
      <alignment horizontal="right"/>
      <protection hidden="1"/>
    </xf>
    <xf numFmtId="166" fontId="19" fillId="25" borderId="0" xfId="25" applyNumberFormat="1" applyFont="1" applyFill="1" applyBorder="1" applyAlignment="1" applyProtection="1">
      <alignment horizontal="right"/>
      <protection hidden="1"/>
    </xf>
    <xf numFmtId="166" fontId="19" fillId="12" borderId="0" xfId="25" applyNumberFormat="1" applyFont="1" applyFill="1" applyBorder="1" applyAlignment="1" applyProtection="1">
      <alignment horizontal="right"/>
      <protection hidden="1"/>
    </xf>
    <xf numFmtId="0" fontId="15" fillId="24" borderId="0" xfId="27" applyFont="1" applyFill="1" applyProtection="1">
      <protection hidden="1"/>
    </xf>
    <xf numFmtId="180" fontId="47" fillId="15" borderId="11" xfId="27" applyNumberFormat="1" applyFont="1" applyFill="1" applyBorder="1" applyAlignment="1" applyProtection="1">
      <alignment horizontal="left" wrapText="1"/>
      <protection hidden="1"/>
    </xf>
    <xf numFmtId="180" fontId="15" fillId="9" borderId="11" xfId="38" applyNumberFormat="1" applyFont="1" applyFill="1" applyBorder="1" applyProtection="1">
      <protection hidden="1"/>
    </xf>
    <xf numFmtId="180" fontId="17" fillId="23" borderId="0" xfId="38" applyNumberFormat="1" applyFont="1" applyFill="1" applyBorder="1" applyAlignment="1" applyProtection="1">
      <alignment horizontal="right"/>
      <protection hidden="1"/>
    </xf>
    <xf numFmtId="180" fontId="17" fillId="14" borderId="0" xfId="38" applyNumberFormat="1" applyFont="1" applyFill="1" applyBorder="1" applyAlignment="1" applyProtection="1">
      <alignment horizontal="right"/>
      <protection hidden="1"/>
    </xf>
    <xf numFmtId="180" fontId="17" fillId="25" borderId="0" xfId="38" applyNumberFormat="1" applyFont="1" applyFill="1" applyBorder="1" applyAlignment="1" applyProtection="1">
      <alignment horizontal="right"/>
      <protection hidden="1"/>
    </xf>
    <xf numFmtId="180" fontId="17" fillId="22" borderId="0" xfId="38" applyNumberFormat="1" applyFont="1" applyFill="1" applyBorder="1" applyAlignment="1" applyProtection="1">
      <alignment horizontal="right"/>
      <protection hidden="1"/>
    </xf>
    <xf numFmtId="180" fontId="23" fillId="12" borderId="0" xfId="38" applyNumberFormat="1" applyFont="1" applyFill="1" applyBorder="1" applyAlignment="1" applyProtection="1">
      <protection hidden="1"/>
    </xf>
    <xf numFmtId="180" fontId="17" fillId="12" borderId="26" xfId="27" applyNumberFormat="1" applyFont="1" applyFill="1" applyBorder="1" applyAlignment="1" applyProtection="1">
      <protection hidden="1"/>
    </xf>
    <xf numFmtId="182" fontId="17" fillId="23" borderId="1" xfId="27" applyNumberFormat="1" applyFont="1" applyFill="1" applyBorder="1" applyAlignment="1" applyProtection="1">
      <alignment horizontal="right"/>
      <protection hidden="1"/>
    </xf>
    <xf numFmtId="182" fontId="17" fillId="0" borderId="1" xfId="27" applyNumberFormat="1" applyFont="1" applyFill="1" applyBorder="1" applyAlignment="1" applyProtection="1">
      <alignment horizontal="right"/>
      <protection hidden="1"/>
    </xf>
    <xf numFmtId="182" fontId="17" fillId="25" borderId="1" xfId="27" applyNumberFormat="1" applyFont="1" applyFill="1" applyBorder="1" applyAlignment="1" applyProtection="1">
      <alignment horizontal="right"/>
      <protection hidden="1"/>
    </xf>
    <xf numFmtId="181" fontId="20" fillId="25" borderId="1" xfId="36" applyNumberFormat="1" applyFont="1" applyFill="1" applyBorder="1" applyProtection="1">
      <protection hidden="1"/>
    </xf>
    <xf numFmtId="181" fontId="20" fillId="9" borderId="1" xfId="36" applyNumberFormat="1" applyFont="1" applyFill="1" applyBorder="1" applyProtection="1">
      <protection hidden="1"/>
    </xf>
    <xf numFmtId="182" fontId="17" fillId="22" borderId="1" xfId="27" applyNumberFormat="1" applyFont="1" applyFill="1" applyBorder="1" applyAlignment="1" applyProtection="1">
      <alignment horizontal="right"/>
      <protection hidden="1"/>
    </xf>
    <xf numFmtId="180" fontId="19" fillId="12" borderId="0" xfId="27" applyNumberFormat="1" applyFont="1" applyFill="1" applyBorder="1" applyAlignment="1" applyProtection="1">
      <protection hidden="1"/>
    </xf>
    <xf numFmtId="182" fontId="19" fillId="23" borderId="1" xfId="40" applyNumberFormat="1" applyFont="1" applyFill="1" applyBorder="1" applyAlignment="1" applyProtection="1">
      <alignment horizontal="right"/>
      <protection hidden="1"/>
    </xf>
    <xf numFmtId="182" fontId="19" fillId="0" borderId="1" xfId="40" applyNumberFormat="1" applyFont="1" applyFill="1" applyBorder="1" applyAlignment="1" applyProtection="1">
      <alignment horizontal="right"/>
      <protection hidden="1"/>
    </xf>
    <xf numFmtId="182" fontId="19" fillId="25" borderId="1" xfId="40" applyNumberFormat="1" applyFont="1" applyFill="1" applyBorder="1" applyAlignment="1" applyProtection="1">
      <alignment horizontal="right"/>
      <protection hidden="1"/>
    </xf>
    <xf numFmtId="181" fontId="19" fillId="25" borderId="1" xfId="36" applyNumberFormat="1" applyFont="1" applyFill="1" applyBorder="1" applyAlignment="1" applyProtection="1">
      <protection hidden="1"/>
    </xf>
    <xf numFmtId="181" fontId="19" fillId="9" borderId="1" xfId="36" applyNumberFormat="1" applyFont="1" applyFill="1" applyBorder="1" applyAlignment="1" applyProtection="1">
      <protection hidden="1"/>
    </xf>
    <xf numFmtId="182" fontId="19" fillId="22" borderId="1" xfId="40" applyNumberFormat="1" applyFont="1" applyFill="1" applyBorder="1" applyAlignment="1" applyProtection="1">
      <alignment horizontal="right"/>
      <protection hidden="1"/>
    </xf>
    <xf numFmtId="182" fontId="19" fillId="24" borderId="1" xfId="40" applyNumberFormat="1" applyFont="1" applyFill="1" applyBorder="1" applyAlignment="1" applyProtection="1">
      <alignment horizontal="right"/>
      <protection hidden="1"/>
    </xf>
    <xf numFmtId="182" fontId="19" fillId="23" borderId="1" xfId="27" applyNumberFormat="1" applyFont="1" applyFill="1" applyBorder="1" applyAlignment="1" applyProtection="1">
      <alignment horizontal="right"/>
      <protection hidden="1"/>
    </xf>
    <xf numFmtId="182" fontId="19" fillId="22" borderId="1" xfId="27" applyNumberFormat="1" applyFont="1" applyFill="1" applyBorder="1" applyAlignment="1" applyProtection="1">
      <alignment horizontal="right"/>
      <protection hidden="1"/>
    </xf>
    <xf numFmtId="182" fontId="19" fillId="25" borderId="1" xfId="27" applyNumberFormat="1" applyFont="1" applyFill="1" applyBorder="1" applyAlignment="1" applyProtection="1">
      <alignment horizontal="right"/>
      <protection hidden="1"/>
    </xf>
    <xf numFmtId="181" fontId="20" fillId="26" borderId="1" xfId="36" applyNumberFormat="1" applyFont="1" applyFill="1" applyBorder="1" applyProtection="1">
      <protection hidden="1"/>
    </xf>
    <xf numFmtId="180" fontId="17" fillId="25" borderId="26" xfId="27" applyNumberFormat="1" applyFont="1" applyFill="1" applyBorder="1" applyAlignment="1" applyProtection="1">
      <protection hidden="1"/>
    </xf>
    <xf numFmtId="180" fontId="19" fillId="25" borderId="0" xfId="27" applyNumberFormat="1" applyFont="1" applyFill="1" applyBorder="1" applyAlignment="1" applyProtection="1">
      <protection hidden="1"/>
    </xf>
    <xf numFmtId="182" fontId="17" fillId="24" borderId="1" xfId="27" applyNumberFormat="1" applyFont="1" applyFill="1" applyBorder="1" applyAlignment="1" applyProtection="1">
      <alignment horizontal="right"/>
      <protection hidden="1"/>
    </xf>
    <xf numFmtId="190" fontId="17" fillId="23" borderId="1" xfId="39" applyNumberFormat="1" applyFont="1" applyFill="1" applyBorder="1" applyAlignment="1" applyProtection="1">
      <alignment horizontal="right"/>
      <protection hidden="1"/>
    </xf>
    <xf numFmtId="190" fontId="17" fillId="22" borderId="1" xfId="39" applyNumberFormat="1" applyFont="1" applyFill="1" applyBorder="1" applyAlignment="1" applyProtection="1">
      <alignment horizontal="right"/>
      <protection hidden="1"/>
    </xf>
    <xf numFmtId="182" fontId="20" fillId="22" borderId="1" xfId="40" applyNumberFormat="1" applyFont="1" applyFill="1" applyBorder="1" applyAlignment="1" applyProtection="1">
      <alignment horizontal="right"/>
      <protection hidden="1"/>
    </xf>
    <xf numFmtId="182" fontId="20" fillId="25" borderId="1" xfId="40" applyNumberFormat="1" applyFont="1" applyFill="1" applyBorder="1" applyAlignment="1" applyProtection="1">
      <alignment horizontal="right"/>
      <protection hidden="1"/>
    </xf>
    <xf numFmtId="180" fontId="52" fillId="25" borderId="0" xfId="27" applyNumberFormat="1" applyFont="1" applyFill="1" applyBorder="1" applyAlignment="1" applyProtection="1">
      <protection hidden="1"/>
    </xf>
    <xf numFmtId="182" fontId="52" fillId="23" borderId="1" xfId="27" applyNumberFormat="1" applyFont="1" applyFill="1" applyBorder="1" applyAlignment="1" applyProtection="1">
      <alignment horizontal="right"/>
      <protection hidden="1"/>
    </xf>
    <xf numFmtId="182" fontId="52" fillId="24" borderId="1" xfId="27" applyNumberFormat="1" applyFont="1" applyFill="1" applyBorder="1" applyAlignment="1" applyProtection="1">
      <alignment horizontal="right"/>
      <protection hidden="1"/>
    </xf>
    <xf numFmtId="182" fontId="52" fillId="25" borderId="1" xfId="27" applyNumberFormat="1" applyFont="1" applyFill="1" applyBorder="1" applyAlignment="1" applyProtection="1">
      <alignment horizontal="right"/>
      <protection hidden="1"/>
    </xf>
    <xf numFmtId="181" fontId="52" fillId="25" borderId="1" xfId="36" applyNumberFormat="1" applyFont="1" applyFill="1" applyBorder="1" applyAlignment="1" applyProtection="1">
      <protection hidden="1"/>
    </xf>
    <xf numFmtId="190" fontId="52" fillId="23" borderId="1" xfId="39" applyNumberFormat="1" applyFont="1" applyFill="1" applyBorder="1" applyAlignment="1" applyProtection="1">
      <alignment horizontal="right"/>
      <protection hidden="1"/>
    </xf>
    <xf numFmtId="190" fontId="52" fillId="22" borderId="1" xfId="39" applyNumberFormat="1" applyFont="1" applyFill="1" applyBorder="1" applyAlignment="1" applyProtection="1">
      <alignment horizontal="right"/>
      <protection hidden="1"/>
    </xf>
    <xf numFmtId="181" fontId="52" fillId="26" borderId="1" xfId="36" applyNumberFormat="1" applyFont="1" applyFill="1" applyBorder="1" applyAlignment="1" applyProtection="1">
      <protection hidden="1"/>
    </xf>
    <xf numFmtId="182" fontId="52" fillId="22" borderId="1" xfId="40" applyNumberFormat="1" applyFont="1" applyFill="1" applyBorder="1" applyAlignment="1" applyProtection="1">
      <alignment horizontal="right"/>
      <protection hidden="1"/>
    </xf>
    <xf numFmtId="182" fontId="52" fillId="25" borderId="1" xfId="40" applyNumberFormat="1" applyFont="1" applyFill="1" applyBorder="1" applyAlignment="1" applyProtection="1">
      <alignment horizontal="right"/>
      <protection hidden="1"/>
    </xf>
    <xf numFmtId="180" fontId="55" fillId="11" borderId="0" xfId="38" applyNumberFormat="1" applyFont="1" applyFill="1" applyBorder="1" applyProtection="1">
      <protection hidden="1"/>
    </xf>
    <xf numFmtId="181" fontId="19" fillId="26" borderId="1" xfId="36" applyNumberFormat="1" applyFont="1" applyFill="1" applyBorder="1" applyAlignment="1" applyProtection="1">
      <protection hidden="1"/>
    </xf>
    <xf numFmtId="182" fontId="19" fillId="24" borderId="1" xfId="27" applyNumberFormat="1" applyFont="1" applyFill="1" applyBorder="1" applyAlignment="1" applyProtection="1">
      <alignment horizontal="right"/>
      <protection hidden="1"/>
    </xf>
    <xf numFmtId="182" fontId="19" fillId="22" borderId="23" xfId="27" applyNumberFormat="1" applyFont="1" applyFill="1" applyBorder="1" applyAlignment="1" applyProtection="1">
      <alignment horizontal="right"/>
      <protection hidden="1"/>
    </xf>
    <xf numFmtId="182" fontId="19" fillId="25" borderId="23" xfId="27" applyNumberFormat="1" applyFont="1" applyFill="1" applyBorder="1" applyAlignment="1" applyProtection="1">
      <alignment horizontal="right"/>
      <protection hidden="1"/>
    </xf>
    <xf numFmtId="181" fontId="20" fillId="9" borderId="26" xfId="36" applyNumberFormat="1" applyFont="1" applyFill="1" applyBorder="1" applyProtection="1">
      <protection hidden="1"/>
    </xf>
    <xf numFmtId="182" fontId="17" fillId="22" borderId="32" xfId="27" applyNumberFormat="1" applyFont="1" applyFill="1" applyBorder="1" applyAlignment="1" applyProtection="1">
      <alignment horizontal="right"/>
      <protection hidden="1"/>
    </xf>
    <xf numFmtId="182" fontId="17" fillId="25" borderId="32" xfId="27" applyNumberFormat="1" applyFont="1" applyFill="1" applyBorder="1" applyAlignment="1" applyProtection="1">
      <alignment horizontal="right"/>
      <protection hidden="1"/>
    </xf>
    <xf numFmtId="182" fontId="19" fillId="22" borderId="24" xfId="27" applyNumberFormat="1" applyFont="1" applyFill="1" applyBorder="1" applyAlignment="1" applyProtection="1">
      <alignment horizontal="right"/>
      <protection hidden="1"/>
    </xf>
    <xf numFmtId="182" fontId="19" fillId="25" borderId="24" xfId="27" applyNumberFormat="1" applyFont="1" applyFill="1" applyBorder="1" applyAlignment="1" applyProtection="1">
      <alignment horizontal="right"/>
      <protection hidden="1"/>
    </xf>
    <xf numFmtId="180" fontId="15" fillId="24" borderId="0" xfId="38" applyNumberFormat="1" applyFont="1" applyFill="1" applyProtection="1">
      <protection hidden="1"/>
    </xf>
    <xf numFmtId="182" fontId="19" fillId="23" borderId="23" xfId="27" applyNumberFormat="1" applyFont="1" applyFill="1" applyBorder="1" applyAlignment="1" applyProtection="1">
      <alignment horizontal="right"/>
      <protection hidden="1"/>
    </xf>
    <xf numFmtId="182" fontId="19" fillId="24" borderId="23" xfId="27" applyNumberFormat="1" applyFont="1" applyFill="1" applyBorder="1" applyAlignment="1" applyProtection="1">
      <alignment horizontal="right"/>
      <protection hidden="1"/>
    </xf>
    <xf numFmtId="181" fontId="20" fillId="25" borderId="23" xfId="36" applyNumberFormat="1" applyFont="1" applyFill="1" applyBorder="1" applyProtection="1">
      <protection hidden="1"/>
    </xf>
    <xf numFmtId="190" fontId="19" fillId="23" borderId="23" xfId="39" applyNumberFormat="1" applyFont="1" applyFill="1" applyBorder="1" applyAlignment="1" applyProtection="1">
      <alignment horizontal="right"/>
      <protection hidden="1"/>
    </xf>
    <xf numFmtId="190" fontId="19" fillId="22" borderId="23" xfId="39" applyNumberFormat="1" applyFont="1" applyFill="1" applyBorder="1" applyAlignment="1" applyProtection="1">
      <alignment horizontal="right"/>
      <protection hidden="1"/>
    </xf>
    <xf numFmtId="181" fontId="20" fillId="9" borderId="23" xfId="36" applyNumberFormat="1" applyFont="1" applyFill="1" applyBorder="1" applyProtection="1">
      <protection hidden="1"/>
    </xf>
    <xf numFmtId="182" fontId="19" fillId="23" borderId="32" xfId="27" applyNumberFormat="1" applyFont="1" applyFill="1" applyBorder="1" applyAlignment="1" applyProtection="1">
      <alignment horizontal="right"/>
      <protection hidden="1"/>
    </xf>
    <xf numFmtId="182" fontId="19" fillId="0" borderId="32" xfId="27" applyNumberFormat="1" applyFont="1" applyFill="1" applyBorder="1" applyAlignment="1" applyProtection="1">
      <alignment horizontal="right"/>
      <protection hidden="1"/>
    </xf>
    <xf numFmtId="182" fontId="19" fillId="25" borderId="32" xfId="27" applyNumberFormat="1" applyFont="1" applyFill="1" applyBorder="1" applyAlignment="1" applyProtection="1">
      <alignment horizontal="right"/>
      <protection hidden="1"/>
    </xf>
    <xf numFmtId="181" fontId="20" fillId="25" borderId="32" xfId="36" applyNumberFormat="1" applyFont="1" applyFill="1" applyBorder="1" applyProtection="1">
      <protection hidden="1"/>
    </xf>
    <xf numFmtId="181" fontId="20" fillId="9" borderId="32" xfId="36" applyNumberFormat="1" applyFont="1" applyFill="1" applyBorder="1" applyProtection="1">
      <protection hidden="1"/>
    </xf>
    <xf numFmtId="182" fontId="20" fillId="22" borderId="32" xfId="40" applyNumberFormat="1" applyFont="1" applyFill="1" applyBorder="1" applyAlignment="1" applyProtection="1">
      <alignment horizontal="right"/>
      <protection hidden="1"/>
    </xf>
    <xf numFmtId="182" fontId="20" fillId="25" borderId="32" xfId="40" applyNumberFormat="1" applyFont="1" applyFill="1" applyBorder="1" applyAlignment="1" applyProtection="1">
      <alignment horizontal="right"/>
      <protection hidden="1"/>
    </xf>
    <xf numFmtId="182" fontId="19" fillId="23" borderId="0" xfId="27" applyNumberFormat="1" applyFont="1" applyFill="1" applyBorder="1" applyAlignment="1" applyProtection="1">
      <alignment horizontal="right"/>
      <protection hidden="1"/>
    </xf>
    <xf numFmtId="182" fontId="19" fillId="0" borderId="0" xfId="27" applyNumberFormat="1" applyFont="1" applyFill="1" applyBorder="1" applyAlignment="1" applyProtection="1">
      <alignment horizontal="right"/>
      <protection hidden="1"/>
    </xf>
    <xf numFmtId="182" fontId="19" fillId="25" borderId="0" xfId="27" applyNumberFormat="1" applyFont="1" applyFill="1" applyBorder="1" applyAlignment="1" applyProtection="1">
      <alignment horizontal="right"/>
      <protection hidden="1"/>
    </xf>
    <xf numFmtId="181" fontId="20" fillId="25" borderId="0" xfId="36" applyNumberFormat="1" applyFont="1" applyFill="1" applyBorder="1" applyProtection="1">
      <protection hidden="1"/>
    </xf>
    <xf numFmtId="190" fontId="19" fillId="23" borderId="0" xfId="39" applyNumberFormat="1" applyFont="1" applyFill="1" applyBorder="1" applyAlignment="1" applyProtection="1">
      <alignment horizontal="right"/>
      <protection hidden="1"/>
    </xf>
    <xf numFmtId="190" fontId="19" fillId="22" borderId="0" xfId="39" applyNumberFormat="1" applyFont="1" applyFill="1" applyBorder="1" applyAlignment="1" applyProtection="1">
      <alignment horizontal="right"/>
      <protection hidden="1"/>
    </xf>
    <xf numFmtId="181" fontId="20" fillId="9" borderId="0" xfId="36" applyNumberFormat="1" applyFont="1" applyFill="1" applyBorder="1" applyProtection="1">
      <protection hidden="1"/>
    </xf>
    <xf numFmtId="182" fontId="20" fillId="22" borderId="0" xfId="40" applyNumberFormat="1" applyFont="1" applyFill="1" applyBorder="1" applyAlignment="1" applyProtection="1">
      <alignment horizontal="right"/>
      <protection hidden="1"/>
    </xf>
    <xf numFmtId="182" fontId="17" fillId="25" borderId="0" xfId="27" applyNumberFormat="1" applyFont="1" applyFill="1" applyBorder="1" applyAlignment="1" applyProtection="1">
      <alignment horizontal="right"/>
      <protection hidden="1"/>
    </xf>
    <xf numFmtId="182" fontId="20" fillId="25" borderId="0" xfId="40" applyNumberFormat="1" applyFont="1" applyFill="1" applyBorder="1" applyAlignment="1" applyProtection="1">
      <alignment horizontal="right"/>
      <protection hidden="1"/>
    </xf>
    <xf numFmtId="180" fontId="50" fillId="24" borderId="0" xfId="38" applyNumberFormat="1" applyFont="1" applyFill="1" applyProtection="1">
      <protection hidden="1"/>
    </xf>
    <xf numFmtId="166" fontId="50" fillId="24" borderId="0" xfId="25" applyNumberFormat="1" applyFont="1" applyFill="1" applyProtection="1">
      <protection hidden="1"/>
    </xf>
    <xf numFmtId="0" fontId="0" fillId="0" borderId="0" xfId="0" applyAlignment="1" applyProtection="1">
      <alignment wrapText="1"/>
      <protection hidden="1"/>
    </xf>
    <xf numFmtId="166" fontId="15" fillId="24" borderId="0" xfId="25" applyNumberFormat="1" applyFont="1" applyFill="1" applyProtection="1">
      <protection hidden="1"/>
    </xf>
    <xf numFmtId="180" fontId="63" fillId="24" borderId="0" xfId="0" applyNumberFormat="1" applyFont="1" applyFill="1" applyBorder="1" applyProtection="1">
      <protection hidden="1"/>
    </xf>
    <xf numFmtId="180" fontId="17" fillId="12" borderId="0" xfId="27" applyNumberFormat="1" applyFont="1" applyFill="1" applyBorder="1" applyAlignment="1" applyProtection="1">
      <protection hidden="1"/>
    </xf>
    <xf numFmtId="180" fontId="17" fillId="9" borderId="0" xfId="0" applyNumberFormat="1" applyFont="1" applyFill="1" applyBorder="1" applyAlignment="1" applyProtection="1">
      <alignment horizontal="right"/>
      <protection hidden="1"/>
    </xf>
    <xf numFmtId="180" fontId="19" fillId="9" borderId="0" xfId="0" applyNumberFormat="1" applyFont="1" applyFill="1" applyBorder="1" applyAlignment="1" applyProtection="1">
      <alignment horizontal="right"/>
      <protection hidden="1"/>
    </xf>
    <xf numFmtId="180" fontId="15" fillId="10" borderId="1" xfId="25" applyNumberFormat="1" applyFont="1" applyFill="1" applyBorder="1" applyAlignment="1" applyProtection="1">
      <alignment horizontal="right"/>
      <protection hidden="1"/>
    </xf>
    <xf numFmtId="180" fontId="52" fillId="12" borderId="0" xfId="0" quotePrefix="1" applyNumberFormat="1" applyFont="1" applyFill="1" applyBorder="1" applyAlignment="1" applyProtection="1">
      <alignment horizontal="left"/>
      <protection hidden="1"/>
    </xf>
    <xf numFmtId="180" fontId="51" fillId="26" borderId="1" xfId="0" applyNumberFormat="1" applyFont="1" applyFill="1" applyBorder="1" applyAlignment="1" applyProtection="1">
      <alignment horizontal="right"/>
      <protection hidden="1"/>
    </xf>
    <xf numFmtId="180" fontId="52" fillId="12" borderId="1" xfId="0" applyNumberFormat="1" applyFont="1" applyFill="1" applyBorder="1" applyAlignment="1" applyProtection="1">
      <protection hidden="1"/>
    </xf>
    <xf numFmtId="180" fontId="52" fillId="9" borderId="0" xfId="0" applyNumberFormat="1" applyFont="1" applyFill="1" applyBorder="1" applyAlignment="1" applyProtection="1">
      <alignment horizontal="right"/>
      <protection hidden="1"/>
    </xf>
    <xf numFmtId="180" fontId="17" fillId="12" borderId="1" xfId="0" applyNumberFormat="1" applyFont="1" applyFill="1" applyBorder="1" applyAlignment="1" applyProtection="1">
      <protection hidden="1"/>
    </xf>
    <xf numFmtId="180" fontId="51" fillId="9" borderId="0" xfId="0" quotePrefix="1" applyNumberFormat="1" applyFont="1" applyFill="1" applyBorder="1" applyAlignment="1" applyProtection="1">
      <alignment horizontal="left" indent="1"/>
      <protection hidden="1"/>
    </xf>
    <xf numFmtId="180" fontId="51" fillId="9" borderId="1" xfId="0" applyNumberFormat="1" applyFont="1" applyFill="1" applyBorder="1" applyAlignment="1" applyProtection="1">
      <alignment horizontal="right"/>
      <protection hidden="1"/>
    </xf>
    <xf numFmtId="180" fontId="51" fillId="22" borderId="1" xfId="0" applyNumberFormat="1" applyFont="1" applyFill="1" applyBorder="1" applyAlignment="1" applyProtection="1">
      <alignment horizontal="right"/>
      <protection hidden="1"/>
    </xf>
    <xf numFmtId="180" fontId="51" fillId="9" borderId="0" xfId="4" applyNumberFormat="1" applyFont="1" applyFill="1" applyBorder="1" applyAlignment="1" applyProtection="1">
      <alignment horizontal="right"/>
      <protection hidden="1"/>
    </xf>
    <xf numFmtId="180" fontId="47" fillId="15" borderId="27" xfId="27" applyNumberFormat="1" applyFont="1" applyFill="1" applyBorder="1" applyAlignment="1" applyProtection="1">
      <alignment horizontal="center"/>
      <protection hidden="1"/>
    </xf>
    <xf numFmtId="180" fontId="47" fillId="15" borderId="11" xfId="27" applyNumberFormat="1" applyFont="1" applyFill="1" applyBorder="1" applyAlignment="1" applyProtection="1">
      <alignment horizontal="center"/>
      <protection hidden="1"/>
    </xf>
    <xf numFmtId="0" fontId="58" fillId="10" borderId="0" xfId="0" applyFont="1" applyFill="1" applyBorder="1" applyAlignment="1" applyProtection="1">
      <alignment horizontal="centerContinuous"/>
      <protection hidden="1"/>
    </xf>
    <xf numFmtId="0" fontId="13" fillId="16" borderId="0" xfId="0" applyFont="1" applyFill="1" applyBorder="1" applyProtection="1">
      <protection hidden="1"/>
    </xf>
    <xf numFmtId="0" fontId="58" fillId="16" borderId="0" xfId="0" applyFont="1" applyFill="1" applyBorder="1" applyAlignment="1" applyProtection="1">
      <alignment horizontal="centerContinuous"/>
      <protection hidden="1"/>
    </xf>
    <xf numFmtId="0" fontId="58" fillId="16" borderId="0" xfId="0" applyFont="1" applyFill="1" applyBorder="1" applyAlignment="1" applyProtection="1">
      <alignment horizontal="center"/>
      <protection hidden="1"/>
    </xf>
    <xf numFmtId="1" fontId="58" fillId="16" borderId="0" xfId="0" applyNumberFormat="1" applyFont="1" applyFill="1" applyBorder="1" applyAlignment="1" applyProtection="1">
      <alignment horizontal="centerContinuous"/>
      <protection hidden="1"/>
    </xf>
    <xf numFmtId="0" fontId="58" fillId="20" borderId="0" xfId="0" applyFont="1" applyFill="1" applyBorder="1" applyAlignment="1" applyProtection="1">
      <alignment horizontal="centerContinuous"/>
      <protection hidden="1"/>
    </xf>
    <xf numFmtId="0" fontId="13" fillId="10" borderId="0" xfId="0" applyFont="1" applyFill="1" applyBorder="1" applyProtection="1">
      <protection hidden="1"/>
    </xf>
    <xf numFmtId="0" fontId="13" fillId="9" borderId="0" xfId="0" applyFont="1" applyFill="1" applyBorder="1" applyProtection="1">
      <protection hidden="1"/>
    </xf>
    <xf numFmtId="166" fontId="58" fillId="9" borderId="0" xfId="25" applyNumberFormat="1" applyFont="1" applyFill="1" applyBorder="1" applyAlignment="1" applyProtection="1">
      <alignment horizontal="center"/>
      <protection hidden="1"/>
    </xf>
    <xf numFmtId="0" fontId="24" fillId="9" borderId="0" xfId="0" applyFont="1" applyFill="1" applyBorder="1" applyProtection="1">
      <protection hidden="1"/>
    </xf>
    <xf numFmtId="180" fontId="20" fillId="9" borderId="27" xfId="0" applyNumberFormat="1" applyFont="1" applyFill="1" applyBorder="1" applyProtection="1">
      <protection hidden="1"/>
    </xf>
    <xf numFmtId="180" fontId="20" fillId="9" borderId="28" xfId="0" applyNumberFormat="1" applyFont="1" applyFill="1" applyBorder="1" applyProtection="1">
      <protection hidden="1"/>
    </xf>
    <xf numFmtId="0" fontId="58" fillId="10" borderId="0" xfId="0" applyFont="1" applyFill="1" applyBorder="1" applyAlignment="1" applyProtection="1">
      <alignment horizontal="center"/>
      <protection hidden="1"/>
    </xf>
    <xf numFmtId="1" fontId="58" fillId="16" borderId="0" xfId="0" applyNumberFormat="1" applyFont="1" applyFill="1" applyBorder="1" applyAlignment="1" applyProtection="1">
      <alignment horizontal="center"/>
      <protection hidden="1"/>
    </xf>
    <xf numFmtId="0" fontId="58" fillId="20" borderId="0" xfId="0" applyFont="1" applyFill="1" applyBorder="1" applyAlignment="1" applyProtection="1">
      <alignment horizontal="center"/>
      <protection hidden="1"/>
    </xf>
    <xf numFmtId="38" fontId="19" fillId="14" borderId="10" xfId="0" applyNumberFormat="1" applyFont="1" applyFill="1" applyBorder="1" applyAlignment="1" applyProtection="1">
      <protection hidden="1"/>
    </xf>
    <xf numFmtId="38" fontId="19" fillId="13" borderId="10" xfId="0" applyNumberFormat="1" applyFont="1" applyFill="1" applyBorder="1" applyAlignment="1" applyProtection="1">
      <protection hidden="1"/>
    </xf>
    <xf numFmtId="38" fontId="19" fillId="19" borderId="10" xfId="0" applyNumberFormat="1" applyFont="1" applyFill="1" applyBorder="1" applyAlignment="1" applyProtection="1">
      <protection hidden="1"/>
    </xf>
    <xf numFmtId="38" fontId="19" fillId="12" borderId="10" xfId="0" applyNumberFormat="1" applyFont="1" applyFill="1" applyBorder="1" applyAlignment="1" applyProtection="1">
      <protection hidden="1"/>
    </xf>
    <xf numFmtId="166" fontId="19" fillId="12" borderId="10" xfId="25" applyNumberFormat="1" applyFont="1" applyFill="1" applyBorder="1" applyAlignment="1" applyProtection="1">
      <alignment horizontal="right"/>
      <protection hidden="1"/>
    </xf>
    <xf numFmtId="166" fontId="19" fillId="12" borderId="10" xfId="25" applyNumberFormat="1" applyFont="1" applyFill="1" applyBorder="1" applyAlignment="1" applyProtection="1">
      <protection hidden="1"/>
    </xf>
    <xf numFmtId="38" fontId="19" fillId="12" borderId="0" xfId="0" applyNumberFormat="1" applyFont="1" applyFill="1" applyBorder="1" applyAlignment="1" applyProtection="1">
      <protection hidden="1"/>
    </xf>
    <xf numFmtId="38" fontId="19" fillId="13" borderId="1" xfId="0" applyNumberFormat="1" applyFont="1" applyFill="1" applyBorder="1" applyAlignment="1" applyProtection="1">
      <protection hidden="1"/>
    </xf>
    <xf numFmtId="180" fontId="19" fillId="21" borderId="1" xfId="0" applyNumberFormat="1" applyFont="1" applyFill="1" applyBorder="1" applyAlignment="1" applyProtection="1">
      <alignment horizontal="right"/>
      <protection hidden="1"/>
    </xf>
    <xf numFmtId="38" fontId="19" fillId="14" borderId="1" xfId="0" applyNumberFormat="1" applyFont="1" applyFill="1" applyBorder="1" applyAlignment="1" applyProtection="1">
      <protection hidden="1"/>
    </xf>
    <xf numFmtId="190" fontId="19" fillId="12" borderId="1" xfId="25" applyNumberFormat="1" applyFont="1" applyFill="1" applyBorder="1" applyAlignment="1" applyProtection="1">
      <alignment horizontal="right"/>
      <protection hidden="1"/>
    </xf>
    <xf numFmtId="166" fontId="10" fillId="12" borderId="30" xfId="25" applyNumberFormat="1" applyFont="1" applyFill="1" applyBorder="1" applyAlignment="1" applyProtection="1">
      <alignment horizontal="right"/>
      <protection hidden="1"/>
    </xf>
    <xf numFmtId="191" fontId="19" fillId="12" borderId="1" xfId="25" applyNumberFormat="1" applyFont="1" applyFill="1" applyBorder="1" applyAlignment="1" applyProtection="1">
      <alignment horizontal="right"/>
      <protection hidden="1"/>
    </xf>
    <xf numFmtId="38" fontId="20" fillId="9" borderId="0" xfId="0" applyNumberFormat="1" applyFont="1" applyFill="1" applyBorder="1" applyAlignment="1" applyProtection="1">
      <protection hidden="1"/>
    </xf>
    <xf numFmtId="38" fontId="17" fillId="14" borderId="1" xfId="0" applyNumberFormat="1" applyFont="1" applyFill="1" applyBorder="1" applyAlignment="1" applyProtection="1">
      <protection hidden="1"/>
    </xf>
    <xf numFmtId="38" fontId="20" fillId="16" borderId="1" xfId="0" applyNumberFormat="1" applyFont="1" applyFill="1" applyBorder="1" applyAlignment="1" applyProtection="1">
      <protection hidden="1"/>
    </xf>
    <xf numFmtId="38" fontId="17" fillId="21" borderId="1" xfId="0" applyNumberFormat="1" applyFont="1" applyFill="1" applyBorder="1" applyAlignment="1" applyProtection="1">
      <protection hidden="1"/>
    </xf>
    <xf numFmtId="38" fontId="20" fillId="10" borderId="1" xfId="0" applyNumberFormat="1" applyFont="1" applyFill="1" applyBorder="1" applyAlignment="1" applyProtection="1">
      <protection hidden="1"/>
    </xf>
    <xf numFmtId="190" fontId="17" fillId="12" borderId="1" xfId="25" applyNumberFormat="1" applyFont="1" applyFill="1" applyBorder="1" applyAlignment="1" applyProtection="1">
      <alignment horizontal="right"/>
      <protection hidden="1"/>
    </xf>
    <xf numFmtId="166" fontId="11" fillId="9" borderId="30" xfId="25" applyNumberFormat="1" applyFont="1" applyFill="1" applyBorder="1" applyAlignment="1" applyProtection="1">
      <alignment horizontal="right"/>
      <protection hidden="1"/>
    </xf>
    <xf numFmtId="38" fontId="19" fillId="21" borderId="1" xfId="0" applyNumberFormat="1" applyFont="1" applyFill="1" applyBorder="1" applyAlignment="1" applyProtection="1">
      <protection hidden="1"/>
    </xf>
    <xf numFmtId="180" fontId="20" fillId="11" borderId="0" xfId="0" applyNumberFormat="1" applyFont="1" applyFill="1" applyProtection="1">
      <protection hidden="1"/>
    </xf>
    <xf numFmtId="180" fontId="20" fillId="9" borderId="0" xfId="0" applyNumberFormat="1" applyFont="1" applyFill="1" applyProtection="1">
      <protection hidden="1"/>
    </xf>
    <xf numFmtId="38" fontId="17" fillId="12" borderId="0" xfId="0" applyNumberFormat="1" applyFont="1" applyFill="1" applyBorder="1" applyAlignment="1" applyProtection="1">
      <protection hidden="1"/>
    </xf>
    <xf numFmtId="38" fontId="17" fillId="13" borderId="1" xfId="0" applyNumberFormat="1" applyFont="1" applyFill="1" applyBorder="1" applyAlignment="1" applyProtection="1">
      <protection hidden="1"/>
    </xf>
    <xf numFmtId="180" fontId="17" fillId="21" borderId="1" xfId="0" applyNumberFormat="1" applyFont="1" applyFill="1" applyBorder="1" applyAlignment="1" applyProtection="1">
      <alignment horizontal="right"/>
      <protection hidden="1"/>
    </xf>
    <xf numFmtId="166" fontId="12" fillId="12" borderId="30" xfId="25" applyNumberFormat="1" applyFont="1" applyFill="1" applyBorder="1" applyAlignment="1" applyProtection="1">
      <alignment horizontal="right"/>
      <protection hidden="1"/>
    </xf>
    <xf numFmtId="38" fontId="52" fillId="14" borderId="1" xfId="0" applyNumberFormat="1" applyFont="1" applyFill="1" applyBorder="1" applyAlignment="1" applyProtection="1">
      <protection hidden="1"/>
    </xf>
    <xf numFmtId="38" fontId="52" fillId="13" borderId="1" xfId="0" applyNumberFormat="1" applyFont="1" applyFill="1" applyBorder="1" applyAlignment="1" applyProtection="1">
      <protection hidden="1"/>
    </xf>
    <xf numFmtId="38" fontId="52" fillId="21" borderId="1" xfId="0" applyNumberFormat="1" applyFont="1" applyFill="1" applyBorder="1" applyAlignment="1" applyProtection="1">
      <protection hidden="1"/>
    </xf>
    <xf numFmtId="190" fontId="52" fillId="12" borderId="1" xfId="25" applyNumberFormat="1" applyFont="1" applyFill="1" applyBorder="1" applyAlignment="1" applyProtection="1">
      <alignment horizontal="right"/>
      <protection hidden="1"/>
    </xf>
    <xf numFmtId="164" fontId="19" fillId="14" borderId="29" xfId="0" applyNumberFormat="1" applyFont="1" applyFill="1" applyBorder="1" applyAlignment="1" applyProtection="1">
      <protection hidden="1"/>
    </xf>
    <xf numFmtId="164" fontId="19" fillId="13" borderId="29" xfId="0" applyNumberFormat="1" applyFont="1" applyFill="1" applyBorder="1" applyAlignment="1" applyProtection="1">
      <protection hidden="1"/>
    </xf>
    <xf numFmtId="164" fontId="19" fillId="19" borderId="29" xfId="0" applyNumberFormat="1" applyFont="1" applyFill="1" applyBorder="1" applyAlignment="1" applyProtection="1">
      <protection hidden="1"/>
    </xf>
    <xf numFmtId="180" fontId="19" fillId="13" borderId="29" xfId="0" applyNumberFormat="1" applyFont="1" applyFill="1" applyBorder="1" applyAlignment="1" applyProtection="1">
      <protection hidden="1"/>
    </xf>
    <xf numFmtId="166" fontId="19" fillId="12" borderId="29" xfId="25" applyNumberFormat="1" applyFont="1" applyFill="1" applyBorder="1" applyAlignment="1" applyProtection="1">
      <alignment horizontal="right"/>
      <protection hidden="1"/>
    </xf>
    <xf numFmtId="166" fontId="10" fillId="12" borderId="0" xfId="25" applyNumberFormat="1" applyFont="1" applyFill="1" applyBorder="1" applyAlignment="1" applyProtection="1">
      <alignment horizontal="right"/>
      <protection hidden="1"/>
    </xf>
    <xf numFmtId="38" fontId="15" fillId="11" borderId="0" xfId="25" applyNumberFormat="1" applyFont="1" applyFill="1" applyBorder="1" applyProtection="1">
      <protection hidden="1"/>
    </xf>
    <xf numFmtId="166" fontId="15" fillId="11" borderId="0" xfId="25" applyNumberFormat="1" applyFont="1" applyFill="1" applyProtection="1">
      <protection hidden="1"/>
    </xf>
    <xf numFmtId="166" fontId="15" fillId="10" borderId="0" xfId="25" applyNumberFormat="1" applyFont="1" applyFill="1" applyProtection="1">
      <protection hidden="1"/>
    </xf>
    <xf numFmtId="38" fontId="15" fillId="10" borderId="0" xfId="0" applyNumberFormat="1" applyFont="1" applyFill="1" applyProtection="1">
      <protection hidden="1"/>
    </xf>
    <xf numFmtId="38" fontId="15" fillId="10" borderId="0" xfId="25" applyNumberFormat="1" applyFont="1" applyFill="1" applyBorder="1" applyProtection="1">
      <protection hidden="1"/>
    </xf>
    <xf numFmtId="38" fontId="13" fillId="16" borderId="0" xfId="0" applyNumberFormat="1" applyFont="1" applyFill="1" applyBorder="1" applyProtection="1">
      <protection hidden="1"/>
    </xf>
    <xf numFmtId="38" fontId="58" fillId="16" borderId="0" xfId="0" applyNumberFormat="1" applyFont="1" applyFill="1" applyBorder="1" applyAlignment="1" applyProtection="1">
      <alignment horizontal="centerContinuous"/>
      <protection hidden="1"/>
    </xf>
    <xf numFmtId="38" fontId="58" fillId="16" borderId="0" xfId="0" applyNumberFormat="1" applyFont="1" applyFill="1" applyBorder="1" applyAlignment="1" applyProtection="1">
      <alignment horizontal="center"/>
      <protection hidden="1"/>
    </xf>
    <xf numFmtId="38" fontId="58" fillId="10" borderId="0" xfId="0" applyNumberFormat="1" applyFont="1" applyFill="1" applyBorder="1" applyAlignment="1" applyProtection="1">
      <alignment horizontal="center"/>
      <protection hidden="1"/>
    </xf>
    <xf numFmtId="38" fontId="52" fillId="0" borderId="1" xfId="0" applyNumberFormat="1" applyFont="1" applyFill="1" applyBorder="1" applyAlignment="1" applyProtection="1">
      <protection hidden="1"/>
    </xf>
    <xf numFmtId="180" fontId="52" fillId="21" borderId="1" xfId="0" applyNumberFormat="1" applyFont="1" applyFill="1" applyBorder="1" applyAlignment="1" applyProtection="1">
      <alignment horizontal="right"/>
      <protection hidden="1"/>
    </xf>
    <xf numFmtId="0" fontId="58" fillId="16" borderId="0" xfId="0" applyFont="1" applyFill="1" applyBorder="1" applyAlignment="1" applyProtection="1">
      <alignment horizontal="left"/>
      <protection hidden="1"/>
    </xf>
    <xf numFmtId="166" fontId="19" fillId="19" borderId="1" xfId="25" applyNumberFormat="1" applyFont="1" applyFill="1" applyBorder="1" applyAlignment="1" applyProtection="1">
      <alignment horizontal="right"/>
      <protection hidden="1"/>
    </xf>
    <xf numFmtId="166" fontId="20" fillId="16" borderId="1" xfId="25" applyNumberFormat="1" applyFont="1" applyFill="1" applyBorder="1" applyAlignment="1" applyProtection="1">
      <alignment horizontal="right"/>
      <protection hidden="1"/>
    </xf>
    <xf numFmtId="166" fontId="17" fillId="19" borderId="1" xfId="25" applyNumberFormat="1" applyFont="1" applyFill="1" applyBorder="1" applyAlignment="1" applyProtection="1">
      <alignment horizontal="right"/>
      <protection hidden="1"/>
    </xf>
    <xf numFmtId="166" fontId="20" fillId="10" borderId="1" xfId="25" applyNumberFormat="1" applyFont="1" applyFill="1" applyBorder="1" applyAlignment="1" applyProtection="1">
      <alignment horizontal="right"/>
      <protection hidden="1"/>
    </xf>
    <xf numFmtId="166" fontId="11" fillId="9" borderId="0" xfId="25" applyNumberFormat="1" applyFont="1" applyFill="1" applyBorder="1" applyAlignment="1" applyProtection="1">
      <alignment horizontal="right"/>
      <protection hidden="1"/>
    </xf>
    <xf numFmtId="166" fontId="12" fillId="12" borderId="0" xfId="25" applyNumberFormat="1" applyFont="1" applyFill="1" applyBorder="1" applyAlignment="1" applyProtection="1">
      <alignment horizontal="right"/>
      <protection hidden="1"/>
    </xf>
    <xf numFmtId="180" fontId="51" fillId="11" borderId="0" xfId="0" applyNumberFormat="1" applyFont="1" applyFill="1" applyProtection="1">
      <protection hidden="1"/>
    </xf>
    <xf numFmtId="180" fontId="51" fillId="9" borderId="0" xfId="0" applyNumberFormat="1" applyFont="1" applyFill="1" applyProtection="1">
      <protection hidden="1"/>
    </xf>
    <xf numFmtId="38" fontId="52" fillId="12" borderId="0" xfId="0" applyNumberFormat="1" applyFont="1" applyFill="1" applyBorder="1" applyAlignment="1" applyProtection="1">
      <protection hidden="1"/>
    </xf>
    <xf numFmtId="166" fontId="52" fillId="19" borderId="1" xfId="25" applyNumberFormat="1" applyFont="1" applyFill="1" applyBorder="1" applyAlignment="1" applyProtection="1">
      <alignment horizontal="right"/>
      <protection hidden="1"/>
    </xf>
    <xf numFmtId="166" fontId="69" fillId="12" borderId="0" xfId="25" applyNumberFormat="1" applyFont="1" applyFill="1" applyBorder="1" applyAlignment="1" applyProtection="1">
      <alignment horizontal="right"/>
      <protection hidden="1"/>
    </xf>
    <xf numFmtId="38" fontId="23" fillId="12" borderId="0" xfId="0" applyNumberFormat="1" applyFont="1" applyFill="1" applyBorder="1" applyAlignment="1" applyProtection="1">
      <protection hidden="1"/>
    </xf>
    <xf numFmtId="38" fontId="52" fillId="22" borderId="1" xfId="0" applyNumberFormat="1" applyFont="1" applyFill="1" applyBorder="1" applyAlignment="1" applyProtection="1">
      <protection hidden="1"/>
    </xf>
    <xf numFmtId="166" fontId="71" fillId="12" borderId="30" xfId="25" applyNumberFormat="1" applyFont="1" applyFill="1" applyBorder="1" applyAlignment="1" applyProtection="1">
      <alignment horizontal="right"/>
      <protection hidden="1"/>
    </xf>
    <xf numFmtId="38" fontId="17" fillId="22" borderId="1" xfId="0" applyNumberFormat="1" applyFont="1" applyFill="1" applyBorder="1" applyAlignment="1" applyProtection="1">
      <protection hidden="1"/>
    </xf>
    <xf numFmtId="0" fontId="15" fillId="11" borderId="0" xfId="22" applyFont="1" applyFill="1" applyProtection="1">
      <protection hidden="1"/>
    </xf>
    <xf numFmtId="38" fontId="15" fillId="11" borderId="0" xfId="22" applyNumberFormat="1" applyFont="1" applyFill="1" applyProtection="1">
      <protection hidden="1"/>
    </xf>
    <xf numFmtId="0" fontId="19" fillId="17" borderId="0" xfId="27" applyFont="1" applyFill="1" applyBorder="1" applyAlignment="1" applyProtection="1">
      <alignment horizontal="center"/>
      <protection hidden="1"/>
    </xf>
    <xf numFmtId="0" fontId="15" fillId="11" borderId="0" xfId="22" applyFont="1" applyFill="1" applyBorder="1" applyProtection="1">
      <protection hidden="1"/>
    </xf>
    <xf numFmtId="38" fontId="17" fillId="9" borderId="0" xfId="22" applyNumberFormat="1" applyFont="1" applyFill="1" applyProtection="1">
      <protection hidden="1"/>
    </xf>
    <xf numFmtId="0" fontId="47" fillId="15" borderId="19" xfId="27" applyFont="1" applyFill="1" applyBorder="1" applyAlignment="1" applyProtection="1">
      <alignment horizontal="left"/>
      <protection hidden="1"/>
    </xf>
    <xf numFmtId="38" fontId="20" fillId="9" borderId="0" xfId="38" applyNumberFormat="1" applyFont="1" applyFill="1" applyBorder="1" applyProtection="1">
      <protection hidden="1"/>
    </xf>
    <xf numFmtId="38" fontId="20" fillId="9" borderId="0" xfId="20" applyNumberFormat="1" applyFont="1" applyFill="1" applyProtection="1">
      <protection hidden="1"/>
    </xf>
    <xf numFmtId="0" fontId="17" fillId="12" borderId="0" xfId="22" applyNumberFormat="1" applyFont="1" applyFill="1" applyBorder="1" applyAlignment="1" applyProtection="1">
      <alignment horizontal="center"/>
      <protection hidden="1"/>
    </xf>
    <xf numFmtId="38" fontId="20" fillId="9" borderId="22" xfId="38" applyNumberFormat="1" applyFont="1" applyFill="1" applyBorder="1" applyProtection="1">
      <protection hidden="1"/>
    </xf>
    <xf numFmtId="166" fontId="17" fillId="14" borderId="0" xfId="25" applyNumberFormat="1" applyFont="1" applyFill="1" applyBorder="1" applyAlignment="1" applyProtection="1">
      <alignment horizontal="center"/>
      <protection hidden="1"/>
    </xf>
    <xf numFmtId="38" fontId="15" fillId="9" borderId="0" xfId="20" applyNumberFormat="1" applyFont="1" applyFill="1" applyProtection="1">
      <protection hidden="1"/>
    </xf>
    <xf numFmtId="0" fontId="20" fillId="9" borderId="0" xfId="27" applyFont="1" applyFill="1" applyAlignment="1" applyProtection="1">
      <alignment horizontal="right"/>
      <protection hidden="1"/>
    </xf>
    <xf numFmtId="180" fontId="15" fillId="27" borderId="0" xfId="38" applyNumberFormat="1" applyFont="1" applyFill="1" applyBorder="1" applyProtection="1">
      <protection hidden="1"/>
    </xf>
    <xf numFmtId="180" fontId="15" fillId="26" borderId="0" xfId="38" applyNumberFormat="1" applyFont="1" applyFill="1" applyBorder="1" applyProtection="1">
      <protection hidden="1"/>
    </xf>
    <xf numFmtId="180" fontId="15" fillId="25" borderId="0" xfId="38" applyNumberFormat="1" applyFont="1" applyFill="1" applyProtection="1">
      <protection hidden="1"/>
    </xf>
    <xf numFmtId="38" fontId="15" fillId="9" borderId="0" xfId="20" applyNumberFormat="1" applyFont="1" applyFill="1" applyBorder="1" applyProtection="1">
      <protection hidden="1"/>
    </xf>
    <xf numFmtId="38" fontId="17" fillId="9" borderId="0" xfId="22" applyNumberFormat="1" applyFont="1" applyFill="1" applyBorder="1" applyProtection="1">
      <protection hidden="1"/>
    </xf>
    <xf numFmtId="0" fontId="17" fillId="25" borderId="26" xfId="27" applyFont="1" applyFill="1" applyBorder="1" applyAlignment="1" applyProtection="1">
      <protection hidden="1"/>
    </xf>
    <xf numFmtId="9" fontId="17" fillId="23" borderId="1" xfId="25" applyNumberFormat="1" applyFont="1" applyFill="1" applyBorder="1" applyAlignment="1" applyProtection="1">
      <alignment horizontal="right"/>
      <protection hidden="1"/>
    </xf>
    <xf numFmtId="9" fontId="17" fillId="22" borderId="1" xfId="25" applyNumberFormat="1" applyFont="1" applyFill="1" applyBorder="1" applyAlignment="1" applyProtection="1">
      <alignment horizontal="right"/>
      <protection hidden="1"/>
    </xf>
    <xf numFmtId="9" fontId="17" fillId="25" borderId="1" xfId="25" applyNumberFormat="1" applyFont="1" applyFill="1" applyBorder="1" applyAlignment="1" applyProtection="1">
      <alignment horizontal="right"/>
      <protection hidden="1"/>
    </xf>
    <xf numFmtId="0" fontId="17" fillId="12" borderId="0" xfId="20" applyNumberFormat="1" applyFont="1" applyFill="1" applyBorder="1" applyAlignment="1" applyProtection="1">
      <alignment horizontal="center"/>
      <protection hidden="1"/>
    </xf>
    <xf numFmtId="0" fontId="17" fillId="23" borderId="1" xfId="38" applyNumberFormat="1" applyFont="1" applyFill="1" applyBorder="1" applyAlignment="1" applyProtection="1">
      <alignment horizontal="right"/>
      <protection hidden="1"/>
    </xf>
    <xf numFmtId="0" fontId="17" fillId="22" borderId="1" xfId="38" applyNumberFormat="1" applyFont="1" applyFill="1" applyBorder="1" applyAlignment="1" applyProtection="1">
      <alignment horizontal="right"/>
      <protection hidden="1"/>
    </xf>
    <xf numFmtId="0" fontId="17" fillId="25" borderId="1" xfId="38" applyNumberFormat="1" applyFont="1" applyFill="1" applyBorder="1" applyAlignment="1" applyProtection="1">
      <alignment horizontal="right"/>
      <protection hidden="1"/>
    </xf>
    <xf numFmtId="38" fontId="20" fillId="24" borderId="1" xfId="38" applyNumberFormat="1" applyFont="1" applyFill="1" applyBorder="1" applyAlignment="1" applyProtection="1">
      <alignment horizontal="right"/>
      <protection hidden="1"/>
    </xf>
    <xf numFmtId="38" fontId="20" fillId="25" borderId="1" xfId="38" applyNumberFormat="1" applyFont="1" applyFill="1" applyBorder="1" applyAlignment="1" applyProtection="1">
      <alignment horizontal="right"/>
      <protection hidden="1"/>
    </xf>
    <xf numFmtId="177" fontId="17" fillId="23" borderId="1" xfId="27" applyNumberFormat="1" applyFont="1" applyFill="1" applyBorder="1" applyAlignment="1" applyProtection="1">
      <protection hidden="1"/>
    </xf>
    <xf numFmtId="177" fontId="17" fillId="22" borderId="1" xfId="27" applyNumberFormat="1" applyFont="1" applyFill="1" applyBorder="1" applyAlignment="1" applyProtection="1">
      <protection hidden="1"/>
    </xf>
    <xf numFmtId="177" fontId="17" fillId="25" borderId="1" xfId="27" applyNumberFormat="1" applyFont="1" applyFill="1" applyBorder="1" applyAlignment="1" applyProtection="1">
      <protection hidden="1"/>
    </xf>
    <xf numFmtId="190" fontId="17" fillId="23" borderId="1" xfId="25" applyNumberFormat="1" applyFont="1" applyFill="1" applyBorder="1" applyAlignment="1" applyProtection="1">
      <protection hidden="1"/>
    </xf>
    <xf numFmtId="190" fontId="17" fillId="14" borderId="1" xfId="25" applyNumberFormat="1" applyFont="1" applyFill="1" applyBorder="1" applyAlignment="1" applyProtection="1">
      <protection hidden="1"/>
    </xf>
    <xf numFmtId="38" fontId="19" fillId="9" borderId="0" xfId="22" applyNumberFormat="1" applyFont="1" applyFill="1" applyProtection="1">
      <protection hidden="1"/>
    </xf>
    <xf numFmtId="0" fontId="19" fillId="12" borderId="0" xfId="27" quotePrefix="1" applyFont="1" applyFill="1" applyBorder="1" applyAlignment="1" applyProtection="1">
      <protection hidden="1"/>
    </xf>
    <xf numFmtId="177" fontId="19" fillId="23" borderId="23" xfId="27" applyNumberFormat="1" applyFont="1" applyFill="1" applyBorder="1" applyAlignment="1" applyProtection="1">
      <alignment horizontal="right"/>
      <protection hidden="1"/>
    </xf>
    <xf numFmtId="177" fontId="19" fillId="22" borderId="23" xfId="27" applyNumberFormat="1" applyFont="1" applyFill="1" applyBorder="1" applyAlignment="1" applyProtection="1">
      <alignment horizontal="right"/>
      <protection hidden="1"/>
    </xf>
    <xf numFmtId="177" fontId="19" fillId="25" borderId="23" xfId="27" applyNumberFormat="1" applyFont="1" applyFill="1" applyBorder="1" applyAlignment="1" applyProtection="1">
      <alignment horizontal="right"/>
      <protection hidden="1"/>
    </xf>
    <xf numFmtId="177" fontId="19" fillId="12" borderId="23" xfId="27" applyNumberFormat="1" applyFont="1" applyFill="1" applyBorder="1" applyAlignment="1" applyProtection="1">
      <protection hidden="1"/>
    </xf>
    <xf numFmtId="190" fontId="19" fillId="23" borderId="23" xfId="25" applyNumberFormat="1" applyFont="1" applyFill="1" applyBorder="1" applyAlignment="1" applyProtection="1">
      <alignment horizontal="right"/>
      <protection hidden="1"/>
    </xf>
    <xf numFmtId="190" fontId="19" fillId="14" borderId="23" xfId="25" applyNumberFormat="1" applyFont="1" applyFill="1" applyBorder="1" applyAlignment="1" applyProtection="1">
      <alignment horizontal="right"/>
      <protection hidden="1"/>
    </xf>
    <xf numFmtId="177" fontId="19" fillId="22" borderId="23" xfId="27" applyNumberFormat="1" applyFont="1" applyFill="1" applyBorder="1" applyAlignment="1" applyProtection="1">
      <protection hidden="1"/>
    </xf>
    <xf numFmtId="177" fontId="19" fillId="25" borderId="23" xfId="27" applyNumberFormat="1" applyFont="1" applyFill="1" applyBorder="1" applyAlignment="1" applyProtection="1">
      <protection hidden="1"/>
    </xf>
    <xf numFmtId="0" fontId="19" fillId="12" borderId="0" xfId="22" applyNumberFormat="1" applyFont="1" applyFill="1" applyBorder="1" applyAlignment="1" applyProtection="1">
      <alignment horizontal="center"/>
      <protection hidden="1"/>
    </xf>
    <xf numFmtId="177" fontId="19" fillId="23" borderId="1" xfId="27" applyNumberFormat="1" applyFont="1" applyFill="1" applyBorder="1" applyAlignment="1" applyProtection="1">
      <alignment horizontal="right"/>
      <protection hidden="1"/>
    </xf>
    <xf numFmtId="177" fontId="19" fillId="22" borderId="1" xfId="27" applyNumberFormat="1" applyFont="1" applyFill="1" applyBorder="1" applyAlignment="1" applyProtection="1">
      <alignment horizontal="right"/>
      <protection hidden="1"/>
    </xf>
    <xf numFmtId="177" fontId="19" fillId="25" borderId="1" xfId="27" applyNumberFormat="1" applyFont="1" applyFill="1" applyBorder="1" applyAlignment="1" applyProtection="1">
      <alignment horizontal="right"/>
      <protection hidden="1"/>
    </xf>
    <xf numFmtId="177" fontId="19" fillId="12" borderId="1" xfId="27" applyNumberFormat="1" applyFont="1" applyFill="1" applyBorder="1" applyAlignment="1" applyProtection="1">
      <protection hidden="1"/>
    </xf>
    <xf numFmtId="190" fontId="19" fillId="14" borderId="1" xfId="25" applyNumberFormat="1" applyFont="1" applyFill="1" applyBorder="1" applyAlignment="1" applyProtection="1">
      <alignment horizontal="right"/>
      <protection hidden="1"/>
    </xf>
    <xf numFmtId="177" fontId="19" fillId="22" borderId="1" xfId="27" applyNumberFormat="1" applyFont="1" applyFill="1" applyBorder="1" applyAlignment="1" applyProtection="1">
      <protection hidden="1"/>
    </xf>
    <xf numFmtId="177" fontId="19" fillId="25" borderId="26" xfId="27" applyNumberFormat="1" applyFont="1" applyFill="1" applyBorder="1" applyAlignment="1" applyProtection="1">
      <alignment horizontal="right"/>
      <protection hidden="1"/>
    </xf>
    <xf numFmtId="177" fontId="19" fillId="25" borderId="44" xfId="27" applyNumberFormat="1" applyFont="1" applyFill="1" applyBorder="1" applyAlignment="1" applyProtection="1">
      <protection hidden="1"/>
    </xf>
    <xf numFmtId="177" fontId="17" fillId="23" borderId="24" xfId="38" applyNumberFormat="1" applyFont="1" applyFill="1" applyBorder="1" applyAlignment="1" applyProtection="1">
      <alignment horizontal="right"/>
      <protection hidden="1"/>
    </xf>
    <xf numFmtId="177" fontId="17" fillId="22" borderId="24" xfId="38" applyNumberFormat="1" applyFont="1" applyFill="1" applyBorder="1" applyAlignment="1" applyProtection="1">
      <alignment horizontal="right"/>
      <protection hidden="1"/>
    </xf>
    <xf numFmtId="177" fontId="17" fillId="25" borderId="24" xfId="38" applyNumberFormat="1" applyFont="1" applyFill="1" applyBorder="1" applyAlignment="1" applyProtection="1">
      <alignment horizontal="right"/>
      <protection hidden="1"/>
    </xf>
    <xf numFmtId="177" fontId="15" fillId="9" borderId="24" xfId="38" applyNumberFormat="1" applyFont="1" applyFill="1" applyBorder="1" applyAlignment="1" applyProtection="1">
      <alignment horizontal="right"/>
      <protection hidden="1"/>
    </xf>
    <xf numFmtId="166" fontId="17" fillId="23" borderId="24" xfId="25" applyNumberFormat="1" applyFont="1" applyFill="1" applyBorder="1" applyAlignment="1" applyProtection="1">
      <alignment horizontal="right"/>
      <protection hidden="1"/>
    </xf>
    <xf numFmtId="166" fontId="17" fillId="14" borderId="24" xfId="25" applyNumberFormat="1" applyFont="1" applyFill="1" applyBorder="1" applyAlignment="1" applyProtection="1">
      <alignment horizontal="right"/>
      <protection hidden="1"/>
    </xf>
    <xf numFmtId="177" fontId="15" fillId="24" borderId="24" xfId="38" applyNumberFormat="1" applyFont="1" applyFill="1" applyBorder="1" applyAlignment="1" applyProtection="1">
      <alignment horizontal="right"/>
      <protection hidden="1"/>
    </xf>
    <xf numFmtId="177" fontId="17" fillId="25" borderId="41" xfId="38" applyNumberFormat="1" applyFont="1" applyFill="1" applyBorder="1" applyAlignment="1" applyProtection="1">
      <alignment horizontal="right"/>
      <protection hidden="1"/>
    </xf>
    <xf numFmtId="177" fontId="15" fillId="25" borderId="43" xfId="38" applyNumberFormat="1" applyFont="1" applyFill="1" applyBorder="1" applyAlignment="1" applyProtection="1">
      <alignment horizontal="right"/>
      <protection hidden="1"/>
    </xf>
    <xf numFmtId="0" fontId="20" fillId="11" borderId="0" xfId="22" applyFont="1" applyFill="1" applyProtection="1">
      <protection hidden="1"/>
    </xf>
    <xf numFmtId="166" fontId="17" fillId="23" borderId="1" xfId="25" applyNumberFormat="1" applyFont="1" applyFill="1" applyBorder="1" applyAlignment="1" applyProtection="1">
      <protection hidden="1"/>
    </xf>
    <xf numFmtId="166" fontId="17" fillId="14" borderId="1" xfId="25" applyNumberFormat="1" applyFont="1" applyFill="1" applyBorder="1" applyAlignment="1" applyProtection="1">
      <protection hidden="1"/>
    </xf>
    <xf numFmtId="177" fontId="17" fillId="25" borderId="26" xfId="27" applyNumberFormat="1" applyFont="1" applyFill="1" applyBorder="1" applyAlignment="1" applyProtection="1">
      <protection hidden="1"/>
    </xf>
    <xf numFmtId="177" fontId="17" fillId="25" borderId="44" xfId="27" applyNumberFormat="1" applyFont="1" applyFill="1" applyBorder="1" applyAlignment="1" applyProtection="1">
      <protection hidden="1"/>
    </xf>
    <xf numFmtId="38" fontId="20" fillId="9" borderId="0" xfId="20" applyNumberFormat="1" applyFont="1" applyFill="1" applyBorder="1" applyProtection="1">
      <protection hidden="1"/>
    </xf>
    <xf numFmtId="0" fontId="20" fillId="11" borderId="0" xfId="22" applyFont="1" applyFill="1" applyBorder="1" applyProtection="1">
      <protection hidden="1"/>
    </xf>
    <xf numFmtId="0" fontId="20" fillId="0" borderId="0" xfId="38" applyFont="1" applyProtection="1">
      <protection hidden="1"/>
    </xf>
    <xf numFmtId="177" fontId="17" fillId="12" borderId="1" xfId="27" applyNumberFormat="1" applyFont="1" applyFill="1" applyBorder="1" applyAlignment="1" applyProtection="1">
      <protection hidden="1"/>
    </xf>
    <xf numFmtId="177" fontId="17" fillId="23" borderId="35" xfId="38" applyNumberFormat="1" applyFont="1" applyFill="1" applyBorder="1" applyAlignment="1" applyProtection="1">
      <alignment horizontal="right"/>
      <protection hidden="1"/>
    </xf>
    <xf numFmtId="177" fontId="17" fillId="22" borderId="35" xfId="38" applyNumberFormat="1" applyFont="1" applyFill="1" applyBorder="1" applyAlignment="1" applyProtection="1">
      <alignment horizontal="right"/>
      <protection hidden="1"/>
    </xf>
    <xf numFmtId="177" fontId="17" fillId="25" borderId="35" xfId="38" applyNumberFormat="1" applyFont="1" applyFill="1" applyBorder="1" applyAlignment="1" applyProtection="1">
      <alignment horizontal="right"/>
      <protection hidden="1"/>
    </xf>
    <xf numFmtId="177" fontId="19" fillId="12" borderId="35" xfId="27" applyNumberFormat="1" applyFont="1" applyFill="1" applyBorder="1" applyAlignment="1" applyProtection="1">
      <protection hidden="1"/>
    </xf>
    <xf numFmtId="166" fontId="17" fillId="23" borderId="35" xfId="25" applyNumberFormat="1" applyFont="1" applyFill="1" applyBorder="1" applyAlignment="1" applyProtection="1">
      <alignment horizontal="right"/>
      <protection hidden="1"/>
    </xf>
    <xf numFmtId="166" fontId="17" fillId="14" borderId="35" xfId="25" applyNumberFormat="1" applyFont="1" applyFill="1" applyBorder="1" applyAlignment="1" applyProtection="1">
      <alignment horizontal="right"/>
      <protection hidden="1"/>
    </xf>
    <xf numFmtId="177" fontId="15" fillId="24" borderId="35" xfId="38" applyNumberFormat="1" applyFont="1" applyFill="1" applyBorder="1" applyAlignment="1" applyProtection="1">
      <alignment horizontal="right"/>
      <protection hidden="1"/>
    </xf>
    <xf numFmtId="177" fontId="17" fillId="25" borderId="42" xfId="38" applyNumberFormat="1" applyFont="1" applyFill="1" applyBorder="1" applyAlignment="1" applyProtection="1">
      <alignment horizontal="right"/>
      <protection hidden="1"/>
    </xf>
    <xf numFmtId="177" fontId="15" fillId="25" borderId="35" xfId="38" applyNumberFormat="1" applyFont="1" applyFill="1" applyBorder="1" applyAlignment="1" applyProtection="1">
      <alignment horizontal="right"/>
      <protection hidden="1"/>
    </xf>
    <xf numFmtId="0" fontId="17" fillId="25" borderId="32" xfId="27" applyFont="1" applyFill="1" applyBorder="1" applyAlignment="1" applyProtection="1">
      <alignment vertical="top"/>
      <protection hidden="1"/>
    </xf>
    <xf numFmtId="178" fontId="17" fillId="23" borderId="38" xfId="27" applyNumberFormat="1" applyFont="1" applyFill="1" applyBorder="1" applyAlignment="1" applyProtection="1">
      <alignment horizontal="right"/>
      <protection hidden="1"/>
    </xf>
    <xf numFmtId="178" fontId="17" fillId="22" borderId="38" xfId="27" applyNumberFormat="1" applyFont="1" applyFill="1" applyBorder="1" applyAlignment="1" applyProtection="1">
      <alignment horizontal="right"/>
      <protection hidden="1"/>
    </xf>
    <xf numFmtId="178" fontId="17" fillId="25" borderId="38" xfId="27" applyNumberFormat="1" applyFont="1" applyFill="1" applyBorder="1" applyAlignment="1" applyProtection="1">
      <alignment horizontal="right"/>
      <protection hidden="1"/>
    </xf>
    <xf numFmtId="177" fontId="15" fillId="9" borderId="38" xfId="38" applyNumberFormat="1" applyFont="1" applyFill="1" applyBorder="1" applyAlignment="1" applyProtection="1">
      <alignment horizontal="right"/>
      <protection hidden="1"/>
    </xf>
    <xf numFmtId="190" fontId="17" fillId="23" borderId="38" xfId="25" applyNumberFormat="1" applyFont="1" applyFill="1" applyBorder="1" applyAlignment="1" applyProtection="1">
      <alignment horizontal="right"/>
      <protection hidden="1"/>
    </xf>
    <xf numFmtId="190" fontId="17" fillId="14" borderId="38" xfId="25" applyNumberFormat="1" applyFont="1" applyFill="1" applyBorder="1" applyAlignment="1" applyProtection="1">
      <alignment horizontal="right"/>
      <protection hidden="1"/>
    </xf>
    <xf numFmtId="178" fontId="17" fillId="25" borderId="48" xfId="27" applyNumberFormat="1" applyFont="1" applyFill="1" applyBorder="1" applyAlignment="1" applyProtection="1">
      <alignment horizontal="right"/>
      <protection hidden="1"/>
    </xf>
    <xf numFmtId="178" fontId="17" fillId="25" borderId="47" xfId="27" applyNumberFormat="1" applyFont="1" applyFill="1" applyBorder="1" applyAlignment="1" applyProtection="1">
      <alignment horizontal="right"/>
      <protection hidden="1"/>
    </xf>
    <xf numFmtId="0" fontId="19" fillId="12" borderId="0" xfId="27" applyFont="1" applyFill="1" applyBorder="1" applyAlignment="1" applyProtection="1">
      <protection hidden="1"/>
    </xf>
    <xf numFmtId="177" fontId="19" fillId="23" borderId="24" xfId="27" applyNumberFormat="1" applyFont="1" applyFill="1" applyBorder="1" applyAlignment="1" applyProtection="1">
      <alignment horizontal="right"/>
      <protection hidden="1"/>
    </xf>
    <xf numFmtId="177" fontId="19" fillId="14" borderId="24" xfId="27" applyNumberFormat="1" applyFont="1" applyFill="1" applyBorder="1" applyAlignment="1" applyProtection="1">
      <alignment horizontal="right"/>
      <protection hidden="1"/>
    </xf>
    <xf numFmtId="177" fontId="19" fillId="25" borderId="24" xfId="27" applyNumberFormat="1" applyFont="1" applyFill="1" applyBorder="1" applyAlignment="1" applyProtection="1">
      <alignment horizontal="right"/>
      <protection hidden="1"/>
    </xf>
    <xf numFmtId="166" fontId="19" fillId="23" borderId="24" xfId="25" applyNumberFormat="1" applyFont="1" applyFill="1" applyBorder="1" applyAlignment="1" applyProtection="1">
      <alignment horizontal="right"/>
      <protection hidden="1"/>
    </xf>
    <xf numFmtId="166" fontId="19" fillId="14" borderId="24" xfId="25" applyNumberFormat="1" applyFont="1" applyFill="1" applyBorder="1" applyAlignment="1" applyProtection="1">
      <alignment horizontal="right"/>
      <protection hidden="1"/>
    </xf>
    <xf numFmtId="177" fontId="19" fillId="22" borderId="24" xfId="27" applyNumberFormat="1" applyFont="1" applyFill="1" applyBorder="1" applyAlignment="1" applyProtection="1">
      <alignment horizontal="right"/>
      <protection hidden="1"/>
    </xf>
    <xf numFmtId="177" fontId="19" fillId="25" borderId="41" xfId="27" applyNumberFormat="1" applyFont="1" applyFill="1" applyBorder="1" applyAlignment="1" applyProtection="1">
      <alignment horizontal="right"/>
      <protection hidden="1"/>
    </xf>
    <xf numFmtId="177" fontId="19" fillId="25" borderId="43" xfId="27" applyNumberFormat="1" applyFont="1" applyFill="1" applyBorder="1" applyAlignment="1" applyProtection="1">
      <alignment horizontal="right"/>
      <protection hidden="1"/>
    </xf>
    <xf numFmtId="0" fontId="17" fillId="12" borderId="26" xfId="27" applyFont="1" applyFill="1" applyBorder="1" applyAlignment="1" applyProtection="1">
      <protection hidden="1"/>
    </xf>
    <xf numFmtId="178" fontId="17" fillId="23" borderId="1" xfId="27" applyNumberFormat="1" applyFont="1" applyFill="1" applyBorder="1" applyAlignment="1" applyProtection="1">
      <alignment horizontal="right"/>
      <protection hidden="1"/>
    </xf>
    <xf numFmtId="178" fontId="17" fillId="14" borderId="1" xfId="27" applyNumberFormat="1" applyFont="1" applyFill="1" applyBorder="1" applyAlignment="1" applyProtection="1">
      <alignment horizontal="right"/>
      <protection hidden="1"/>
    </xf>
    <xf numFmtId="178" fontId="17" fillId="25" borderId="1" xfId="27" applyNumberFormat="1" applyFont="1" applyFill="1" applyBorder="1" applyAlignment="1" applyProtection="1">
      <alignment horizontal="right"/>
      <protection hidden="1"/>
    </xf>
    <xf numFmtId="178" fontId="17" fillId="22" borderId="1" xfId="27" applyNumberFormat="1" applyFont="1" applyFill="1" applyBorder="1" applyAlignment="1" applyProtection="1">
      <alignment horizontal="right"/>
      <protection hidden="1"/>
    </xf>
    <xf numFmtId="178" fontId="17" fillId="25" borderId="26" xfId="27" applyNumberFormat="1" applyFont="1" applyFill="1" applyBorder="1" applyAlignment="1" applyProtection="1">
      <alignment horizontal="right"/>
      <protection hidden="1"/>
    </xf>
    <xf numFmtId="178" fontId="17" fillId="25" borderId="44" xfId="27" applyNumberFormat="1" applyFont="1" applyFill="1" applyBorder="1" applyAlignment="1" applyProtection="1">
      <alignment horizontal="right"/>
      <protection hidden="1"/>
    </xf>
    <xf numFmtId="178" fontId="19" fillId="23" borderId="23" xfId="27" applyNumberFormat="1" applyFont="1" applyFill="1" applyBorder="1" applyAlignment="1" applyProtection="1">
      <alignment horizontal="right"/>
      <protection hidden="1"/>
    </xf>
    <xf numFmtId="178" fontId="19" fillId="14" borderId="23" xfId="27" applyNumberFormat="1" applyFont="1" applyFill="1" applyBorder="1" applyAlignment="1" applyProtection="1">
      <alignment horizontal="right"/>
      <protection hidden="1"/>
    </xf>
    <xf numFmtId="178" fontId="19" fillId="25" borderId="23" xfId="27" applyNumberFormat="1" applyFont="1" applyFill="1" applyBorder="1" applyAlignment="1" applyProtection="1">
      <alignment horizontal="right"/>
      <protection hidden="1"/>
    </xf>
    <xf numFmtId="0" fontId="19" fillId="12" borderId="32" xfId="27" applyFont="1" applyFill="1" applyBorder="1" applyAlignment="1" applyProtection="1">
      <protection hidden="1"/>
    </xf>
    <xf numFmtId="178" fontId="19" fillId="22" borderId="23" xfId="27" applyNumberFormat="1" applyFont="1" applyFill="1" applyBorder="1" applyAlignment="1" applyProtection="1">
      <alignment horizontal="right"/>
      <protection hidden="1"/>
    </xf>
    <xf numFmtId="178" fontId="19" fillId="25" borderId="36" xfId="27" applyNumberFormat="1" applyFont="1" applyFill="1" applyBorder="1" applyAlignment="1" applyProtection="1">
      <alignment horizontal="right"/>
      <protection hidden="1"/>
    </xf>
    <xf numFmtId="178" fontId="19" fillId="25" borderId="45" xfId="27" applyNumberFormat="1" applyFont="1" applyFill="1" applyBorder="1" applyAlignment="1" applyProtection="1">
      <alignment horizontal="right"/>
      <protection hidden="1"/>
    </xf>
    <xf numFmtId="178" fontId="19" fillId="23" borderId="32" xfId="27" applyNumberFormat="1" applyFont="1" applyFill="1" applyBorder="1" applyAlignment="1" applyProtection="1">
      <alignment horizontal="right"/>
      <protection hidden="1"/>
    </xf>
    <xf numFmtId="178" fontId="19" fillId="22" borderId="32" xfId="27" applyNumberFormat="1" applyFont="1" applyFill="1" applyBorder="1" applyAlignment="1" applyProtection="1">
      <alignment horizontal="right"/>
      <protection hidden="1"/>
    </xf>
    <xf numFmtId="178" fontId="19" fillId="25" borderId="32" xfId="27" applyNumberFormat="1" applyFont="1" applyFill="1" applyBorder="1" applyAlignment="1" applyProtection="1">
      <alignment horizontal="right"/>
      <protection hidden="1"/>
    </xf>
    <xf numFmtId="9" fontId="19" fillId="12" borderId="32" xfId="27" applyNumberFormat="1" applyFont="1" applyFill="1" applyBorder="1" applyAlignment="1" applyProtection="1">
      <alignment horizontal="right"/>
      <protection hidden="1"/>
    </xf>
    <xf numFmtId="166" fontId="19" fillId="23" borderId="32" xfId="25" applyNumberFormat="1" applyFont="1" applyFill="1" applyBorder="1" applyAlignment="1" applyProtection="1">
      <alignment horizontal="right"/>
      <protection hidden="1"/>
    </xf>
    <xf numFmtId="166" fontId="19" fillId="14" borderId="32" xfId="25" applyNumberFormat="1" applyFont="1" applyFill="1" applyBorder="1" applyAlignment="1" applyProtection="1">
      <alignment horizontal="right"/>
      <protection hidden="1"/>
    </xf>
    <xf numFmtId="9" fontId="19" fillId="22" borderId="32" xfId="27" applyNumberFormat="1" applyFont="1" applyFill="1" applyBorder="1" applyAlignment="1" applyProtection="1">
      <alignment horizontal="right"/>
      <protection hidden="1"/>
    </xf>
    <xf numFmtId="178" fontId="19" fillId="25" borderId="33" xfId="27" applyNumberFormat="1" applyFont="1" applyFill="1" applyBorder="1" applyAlignment="1" applyProtection="1">
      <alignment horizontal="right"/>
      <protection hidden="1"/>
    </xf>
    <xf numFmtId="9" fontId="19" fillId="25" borderId="32" xfId="27" applyNumberFormat="1" applyFont="1" applyFill="1" applyBorder="1" applyAlignment="1" applyProtection="1">
      <alignment horizontal="right"/>
      <protection hidden="1"/>
    </xf>
    <xf numFmtId="0" fontId="15" fillId="0" borderId="0" xfId="38" applyFont="1" applyBorder="1" applyProtection="1">
      <protection hidden="1"/>
    </xf>
    <xf numFmtId="177" fontId="19" fillId="23" borderId="25" xfId="27" applyNumberFormat="1" applyFont="1" applyFill="1" applyBorder="1" applyAlignment="1" applyProtection="1">
      <alignment horizontal="right"/>
      <protection hidden="1"/>
    </xf>
    <xf numFmtId="177" fontId="19" fillId="14" borderId="25" xfId="27" applyNumberFormat="1" applyFont="1" applyFill="1" applyBorder="1" applyAlignment="1" applyProtection="1">
      <alignment horizontal="right"/>
      <protection hidden="1"/>
    </xf>
    <xf numFmtId="177" fontId="19" fillId="25" borderId="25" xfId="27" applyNumberFormat="1" applyFont="1" applyFill="1" applyBorder="1" applyAlignment="1" applyProtection="1">
      <alignment horizontal="right"/>
      <protection hidden="1"/>
    </xf>
    <xf numFmtId="166" fontId="19" fillId="23" borderId="25" xfId="25" applyNumberFormat="1" applyFont="1" applyFill="1" applyBorder="1" applyAlignment="1" applyProtection="1">
      <alignment horizontal="right"/>
      <protection hidden="1"/>
    </xf>
    <xf numFmtId="166" fontId="19" fillId="14" borderId="25" xfId="25" applyNumberFormat="1" applyFont="1" applyFill="1" applyBorder="1" applyAlignment="1" applyProtection="1">
      <alignment horizontal="right"/>
      <protection hidden="1"/>
    </xf>
    <xf numFmtId="177" fontId="19" fillId="22" borderId="25" xfId="27" applyNumberFormat="1" applyFont="1" applyFill="1" applyBorder="1" applyAlignment="1" applyProtection="1">
      <alignment horizontal="right"/>
      <protection hidden="1"/>
    </xf>
    <xf numFmtId="177" fontId="19" fillId="25" borderId="30" xfId="27" applyNumberFormat="1" applyFont="1" applyFill="1" applyBorder="1" applyAlignment="1" applyProtection="1">
      <alignment horizontal="right"/>
      <protection hidden="1"/>
    </xf>
    <xf numFmtId="177" fontId="19" fillId="25" borderId="46" xfId="27" applyNumberFormat="1" applyFont="1" applyFill="1" applyBorder="1" applyAlignment="1" applyProtection="1">
      <alignment horizontal="right"/>
      <protection hidden="1"/>
    </xf>
    <xf numFmtId="0" fontId="19" fillId="25" borderId="33" xfId="27" applyFont="1" applyFill="1" applyBorder="1" applyAlignment="1" applyProtection="1">
      <protection hidden="1"/>
    </xf>
    <xf numFmtId="188" fontId="17" fillId="23" borderId="32" xfId="27" applyNumberFormat="1" applyFont="1" applyFill="1" applyBorder="1" applyAlignment="1" applyProtection="1">
      <alignment horizontal="right"/>
      <protection hidden="1"/>
    </xf>
    <xf numFmtId="188" fontId="17" fillId="14" borderId="32" xfId="27" applyNumberFormat="1" applyFont="1" applyFill="1" applyBorder="1" applyAlignment="1" applyProtection="1">
      <alignment horizontal="right"/>
      <protection hidden="1"/>
    </xf>
    <xf numFmtId="188" fontId="17" fillId="25" borderId="32" xfId="27" applyNumberFormat="1" applyFont="1" applyFill="1" applyBorder="1" applyAlignment="1" applyProtection="1">
      <alignment horizontal="right"/>
      <protection hidden="1"/>
    </xf>
    <xf numFmtId="188" fontId="17" fillId="22" borderId="32" xfId="27" applyNumberFormat="1" applyFont="1" applyFill="1" applyBorder="1" applyAlignment="1" applyProtection="1">
      <alignment horizontal="right"/>
      <protection hidden="1"/>
    </xf>
    <xf numFmtId="188" fontId="17" fillId="25" borderId="33" xfId="27" applyNumberFormat="1" applyFont="1" applyFill="1" applyBorder="1" applyAlignment="1" applyProtection="1">
      <alignment horizontal="right"/>
      <protection hidden="1"/>
    </xf>
    <xf numFmtId="0" fontId="19" fillId="25" borderId="0" xfId="27" quotePrefix="1" applyFont="1" applyFill="1" applyBorder="1" applyAlignment="1" applyProtection="1">
      <protection hidden="1"/>
    </xf>
    <xf numFmtId="188" fontId="19" fillId="23" borderId="32" xfId="27" applyNumberFormat="1" applyFont="1" applyFill="1" applyBorder="1" applyAlignment="1" applyProtection="1">
      <alignment horizontal="right"/>
      <protection hidden="1"/>
    </xf>
    <xf numFmtId="188" fontId="19" fillId="14" borderId="32" xfId="27" applyNumberFormat="1" applyFont="1" applyFill="1" applyBorder="1" applyAlignment="1" applyProtection="1">
      <alignment horizontal="right"/>
      <protection hidden="1"/>
    </xf>
    <xf numFmtId="188" fontId="19" fillId="25" borderId="32" xfId="27" applyNumberFormat="1" applyFont="1" applyFill="1" applyBorder="1" applyAlignment="1" applyProtection="1">
      <alignment horizontal="right"/>
      <protection hidden="1"/>
    </xf>
    <xf numFmtId="188" fontId="19" fillId="22" borderId="32" xfId="27" applyNumberFormat="1" applyFont="1" applyFill="1" applyBorder="1" applyAlignment="1" applyProtection="1">
      <alignment horizontal="right"/>
      <protection hidden="1"/>
    </xf>
    <xf numFmtId="188" fontId="19" fillId="25" borderId="33" xfId="27" applyNumberFormat="1" applyFont="1" applyFill="1" applyBorder="1" applyAlignment="1" applyProtection="1">
      <alignment horizontal="right"/>
      <protection hidden="1"/>
    </xf>
    <xf numFmtId="0" fontId="17" fillId="12" borderId="47" xfId="27" applyFont="1" applyFill="1" applyBorder="1" applyAlignment="1" applyProtection="1">
      <alignment vertical="top"/>
      <protection hidden="1"/>
    </xf>
    <xf numFmtId="177" fontId="17" fillId="23" borderId="38" xfId="27" applyNumberFormat="1" applyFont="1" applyFill="1" applyBorder="1" applyAlignment="1" applyProtection="1">
      <alignment horizontal="right"/>
      <protection hidden="1"/>
    </xf>
    <xf numFmtId="177" fontId="17" fillId="14" borderId="38" xfId="27" applyNumberFormat="1" applyFont="1" applyFill="1" applyBorder="1" applyAlignment="1" applyProtection="1">
      <alignment horizontal="right"/>
      <protection hidden="1"/>
    </xf>
    <xf numFmtId="177" fontId="17" fillId="25" borderId="38" xfId="27" applyNumberFormat="1" applyFont="1" applyFill="1" applyBorder="1" applyAlignment="1" applyProtection="1">
      <alignment horizontal="right"/>
      <protection hidden="1"/>
    </xf>
    <xf numFmtId="0" fontId="17" fillId="12" borderId="48" xfId="27" applyFont="1" applyFill="1" applyBorder="1" applyAlignment="1" applyProtection="1">
      <protection hidden="1"/>
    </xf>
    <xf numFmtId="190" fontId="17" fillId="22" borderId="38" xfId="25" applyNumberFormat="1" applyFont="1" applyFill="1" applyBorder="1" applyAlignment="1" applyProtection="1">
      <alignment horizontal="right"/>
      <protection hidden="1"/>
    </xf>
    <xf numFmtId="177" fontId="17" fillId="22" borderId="38" xfId="27" applyNumberFormat="1" applyFont="1" applyFill="1" applyBorder="1" applyAlignment="1" applyProtection="1">
      <alignment horizontal="right"/>
      <protection hidden="1"/>
    </xf>
    <xf numFmtId="177" fontId="17" fillId="25" borderId="48" xfId="27" applyNumberFormat="1" applyFont="1" applyFill="1" applyBorder="1" applyAlignment="1" applyProtection="1">
      <alignment horizontal="right"/>
      <protection hidden="1"/>
    </xf>
    <xf numFmtId="177" fontId="17" fillId="25" borderId="47" xfId="27" applyNumberFormat="1" applyFont="1" applyFill="1" applyBorder="1" applyAlignment="1" applyProtection="1">
      <alignment horizontal="right"/>
      <protection hidden="1"/>
    </xf>
    <xf numFmtId="177" fontId="17" fillId="23" borderId="24" xfId="27" applyNumberFormat="1" applyFont="1" applyFill="1" applyBorder="1" applyAlignment="1" applyProtection="1">
      <alignment horizontal="right"/>
      <protection hidden="1"/>
    </xf>
    <xf numFmtId="177" fontId="17" fillId="14" borderId="24" xfId="27" applyNumberFormat="1" applyFont="1" applyFill="1" applyBorder="1" applyAlignment="1" applyProtection="1">
      <alignment horizontal="right"/>
      <protection hidden="1"/>
    </xf>
    <xf numFmtId="177" fontId="17" fillId="25" borderId="24" xfId="27" applyNumberFormat="1" applyFont="1" applyFill="1" applyBorder="1" applyAlignment="1" applyProtection="1">
      <alignment horizontal="right"/>
      <protection hidden="1"/>
    </xf>
    <xf numFmtId="177" fontId="17" fillId="22" borderId="24" xfId="27" applyNumberFormat="1" applyFont="1" applyFill="1" applyBorder="1" applyAlignment="1" applyProtection="1">
      <alignment horizontal="right"/>
      <protection hidden="1"/>
    </xf>
    <xf numFmtId="177" fontId="17" fillId="25" borderId="41" xfId="27" applyNumberFormat="1" applyFont="1" applyFill="1" applyBorder="1" applyAlignment="1" applyProtection="1">
      <alignment horizontal="right"/>
      <protection hidden="1"/>
    </xf>
    <xf numFmtId="177" fontId="17" fillId="25" borderId="43" xfId="27" applyNumberFormat="1" applyFont="1" applyFill="1" applyBorder="1" applyAlignment="1" applyProtection="1">
      <alignment horizontal="right"/>
      <protection hidden="1"/>
    </xf>
    <xf numFmtId="0" fontId="17" fillId="12" borderId="26" xfId="27" applyFont="1" applyFill="1" applyBorder="1" applyAlignment="1" applyProtection="1">
      <alignment vertical="top"/>
      <protection hidden="1"/>
    </xf>
    <xf numFmtId="177" fontId="17" fillId="23" borderId="1" xfId="27" applyNumberFormat="1" applyFont="1" applyFill="1" applyBorder="1" applyAlignment="1" applyProtection="1">
      <alignment horizontal="right"/>
      <protection hidden="1"/>
    </xf>
    <xf numFmtId="177" fontId="17" fillId="22" borderId="1" xfId="27" applyNumberFormat="1" applyFont="1" applyFill="1" applyBorder="1" applyAlignment="1" applyProtection="1">
      <alignment horizontal="right"/>
      <protection hidden="1"/>
    </xf>
    <xf numFmtId="177" fontId="17" fillId="25" borderId="1" xfId="27" applyNumberFormat="1" applyFont="1" applyFill="1" applyBorder="1" applyAlignment="1" applyProtection="1">
      <alignment horizontal="right"/>
      <protection hidden="1"/>
    </xf>
    <xf numFmtId="177" fontId="17" fillId="24" borderId="1" xfId="27" applyNumberFormat="1" applyFont="1" applyFill="1" applyBorder="1" applyAlignment="1" applyProtection="1">
      <alignment horizontal="right"/>
      <protection hidden="1"/>
    </xf>
    <xf numFmtId="177" fontId="17" fillId="25" borderId="26" xfId="27" applyNumberFormat="1" applyFont="1" applyFill="1" applyBorder="1" applyAlignment="1" applyProtection="1">
      <alignment horizontal="right"/>
      <protection hidden="1"/>
    </xf>
    <xf numFmtId="177" fontId="17" fillId="25" borderId="44" xfId="27" applyNumberFormat="1" applyFont="1" applyFill="1" applyBorder="1" applyAlignment="1" applyProtection="1">
      <alignment horizontal="right"/>
      <protection hidden="1"/>
    </xf>
    <xf numFmtId="0" fontId="17" fillId="12" borderId="0" xfId="27" applyNumberFormat="1" applyFont="1" applyFill="1" applyBorder="1" applyAlignment="1" applyProtection="1">
      <protection hidden="1"/>
    </xf>
    <xf numFmtId="0" fontId="17" fillId="25" borderId="26" xfId="27" applyFont="1" applyFill="1" applyBorder="1" applyAlignment="1" applyProtection="1">
      <alignment vertical="top"/>
      <protection hidden="1"/>
    </xf>
    <xf numFmtId="177" fontId="17" fillId="23" borderId="0" xfId="27" applyNumberFormat="1" applyFont="1" applyFill="1" applyBorder="1" applyAlignment="1" applyProtection="1">
      <alignment horizontal="right"/>
      <protection hidden="1"/>
    </xf>
    <xf numFmtId="177" fontId="17" fillId="14" borderId="0" xfId="27" applyNumberFormat="1" applyFont="1" applyFill="1" applyBorder="1" applyAlignment="1" applyProtection="1">
      <alignment horizontal="right"/>
      <protection hidden="1"/>
    </xf>
    <xf numFmtId="177" fontId="17" fillId="25" borderId="0" xfId="27" applyNumberFormat="1" applyFont="1" applyFill="1" applyBorder="1" applyAlignment="1" applyProtection="1">
      <alignment horizontal="right"/>
      <protection hidden="1"/>
    </xf>
    <xf numFmtId="166" fontId="17" fillId="14" borderId="0" xfId="25" applyNumberFormat="1" applyFont="1" applyFill="1" applyBorder="1" applyAlignment="1" applyProtection="1">
      <alignment horizontal="right"/>
      <protection hidden="1"/>
    </xf>
    <xf numFmtId="177" fontId="17" fillId="22" borderId="0" xfId="27" applyNumberFormat="1" applyFont="1" applyFill="1" applyBorder="1" applyAlignment="1" applyProtection="1">
      <alignment horizontal="right"/>
      <protection hidden="1"/>
    </xf>
    <xf numFmtId="9" fontId="19" fillId="12" borderId="0" xfId="27" applyNumberFormat="1" applyFont="1" applyFill="1" applyBorder="1" applyAlignment="1" applyProtection="1">
      <protection hidden="1"/>
    </xf>
    <xf numFmtId="0" fontId="15" fillId="24" borderId="0" xfId="20" applyFont="1" applyFill="1" applyProtection="1">
      <protection hidden="1"/>
    </xf>
    <xf numFmtId="0" fontId="15" fillId="24" borderId="0" xfId="38" applyFont="1" applyFill="1" applyProtection="1">
      <protection hidden="1"/>
    </xf>
    <xf numFmtId="0" fontId="15" fillId="10" borderId="0" xfId="38" applyFont="1" applyFill="1" applyProtection="1">
      <protection hidden="1"/>
    </xf>
    <xf numFmtId="0" fontId="15" fillId="10" borderId="0" xfId="20" applyFont="1" applyFill="1" applyProtection="1">
      <protection hidden="1"/>
    </xf>
    <xf numFmtId="166" fontId="15" fillId="11" borderId="0" xfId="25" applyNumberFormat="1" applyFont="1" applyFill="1" applyAlignment="1" applyProtection="1">
      <alignment horizontal="right"/>
      <protection hidden="1"/>
    </xf>
    <xf numFmtId="180" fontId="15" fillId="26" borderId="0" xfId="38" applyNumberFormat="1" applyFont="1" applyFill="1" applyProtection="1">
      <protection hidden="1"/>
    </xf>
    <xf numFmtId="180" fontId="15" fillId="9" borderId="0" xfId="38" applyNumberFormat="1" applyFont="1" applyFill="1" applyProtection="1">
      <protection hidden="1"/>
    </xf>
    <xf numFmtId="166" fontId="15" fillId="27" borderId="1" xfId="38" applyNumberFormat="1" applyFont="1" applyFill="1" applyBorder="1" applyAlignment="1" applyProtection="1">
      <protection hidden="1"/>
    </xf>
    <xf numFmtId="166" fontId="15" fillId="10" borderId="1" xfId="38" applyNumberFormat="1" applyFont="1" applyFill="1" applyBorder="1" applyAlignment="1" applyProtection="1">
      <protection hidden="1"/>
    </xf>
    <xf numFmtId="166" fontId="15" fillId="26" borderId="1" xfId="38" applyNumberFormat="1" applyFont="1" applyFill="1" applyBorder="1" applyAlignment="1" applyProtection="1">
      <protection hidden="1"/>
    </xf>
    <xf numFmtId="166" fontId="15" fillId="9" borderId="1" xfId="38" applyNumberFormat="1" applyFont="1" applyFill="1" applyBorder="1" applyAlignment="1" applyProtection="1">
      <protection hidden="1"/>
    </xf>
    <xf numFmtId="166" fontId="15" fillId="27" borderId="1" xfId="25" applyNumberFormat="1" applyFont="1" applyFill="1" applyBorder="1" applyAlignment="1" applyProtection="1">
      <alignment horizontal="right"/>
      <protection hidden="1"/>
    </xf>
    <xf numFmtId="166" fontId="15" fillId="10" borderId="1" xfId="25" applyNumberFormat="1" applyFont="1" applyFill="1" applyBorder="1" applyAlignment="1" applyProtection="1">
      <alignment horizontal="right"/>
      <protection hidden="1"/>
    </xf>
    <xf numFmtId="166" fontId="15" fillId="24" borderId="1" xfId="38" applyNumberFormat="1" applyFont="1" applyFill="1" applyBorder="1" applyAlignment="1" applyProtection="1">
      <protection hidden="1"/>
    </xf>
    <xf numFmtId="166" fontId="15" fillId="25" borderId="1" xfId="38" applyNumberFormat="1" applyFont="1" applyFill="1" applyBorder="1" applyAlignment="1" applyProtection="1">
      <protection hidden="1"/>
    </xf>
    <xf numFmtId="0" fontId="15" fillId="11" borderId="0" xfId="20" applyFont="1" applyFill="1" applyProtection="1">
      <protection hidden="1"/>
    </xf>
    <xf numFmtId="3" fontId="17" fillId="12" borderId="0" xfId="20" applyNumberFormat="1" applyFont="1" applyFill="1" applyBorder="1" applyAlignment="1" applyProtection="1">
      <alignment horizontal="center"/>
      <protection hidden="1"/>
    </xf>
    <xf numFmtId="9" fontId="19" fillId="23" borderId="1" xfId="38" applyNumberFormat="1" applyFont="1" applyFill="1" applyBorder="1" applyAlignment="1" applyProtection="1">
      <alignment horizontal="right"/>
      <protection hidden="1"/>
    </xf>
    <xf numFmtId="9" fontId="19" fillId="14" borderId="1" xfId="38" applyNumberFormat="1" applyFont="1" applyFill="1" applyBorder="1" applyAlignment="1" applyProtection="1">
      <alignment horizontal="right"/>
      <protection hidden="1"/>
    </xf>
    <xf numFmtId="9" fontId="19" fillId="25" borderId="1" xfId="38" applyNumberFormat="1" applyFont="1" applyFill="1" applyBorder="1" applyAlignment="1" applyProtection="1">
      <alignment horizontal="right"/>
      <protection hidden="1"/>
    </xf>
    <xf numFmtId="9" fontId="19" fillId="25" borderId="1" xfId="27" applyNumberFormat="1" applyFont="1" applyFill="1" applyBorder="1" applyAlignment="1" applyProtection="1">
      <alignment horizontal="right"/>
      <protection hidden="1"/>
    </xf>
    <xf numFmtId="9" fontId="19" fillId="12" borderId="1" xfId="27" applyNumberFormat="1" applyFont="1" applyFill="1" applyBorder="1" applyAlignment="1" applyProtection="1">
      <alignment horizontal="right"/>
      <protection hidden="1"/>
    </xf>
    <xf numFmtId="9" fontId="19" fillId="22" borderId="1" xfId="27" applyNumberFormat="1" applyFont="1" applyFill="1" applyBorder="1" applyAlignment="1" applyProtection="1">
      <alignment horizontal="right"/>
      <protection hidden="1"/>
    </xf>
    <xf numFmtId="9" fontId="17" fillId="12" borderId="0" xfId="20" applyNumberFormat="1" applyFont="1" applyFill="1" applyBorder="1" applyAlignment="1" applyProtection="1">
      <alignment horizontal="center"/>
      <protection hidden="1"/>
    </xf>
    <xf numFmtId="0" fontId="15" fillId="11" borderId="0" xfId="20" applyFont="1" applyFill="1" applyBorder="1" applyProtection="1">
      <protection hidden="1"/>
    </xf>
    <xf numFmtId="9" fontId="15" fillId="27" borderId="1" xfId="38" applyNumberFormat="1" applyFont="1" applyFill="1" applyBorder="1" applyAlignment="1" applyProtection="1">
      <alignment horizontal="right"/>
      <protection hidden="1"/>
    </xf>
    <xf numFmtId="9" fontId="15" fillId="10" borderId="1" xfId="38" applyNumberFormat="1" applyFont="1" applyFill="1" applyBorder="1" applyAlignment="1" applyProtection="1">
      <alignment horizontal="right"/>
      <protection hidden="1"/>
    </xf>
    <xf numFmtId="9" fontId="15" fillId="26" borderId="1" xfId="38" applyNumberFormat="1" applyFont="1" applyFill="1" applyBorder="1" applyAlignment="1" applyProtection="1">
      <alignment horizontal="right"/>
      <protection hidden="1"/>
    </xf>
    <xf numFmtId="9" fontId="15" fillId="9" borderId="1" xfId="38" applyNumberFormat="1" applyFont="1" applyFill="1" applyBorder="1" applyAlignment="1" applyProtection="1">
      <alignment horizontal="right"/>
      <protection hidden="1"/>
    </xf>
    <xf numFmtId="9" fontId="15" fillId="24" borderId="1" xfId="38" applyNumberFormat="1" applyFont="1" applyFill="1" applyBorder="1" applyAlignment="1" applyProtection="1">
      <alignment horizontal="right"/>
      <protection hidden="1"/>
    </xf>
    <xf numFmtId="9" fontId="15" fillId="25" borderId="1" xfId="38" applyNumberFormat="1" applyFont="1" applyFill="1" applyBorder="1" applyAlignment="1" applyProtection="1">
      <alignment horizontal="right"/>
      <protection hidden="1"/>
    </xf>
    <xf numFmtId="0" fontId="17" fillId="12" borderId="32" xfId="27" applyFont="1" applyFill="1" applyBorder="1" applyAlignment="1" applyProtection="1">
      <protection hidden="1"/>
    </xf>
    <xf numFmtId="9" fontId="15" fillId="27" borderId="34" xfId="38" applyNumberFormat="1" applyFont="1" applyFill="1" applyBorder="1" applyAlignment="1" applyProtection="1">
      <alignment horizontal="right"/>
      <protection hidden="1"/>
    </xf>
    <xf numFmtId="9" fontId="15" fillId="10" borderId="34" xfId="38" applyNumberFormat="1" applyFont="1" applyFill="1" applyBorder="1" applyAlignment="1" applyProtection="1">
      <alignment horizontal="right"/>
      <protection hidden="1"/>
    </xf>
    <xf numFmtId="9" fontId="15" fillId="26" borderId="34" xfId="38" applyNumberFormat="1" applyFont="1" applyFill="1" applyBorder="1" applyAlignment="1" applyProtection="1">
      <alignment horizontal="right"/>
      <protection hidden="1"/>
    </xf>
    <xf numFmtId="9" fontId="15" fillId="26" borderId="23" xfId="38" applyNumberFormat="1" applyFont="1" applyFill="1" applyBorder="1" applyAlignment="1" applyProtection="1">
      <alignment horizontal="right"/>
      <protection hidden="1"/>
    </xf>
    <xf numFmtId="9" fontId="15" fillId="9" borderId="23" xfId="38" applyNumberFormat="1" applyFont="1" applyFill="1" applyBorder="1" applyAlignment="1" applyProtection="1">
      <alignment horizontal="right"/>
      <protection hidden="1"/>
    </xf>
    <xf numFmtId="166" fontId="15" fillId="27" borderId="23" xfId="25" applyNumberFormat="1" applyFont="1" applyFill="1" applyBorder="1" applyAlignment="1" applyProtection="1">
      <alignment horizontal="right"/>
      <protection hidden="1"/>
    </xf>
    <xf numFmtId="166" fontId="15" fillId="10" borderId="23" xfId="25" applyNumberFormat="1" applyFont="1" applyFill="1" applyBorder="1" applyAlignment="1" applyProtection="1">
      <alignment horizontal="right"/>
      <protection hidden="1"/>
    </xf>
    <xf numFmtId="9" fontId="15" fillId="24" borderId="23" xfId="38" applyNumberFormat="1" applyFont="1" applyFill="1" applyBorder="1" applyAlignment="1" applyProtection="1">
      <alignment horizontal="right"/>
      <protection hidden="1"/>
    </xf>
    <xf numFmtId="9" fontId="15" fillId="25" borderId="23" xfId="38" applyNumberFormat="1" applyFont="1" applyFill="1" applyBorder="1" applyAlignment="1" applyProtection="1">
      <alignment horizontal="right"/>
      <protection hidden="1"/>
    </xf>
    <xf numFmtId="9" fontId="19" fillId="23" borderId="24" xfId="38" applyNumberFormat="1" applyFont="1" applyFill="1" applyBorder="1" applyAlignment="1" applyProtection="1">
      <alignment horizontal="right"/>
      <protection hidden="1"/>
    </xf>
    <xf numFmtId="9" fontId="19" fillId="14" borderId="24" xfId="38" applyNumberFormat="1" applyFont="1" applyFill="1" applyBorder="1" applyAlignment="1" applyProtection="1">
      <alignment horizontal="right"/>
      <protection hidden="1"/>
    </xf>
    <xf numFmtId="9" fontId="19" fillId="25" borderId="24" xfId="38" applyNumberFormat="1" applyFont="1" applyFill="1" applyBorder="1" applyAlignment="1" applyProtection="1">
      <alignment horizontal="right"/>
      <protection hidden="1"/>
    </xf>
    <xf numFmtId="9" fontId="19" fillId="25" borderId="24" xfId="27" applyNumberFormat="1" applyFont="1" applyFill="1" applyBorder="1" applyAlignment="1" applyProtection="1">
      <alignment horizontal="right"/>
      <protection hidden="1"/>
    </xf>
    <xf numFmtId="9" fontId="19" fillId="12" borderId="24" xfId="27" applyNumberFormat="1" applyFont="1" applyFill="1" applyBorder="1" applyAlignment="1" applyProtection="1">
      <alignment horizontal="right"/>
      <protection hidden="1"/>
    </xf>
    <xf numFmtId="9" fontId="19" fillId="22" borderId="24" xfId="27" applyNumberFormat="1" applyFont="1" applyFill="1" applyBorder="1" applyAlignment="1" applyProtection="1">
      <alignment horizontal="right"/>
      <protection hidden="1"/>
    </xf>
    <xf numFmtId="166" fontId="15" fillId="27" borderId="1" xfId="38" applyNumberFormat="1" applyFont="1" applyFill="1" applyBorder="1" applyAlignment="1" applyProtection="1">
      <alignment horizontal="right"/>
      <protection hidden="1"/>
    </xf>
    <xf numFmtId="166" fontId="15" fillId="10" borderId="1" xfId="38" applyNumberFormat="1" applyFont="1" applyFill="1" applyBorder="1" applyAlignment="1" applyProtection="1">
      <alignment horizontal="right"/>
      <protection hidden="1"/>
    </xf>
    <xf numFmtId="166" fontId="15" fillId="26" borderId="1" xfId="38" applyNumberFormat="1" applyFont="1" applyFill="1" applyBorder="1" applyAlignment="1" applyProtection="1">
      <alignment horizontal="right"/>
      <protection hidden="1"/>
    </xf>
    <xf numFmtId="166" fontId="15" fillId="9" borderId="1" xfId="38" applyNumberFormat="1" applyFont="1" applyFill="1" applyBorder="1" applyAlignment="1" applyProtection="1">
      <alignment horizontal="right"/>
      <protection hidden="1"/>
    </xf>
    <xf numFmtId="166" fontId="15" fillId="24" borderId="1" xfId="38" applyNumberFormat="1" applyFont="1" applyFill="1" applyBorder="1" applyAlignment="1" applyProtection="1">
      <alignment horizontal="right"/>
      <protection hidden="1"/>
    </xf>
    <xf numFmtId="166" fontId="15" fillId="25" borderId="1" xfId="38" applyNumberFormat="1" applyFont="1" applyFill="1" applyBorder="1" applyAlignment="1" applyProtection="1">
      <alignment horizontal="right"/>
      <protection hidden="1"/>
    </xf>
    <xf numFmtId="0" fontId="15" fillId="11" borderId="0" xfId="18" applyFont="1" applyFill="1" applyProtection="1">
      <protection hidden="1"/>
    </xf>
    <xf numFmtId="0" fontId="17" fillId="12" borderId="0" xfId="18" applyNumberFormat="1" applyFont="1" applyFill="1" applyBorder="1" applyAlignment="1" applyProtection="1">
      <alignment horizontal="center"/>
      <protection hidden="1"/>
    </xf>
    <xf numFmtId="190" fontId="17" fillId="14" borderId="1" xfId="25" applyNumberFormat="1" applyFont="1" applyFill="1" applyBorder="1" applyAlignment="1" applyProtection="1">
      <alignment horizontal="right"/>
      <protection hidden="1"/>
    </xf>
    <xf numFmtId="0" fontId="15" fillId="11" borderId="0" xfId="18" applyFont="1" applyFill="1" applyBorder="1" applyProtection="1">
      <protection hidden="1"/>
    </xf>
    <xf numFmtId="177" fontId="19" fillId="23" borderId="23" xfId="38" applyNumberFormat="1" applyFont="1" applyFill="1" applyBorder="1" applyAlignment="1" applyProtection="1">
      <alignment horizontal="right"/>
      <protection hidden="1"/>
    </xf>
    <xf numFmtId="177" fontId="19" fillId="14" borderId="23" xfId="38" applyNumberFormat="1" applyFont="1" applyFill="1" applyBorder="1" applyAlignment="1" applyProtection="1">
      <alignment horizontal="right"/>
      <protection hidden="1"/>
    </xf>
    <xf numFmtId="177" fontId="19" fillId="25" borderId="23" xfId="38" applyNumberFormat="1" applyFont="1" applyFill="1" applyBorder="1" applyAlignment="1" applyProtection="1">
      <alignment horizontal="right"/>
      <protection hidden="1"/>
    </xf>
    <xf numFmtId="177" fontId="19" fillId="23" borderId="32" xfId="38" applyNumberFormat="1" applyFont="1" applyFill="1" applyBorder="1" applyAlignment="1" applyProtection="1">
      <alignment horizontal="right"/>
      <protection hidden="1"/>
    </xf>
    <xf numFmtId="177" fontId="19" fillId="22" borderId="32" xfId="38" applyNumberFormat="1" applyFont="1" applyFill="1" applyBorder="1" applyAlignment="1" applyProtection="1">
      <alignment horizontal="right"/>
      <protection hidden="1"/>
    </xf>
    <xf numFmtId="177" fontId="19" fillId="25" borderId="32" xfId="38" applyNumberFormat="1" applyFont="1" applyFill="1" applyBorder="1" applyAlignment="1" applyProtection="1">
      <alignment horizontal="right"/>
      <protection hidden="1"/>
    </xf>
    <xf numFmtId="177" fontId="19" fillId="25" borderId="32" xfId="27" applyNumberFormat="1" applyFont="1" applyFill="1" applyBorder="1" applyAlignment="1" applyProtection="1">
      <protection hidden="1"/>
    </xf>
    <xf numFmtId="177" fontId="19" fillId="12" borderId="32" xfId="27" applyNumberFormat="1" applyFont="1" applyFill="1" applyBorder="1" applyAlignment="1" applyProtection="1">
      <protection hidden="1"/>
    </xf>
    <xf numFmtId="191" fontId="19" fillId="23" borderId="1" xfId="25" applyNumberFormat="1" applyFont="1" applyFill="1" applyBorder="1" applyAlignment="1" applyProtection="1">
      <alignment horizontal="right"/>
      <protection hidden="1"/>
    </xf>
    <xf numFmtId="191" fontId="19" fillId="14" borderId="1" xfId="25" applyNumberFormat="1" applyFont="1" applyFill="1" applyBorder="1" applyAlignment="1" applyProtection="1">
      <alignment horizontal="right"/>
      <protection hidden="1"/>
    </xf>
    <xf numFmtId="177" fontId="19" fillId="22" borderId="32" xfId="27" applyNumberFormat="1" applyFont="1" applyFill="1" applyBorder="1" applyAlignment="1" applyProtection="1">
      <protection hidden="1"/>
    </xf>
    <xf numFmtId="3" fontId="15" fillId="0" borderId="0" xfId="38" applyNumberFormat="1" applyFont="1" applyProtection="1">
      <protection hidden="1"/>
    </xf>
    <xf numFmtId="177" fontId="15" fillId="27" borderId="24" xfId="38" applyNumberFormat="1" applyFont="1" applyFill="1" applyBorder="1" applyAlignment="1" applyProtection="1">
      <alignment horizontal="right"/>
      <protection hidden="1"/>
    </xf>
    <xf numFmtId="177" fontId="15" fillId="10" borderId="24" xfId="38" applyNumberFormat="1" applyFont="1" applyFill="1" applyBorder="1" applyAlignment="1" applyProtection="1">
      <alignment horizontal="right"/>
      <protection hidden="1"/>
    </xf>
    <xf numFmtId="177" fontId="15" fillId="26" borderId="24" xfId="38" applyNumberFormat="1" applyFont="1" applyFill="1" applyBorder="1" applyAlignment="1" applyProtection="1">
      <alignment horizontal="right"/>
      <protection hidden="1"/>
    </xf>
    <xf numFmtId="177" fontId="15" fillId="25" borderId="24" xfId="38" applyNumberFormat="1" applyFont="1" applyFill="1" applyBorder="1" applyAlignment="1" applyProtection="1">
      <alignment horizontal="right"/>
      <protection hidden="1"/>
    </xf>
    <xf numFmtId="177" fontId="17" fillId="27" borderId="1" xfId="38" applyNumberFormat="1" applyFont="1" applyFill="1" applyBorder="1" applyAlignment="1" applyProtection="1">
      <alignment horizontal="right"/>
      <protection hidden="1"/>
    </xf>
    <xf numFmtId="177" fontId="17" fillId="10" borderId="1" xfId="38" applyNumberFormat="1" applyFont="1" applyFill="1" applyBorder="1" applyAlignment="1" applyProtection="1">
      <alignment horizontal="right"/>
      <protection hidden="1"/>
    </xf>
    <xf numFmtId="177" fontId="17" fillId="26" borderId="1" xfId="38" applyNumberFormat="1" applyFont="1" applyFill="1" applyBorder="1" applyAlignment="1" applyProtection="1">
      <alignment horizontal="right"/>
      <protection hidden="1"/>
    </xf>
    <xf numFmtId="177" fontId="17" fillId="9" borderId="1" xfId="38" applyNumberFormat="1" applyFont="1" applyFill="1" applyBorder="1" applyAlignment="1" applyProtection="1">
      <alignment horizontal="right"/>
      <protection hidden="1"/>
    </xf>
    <xf numFmtId="177" fontId="17" fillId="24" borderId="1" xfId="38" applyNumberFormat="1" applyFont="1" applyFill="1" applyBorder="1" applyAlignment="1" applyProtection="1">
      <alignment horizontal="right"/>
      <protection hidden="1"/>
    </xf>
    <xf numFmtId="177" fontId="17" fillId="25" borderId="1" xfId="38" applyNumberFormat="1" applyFont="1" applyFill="1" applyBorder="1" applyAlignment="1" applyProtection="1">
      <alignment horizontal="right"/>
      <protection hidden="1"/>
    </xf>
    <xf numFmtId="0" fontId="20" fillId="11" borderId="0" xfId="20" applyFont="1" applyFill="1" applyProtection="1">
      <protection hidden="1"/>
    </xf>
    <xf numFmtId="0" fontId="17" fillId="12" borderId="0" xfId="27" applyFont="1" applyFill="1" applyBorder="1" applyAlignment="1" applyProtection="1">
      <protection hidden="1"/>
    </xf>
    <xf numFmtId="177" fontId="17" fillId="12" borderId="1" xfId="38" applyNumberFormat="1" applyFont="1" applyFill="1" applyBorder="1" applyAlignment="1" applyProtection="1">
      <alignment horizontal="right"/>
      <protection hidden="1"/>
    </xf>
    <xf numFmtId="177" fontId="17" fillId="22" borderId="1" xfId="38" applyNumberFormat="1" applyFont="1" applyFill="1" applyBorder="1" applyAlignment="1" applyProtection="1">
      <alignment horizontal="right"/>
      <protection hidden="1"/>
    </xf>
    <xf numFmtId="182" fontId="17" fillId="27" borderId="1" xfId="38" applyNumberFormat="1" applyFont="1" applyFill="1" applyBorder="1" applyAlignment="1" applyProtection="1">
      <alignment horizontal="right"/>
      <protection hidden="1"/>
    </xf>
    <xf numFmtId="182" fontId="17" fillId="10" borderId="1" xfId="38" applyNumberFormat="1" applyFont="1" applyFill="1" applyBorder="1" applyAlignment="1" applyProtection="1">
      <alignment horizontal="right"/>
      <protection hidden="1"/>
    </xf>
    <xf numFmtId="182" fontId="17" fillId="26" borderId="1" xfId="38" applyNumberFormat="1" applyFont="1" applyFill="1" applyBorder="1" applyAlignment="1" applyProtection="1">
      <alignment horizontal="right"/>
      <protection hidden="1"/>
    </xf>
    <xf numFmtId="182" fontId="17" fillId="25" borderId="1" xfId="38" applyNumberFormat="1" applyFont="1" applyFill="1" applyBorder="1" applyAlignment="1" applyProtection="1">
      <alignment horizontal="right"/>
      <protection hidden="1"/>
    </xf>
    <xf numFmtId="185" fontId="17" fillId="12" borderId="1" xfId="38" applyNumberFormat="1" applyFont="1" applyFill="1" applyBorder="1" applyAlignment="1" applyProtection="1">
      <alignment horizontal="right"/>
      <protection hidden="1"/>
    </xf>
    <xf numFmtId="182" fontId="17" fillId="22" borderId="1" xfId="38" applyNumberFormat="1" applyFont="1" applyFill="1" applyBorder="1" applyAlignment="1" applyProtection="1">
      <alignment horizontal="right"/>
      <protection hidden="1"/>
    </xf>
    <xf numFmtId="178" fontId="17" fillId="27" borderId="1" xfId="27" applyNumberFormat="1" applyFont="1" applyFill="1" applyBorder="1" applyAlignment="1" applyProtection="1">
      <alignment horizontal="right"/>
      <protection hidden="1"/>
    </xf>
    <xf numFmtId="178" fontId="17" fillId="10" borderId="1" xfId="27" applyNumberFormat="1" applyFont="1" applyFill="1" applyBorder="1" applyAlignment="1" applyProtection="1">
      <alignment horizontal="right"/>
      <protection hidden="1"/>
    </xf>
    <xf numFmtId="178" fontId="17" fillId="26" borderId="1" xfId="27" applyNumberFormat="1" applyFont="1" applyFill="1" applyBorder="1" applyAlignment="1" applyProtection="1">
      <alignment horizontal="right"/>
      <protection hidden="1"/>
    </xf>
    <xf numFmtId="178" fontId="17" fillId="24" borderId="1" xfId="27" applyNumberFormat="1" applyFont="1" applyFill="1" applyBorder="1" applyAlignment="1" applyProtection="1">
      <alignment horizontal="right"/>
      <protection hidden="1"/>
    </xf>
    <xf numFmtId="177" fontId="15" fillId="27" borderId="1" xfId="38" applyNumberFormat="1" applyFont="1" applyFill="1" applyBorder="1" applyAlignment="1" applyProtection="1">
      <alignment horizontal="right"/>
      <protection hidden="1"/>
    </xf>
    <xf numFmtId="177" fontId="15" fillId="10" borderId="1" xfId="38" applyNumberFormat="1" applyFont="1" applyFill="1" applyBorder="1" applyAlignment="1" applyProtection="1">
      <alignment horizontal="right"/>
      <protection hidden="1"/>
    </xf>
    <xf numFmtId="177" fontId="15" fillId="26" borderId="1" xfId="38" applyNumberFormat="1" applyFont="1" applyFill="1" applyBorder="1" applyAlignment="1" applyProtection="1">
      <alignment horizontal="right"/>
      <protection hidden="1"/>
    </xf>
    <xf numFmtId="177" fontId="15" fillId="9" borderId="1" xfId="38" applyNumberFormat="1" applyFont="1" applyFill="1" applyBorder="1" applyAlignment="1" applyProtection="1">
      <alignment horizontal="right"/>
      <protection hidden="1"/>
    </xf>
    <xf numFmtId="177" fontId="15" fillId="24" borderId="1" xfId="38" applyNumberFormat="1" applyFont="1" applyFill="1" applyBorder="1" applyAlignment="1" applyProtection="1">
      <alignment horizontal="right"/>
      <protection hidden="1"/>
    </xf>
    <xf numFmtId="177" fontId="15" fillId="25" borderId="1" xfId="38" applyNumberFormat="1" applyFont="1" applyFill="1" applyBorder="1" applyAlignment="1" applyProtection="1">
      <alignment horizontal="right"/>
      <protection hidden="1"/>
    </xf>
    <xf numFmtId="178" fontId="17" fillId="9" borderId="1" xfId="27" applyNumberFormat="1" applyFont="1" applyFill="1" applyBorder="1" applyAlignment="1" applyProtection="1">
      <alignment horizontal="right"/>
      <protection hidden="1"/>
    </xf>
    <xf numFmtId="177" fontId="17" fillId="23" borderId="23" xfId="27" applyNumberFormat="1" applyFont="1" applyFill="1" applyBorder="1" applyAlignment="1" applyProtection="1">
      <alignment horizontal="right"/>
      <protection hidden="1"/>
    </xf>
    <xf numFmtId="177" fontId="17" fillId="14" borderId="23" xfId="27" applyNumberFormat="1" applyFont="1" applyFill="1" applyBorder="1" applyAlignment="1" applyProtection="1">
      <alignment horizontal="right"/>
      <protection hidden="1"/>
    </xf>
    <xf numFmtId="177" fontId="17" fillId="25" borderId="23" xfId="27" applyNumberFormat="1" applyFont="1" applyFill="1" applyBorder="1" applyAlignment="1" applyProtection="1">
      <alignment horizontal="right"/>
      <protection hidden="1"/>
    </xf>
    <xf numFmtId="177" fontId="17" fillId="12" borderId="23" xfId="27" applyNumberFormat="1" applyFont="1" applyFill="1" applyBorder="1" applyAlignment="1" applyProtection="1">
      <alignment horizontal="right"/>
      <protection hidden="1"/>
    </xf>
    <xf numFmtId="177" fontId="17" fillId="22" borderId="23" xfId="27" applyNumberFormat="1" applyFont="1" applyFill="1" applyBorder="1" applyAlignment="1" applyProtection="1">
      <alignment horizontal="right"/>
      <protection hidden="1"/>
    </xf>
    <xf numFmtId="166" fontId="17" fillId="23" borderId="23" xfId="25" applyNumberFormat="1" applyFont="1" applyFill="1" applyBorder="1" applyAlignment="1" applyProtection="1">
      <alignment horizontal="right"/>
      <protection hidden="1"/>
    </xf>
    <xf numFmtId="166" fontId="17" fillId="22" borderId="23" xfId="25" applyNumberFormat="1" applyFont="1" applyFill="1" applyBorder="1" applyAlignment="1" applyProtection="1">
      <alignment horizontal="right"/>
      <protection hidden="1"/>
    </xf>
    <xf numFmtId="9" fontId="17" fillId="23" borderId="1" xfId="38" applyNumberFormat="1" applyFont="1" applyFill="1" applyBorder="1" applyAlignment="1" applyProtection="1">
      <alignment horizontal="right"/>
      <protection hidden="1"/>
    </xf>
    <xf numFmtId="9" fontId="17" fillId="22" borderId="1" xfId="38" applyNumberFormat="1" applyFont="1" applyFill="1" applyBorder="1" applyAlignment="1" applyProtection="1">
      <alignment horizontal="right"/>
      <protection hidden="1"/>
    </xf>
    <xf numFmtId="9" fontId="17" fillId="25" borderId="1" xfId="38" applyNumberFormat="1" applyFont="1" applyFill="1" applyBorder="1" applyAlignment="1" applyProtection="1">
      <alignment horizontal="right"/>
      <protection hidden="1"/>
    </xf>
    <xf numFmtId="9" fontId="17" fillId="25" borderId="1" xfId="27" applyNumberFormat="1" applyFont="1" applyFill="1" applyBorder="1" applyAlignment="1" applyProtection="1">
      <alignment horizontal="right"/>
      <protection hidden="1"/>
    </xf>
    <xf numFmtId="9" fontId="17" fillId="22" borderId="1" xfId="27" applyNumberFormat="1" applyFont="1" applyFill="1" applyBorder="1" applyAlignment="1" applyProtection="1">
      <alignment horizontal="right"/>
      <protection hidden="1"/>
    </xf>
    <xf numFmtId="0" fontId="17" fillId="12" borderId="10" xfId="27" applyFont="1" applyFill="1" applyBorder="1" applyAlignment="1" applyProtection="1">
      <protection hidden="1"/>
    </xf>
    <xf numFmtId="9" fontId="17" fillId="23" borderId="24" xfId="38" applyNumberFormat="1" applyFont="1" applyFill="1" applyBorder="1" applyAlignment="1" applyProtection="1">
      <alignment horizontal="right"/>
      <protection hidden="1"/>
    </xf>
    <xf numFmtId="9" fontId="17" fillId="14" borderId="24" xfId="38" applyNumberFormat="1" applyFont="1" applyFill="1" applyBorder="1" applyAlignment="1" applyProtection="1">
      <alignment horizontal="right"/>
      <protection hidden="1"/>
    </xf>
    <xf numFmtId="9" fontId="17" fillId="25" borderId="24" xfId="38" applyNumberFormat="1" applyFont="1" applyFill="1" applyBorder="1" applyAlignment="1" applyProtection="1">
      <alignment horizontal="right"/>
      <protection hidden="1"/>
    </xf>
    <xf numFmtId="9" fontId="17" fillId="25" borderId="24" xfId="27" applyNumberFormat="1" applyFont="1" applyFill="1" applyBorder="1" applyAlignment="1" applyProtection="1">
      <alignment horizontal="right"/>
      <protection hidden="1"/>
    </xf>
    <xf numFmtId="177" fontId="17" fillId="12" borderId="24" xfId="38" applyNumberFormat="1" applyFont="1" applyFill="1" applyBorder="1" applyAlignment="1" applyProtection="1">
      <alignment horizontal="right"/>
      <protection hidden="1"/>
    </xf>
    <xf numFmtId="166" fontId="17" fillId="22" borderId="24" xfId="25" applyNumberFormat="1" applyFont="1" applyFill="1" applyBorder="1" applyAlignment="1" applyProtection="1">
      <alignment horizontal="right"/>
      <protection hidden="1"/>
    </xf>
    <xf numFmtId="9" fontId="17" fillId="22" borderId="24" xfId="27" applyNumberFormat="1" applyFont="1" applyFill="1" applyBorder="1" applyAlignment="1" applyProtection="1">
      <alignment horizontal="right"/>
      <protection hidden="1"/>
    </xf>
    <xf numFmtId="177" fontId="17" fillId="23" borderId="1" xfId="38" applyNumberFormat="1" applyFont="1" applyFill="1" applyBorder="1" applyAlignment="1" applyProtection="1">
      <alignment horizontal="right"/>
      <protection hidden="1"/>
    </xf>
    <xf numFmtId="177" fontId="17" fillId="14" borderId="1" xfId="38" applyNumberFormat="1" applyFont="1" applyFill="1" applyBorder="1" applyAlignment="1" applyProtection="1">
      <alignment horizontal="right"/>
      <protection hidden="1"/>
    </xf>
    <xf numFmtId="177" fontId="17" fillId="14" borderId="1" xfId="27" applyNumberFormat="1" applyFont="1" applyFill="1" applyBorder="1" applyAlignment="1" applyProtection="1">
      <protection hidden="1"/>
    </xf>
    <xf numFmtId="0" fontId="19" fillId="12" borderId="0" xfId="27" quotePrefix="1" applyFont="1" applyFill="1" applyBorder="1" applyAlignment="1" applyProtection="1">
      <alignment vertical="center"/>
      <protection hidden="1"/>
    </xf>
    <xf numFmtId="177" fontId="19" fillId="23" borderId="1" xfId="38" applyNumberFormat="1" applyFont="1" applyFill="1" applyBorder="1" applyAlignment="1" applyProtection="1">
      <alignment horizontal="right"/>
      <protection hidden="1"/>
    </xf>
    <xf numFmtId="177" fontId="19" fillId="14" borderId="1" xfId="38" applyNumberFormat="1" applyFont="1" applyFill="1" applyBorder="1" applyAlignment="1" applyProtection="1">
      <alignment horizontal="right"/>
      <protection hidden="1"/>
    </xf>
    <xf numFmtId="177" fontId="19" fillId="25" borderId="1" xfId="38" applyNumberFormat="1" applyFont="1" applyFill="1" applyBorder="1" applyAlignment="1" applyProtection="1">
      <alignment horizontal="right"/>
      <protection hidden="1"/>
    </xf>
    <xf numFmtId="177" fontId="19" fillId="25" borderId="1" xfId="27" applyNumberFormat="1" applyFont="1" applyFill="1" applyBorder="1" applyAlignment="1" applyProtection="1">
      <protection hidden="1"/>
    </xf>
    <xf numFmtId="0" fontId="19" fillId="12" borderId="0" xfId="20" applyNumberFormat="1" applyFont="1" applyFill="1" applyBorder="1" applyAlignment="1" applyProtection="1">
      <alignment horizontal="center"/>
      <protection hidden="1"/>
    </xf>
    <xf numFmtId="177" fontId="17" fillId="14" borderId="24" xfId="38" applyNumberFormat="1" applyFont="1" applyFill="1" applyBorder="1" applyAlignment="1" applyProtection="1">
      <alignment horizontal="right"/>
      <protection hidden="1"/>
    </xf>
    <xf numFmtId="190" fontId="17" fillId="23" borderId="24" xfId="25" applyNumberFormat="1" applyFont="1" applyFill="1" applyBorder="1" applyAlignment="1" applyProtection="1">
      <alignment horizontal="right"/>
      <protection hidden="1"/>
    </xf>
    <xf numFmtId="190" fontId="17" fillId="22" borderId="24" xfId="25" applyNumberFormat="1" applyFont="1" applyFill="1" applyBorder="1" applyAlignment="1" applyProtection="1">
      <alignment horizontal="right"/>
      <protection hidden="1"/>
    </xf>
    <xf numFmtId="190" fontId="17" fillId="27" borderId="1" xfId="25" applyNumberFormat="1" applyFont="1" applyFill="1" applyBorder="1" applyAlignment="1" applyProtection="1">
      <alignment horizontal="right"/>
      <protection hidden="1"/>
    </xf>
    <xf numFmtId="190" fontId="17" fillId="24" borderId="1" xfId="25" applyNumberFormat="1" applyFont="1" applyFill="1" applyBorder="1" applyAlignment="1" applyProtection="1">
      <alignment horizontal="right"/>
      <protection hidden="1"/>
    </xf>
    <xf numFmtId="177" fontId="19" fillId="12" borderId="25" xfId="27" applyNumberFormat="1" applyFont="1" applyFill="1" applyBorder="1" applyAlignment="1" applyProtection="1">
      <alignment horizontal="right"/>
      <protection hidden="1"/>
    </xf>
    <xf numFmtId="9" fontId="19" fillId="23" borderId="25" xfId="25" applyNumberFormat="1" applyFont="1" applyFill="1" applyBorder="1" applyAlignment="1" applyProtection="1">
      <alignment horizontal="right"/>
      <protection hidden="1"/>
    </xf>
    <xf numFmtId="9" fontId="19" fillId="22" borderId="25" xfId="25" applyNumberFormat="1" applyFont="1" applyFill="1" applyBorder="1" applyAlignment="1" applyProtection="1">
      <alignment horizontal="right"/>
      <protection hidden="1"/>
    </xf>
    <xf numFmtId="177" fontId="17" fillId="23" borderId="32" xfId="38" applyNumberFormat="1" applyFont="1" applyFill="1" applyBorder="1" applyAlignment="1" applyProtection="1">
      <alignment horizontal="right"/>
      <protection hidden="1"/>
    </xf>
    <xf numFmtId="177" fontId="17" fillId="14" borderId="32" xfId="38" applyNumberFormat="1" applyFont="1" applyFill="1" applyBorder="1" applyAlignment="1" applyProtection="1">
      <alignment horizontal="right"/>
      <protection hidden="1"/>
    </xf>
    <xf numFmtId="177" fontId="17" fillId="25" borderId="32" xfId="38" applyNumberFormat="1" applyFont="1" applyFill="1" applyBorder="1" applyAlignment="1" applyProtection="1">
      <alignment horizontal="right"/>
      <protection hidden="1"/>
    </xf>
    <xf numFmtId="177" fontId="17" fillId="12" borderId="32" xfId="38" applyNumberFormat="1" applyFont="1" applyFill="1" applyBorder="1" applyAlignment="1" applyProtection="1">
      <alignment horizontal="right"/>
      <protection hidden="1"/>
    </xf>
    <xf numFmtId="177" fontId="17" fillId="22" borderId="32" xfId="38" applyNumberFormat="1" applyFont="1" applyFill="1" applyBorder="1" applyAlignment="1" applyProtection="1">
      <alignment horizontal="right"/>
      <protection hidden="1"/>
    </xf>
    <xf numFmtId="177" fontId="17" fillId="23" borderId="37" xfId="38" applyNumberFormat="1" applyFont="1" applyFill="1" applyBorder="1" applyAlignment="1" applyProtection="1">
      <alignment horizontal="right"/>
      <protection hidden="1"/>
    </xf>
    <xf numFmtId="177" fontId="17" fillId="22" borderId="37" xfId="38" applyNumberFormat="1" applyFont="1" applyFill="1" applyBorder="1" applyAlignment="1" applyProtection="1">
      <alignment horizontal="right"/>
      <protection hidden="1"/>
    </xf>
    <xf numFmtId="177" fontId="17" fillId="25" borderId="37" xfId="38" applyNumberFormat="1" applyFont="1" applyFill="1" applyBorder="1" applyAlignment="1" applyProtection="1">
      <alignment horizontal="right"/>
      <protection hidden="1"/>
    </xf>
    <xf numFmtId="177" fontId="17" fillId="25" borderId="37" xfId="27" applyNumberFormat="1" applyFont="1" applyFill="1" applyBorder="1" applyAlignment="1" applyProtection="1">
      <protection hidden="1"/>
    </xf>
    <xf numFmtId="177" fontId="17" fillId="12" borderId="37" xfId="27" applyNumberFormat="1" applyFont="1" applyFill="1" applyBorder="1" applyAlignment="1" applyProtection="1">
      <protection hidden="1"/>
    </xf>
    <xf numFmtId="9" fontId="17" fillId="23" borderId="37" xfId="25" applyNumberFormat="1" applyFont="1" applyFill="1" applyBorder="1" applyAlignment="1" applyProtection="1">
      <alignment horizontal="right"/>
      <protection hidden="1"/>
    </xf>
    <xf numFmtId="9" fontId="17" fillId="22" borderId="37" xfId="25" applyNumberFormat="1" applyFont="1" applyFill="1" applyBorder="1" applyAlignment="1" applyProtection="1">
      <alignment horizontal="right"/>
      <protection hidden="1"/>
    </xf>
    <xf numFmtId="177" fontId="17" fillId="22" borderId="37" xfId="27" applyNumberFormat="1" applyFont="1" applyFill="1" applyBorder="1" applyAlignment="1" applyProtection="1">
      <protection hidden="1"/>
    </xf>
    <xf numFmtId="0" fontId="17" fillId="25" borderId="33" xfId="27" applyFont="1" applyFill="1" applyBorder="1" applyAlignment="1" applyProtection="1">
      <protection hidden="1"/>
    </xf>
    <xf numFmtId="9" fontId="17" fillId="23" borderId="38" xfId="38" applyNumberFormat="1" applyFont="1" applyFill="1" applyBorder="1" applyAlignment="1" applyProtection="1">
      <alignment horizontal="right"/>
      <protection hidden="1"/>
    </xf>
    <xf numFmtId="9" fontId="17" fillId="22" borderId="38" xfId="38" applyNumberFormat="1" applyFont="1" applyFill="1" applyBorder="1" applyAlignment="1" applyProtection="1">
      <alignment horizontal="right"/>
      <protection hidden="1"/>
    </xf>
    <xf numFmtId="9" fontId="17" fillId="25" borderId="38" xfId="38" applyNumberFormat="1" applyFont="1" applyFill="1" applyBorder="1" applyAlignment="1" applyProtection="1">
      <alignment horizontal="right"/>
      <protection hidden="1"/>
    </xf>
    <xf numFmtId="9" fontId="17" fillId="25" borderId="38" xfId="27" applyNumberFormat="1" applyFont="1" applyFill="1" applyBorder="1" applyAlignment="1" applyProtection="1">
      <alignment horizontal="right"/>
      <protection hidden="1"/>
    </xf>
    <xf numFmtId="9" fontId="17" fillId="12" borderId="38" xfId="27" applyNumberFormat="1" applyFont="1" applyFill="1" applyBorder="1" applyAlignment="1" applyProtection="1">
      <alignment horizontal="right"/>
      <protection hidden="1"/>
    </xf>
    <xf numFmtId="9" fontId="17" fillId="22" borderId="38" xfId="27" applyNumberFormat="1" applyFont="1" applyFill="1" applyBorder="1" applyAlignment="1" applyProtection="1">
      <alignment horizontal="right"/>
      <protection hidden="1"/>
    </xf>
    <xf numFmtId="9" fontId="17" fillId="25" borderId="39" xfId="38" applyNumberFormat="1" applyFont="1" applyFill="1" applyBorder="1" applyAlignment="1" applyProtection="1">
      <alignment horizontal="right"/>
      <protection hidden="1"/>
    </xf>
    <xf numFmtId="180" fontId="19" fillId="23" borderId="0" xfId="38" applyNumberFormat="1" applyFont="1" applyFill="1" applyBorder="1" applyAlignment="1" applyProtection="1">
      <protection hidden="1"/>
    </xf>
    <xf numFmtId="180" fontId="19" fillId="14" borderId="0" xfId="38" applyNumberFormat="1" applyFont="1" applyFill="1" applyBorder="1" applyAlignment="1" applyProtection="1">
      <protection hidden="1"/>
    </xf>
    <xf numFmtId="180" fontId="19" fillId="25" borderId="0" xfId="38" applyNumberFormat="1" applyFont="1" applyFill="1" applyBorder="1" applyAlignment="1" applyProtection="1">
      <protection hidden="1"/>
    </xf>
    <xf numFmtId="0" fontId="15" fillId="10" borderId="0" xfId="21" applyFont="1" applyFill="1" applyProtection="1">
      <protection hidden="1"/>
    </xf>
    <xf numFmtId="0" fontId="19" fillId="22" borderId="0" xfId="27" quotePrefix="1" applyFont="1" applyFill="1" applyBorder="1" applyAlignment="1" applyProtection="1">
      <protection hidden="1"/>
    </xf>
    <xf numFmtId="38" fontId="20" fillId="10" borderId="0" xfId="21" applyNumberFormat="1" applyFont="1" applyFill="1" applyAlignment="1" applyProtection="1">
      <alignment horizontal="center"/>
      <protection hidden="1"/>
    </xf>
    <xf numFmtId="38" fontId="15" fillId="10" borderId="0" xfId="21" applyNumberFormat="1" applyFont="1" applyFill="1" applyProtection="1">
      <protection hidden="1"/>
    </xf>
    <xf numFmtId="166" fontId="15" fillId="0" borderId="0" xfId="25" applyNumberFormat="1" applyFont="1" applyAlignment="1" applyProtection="1">
      <alignment horizontal="right"/>
      <protection hidden="1"/>
    </xf>
    <xf numFmtId="38" fontId="15" fillId="11" borderId="0" xfId="18" applyNumberFormat="1" applyFont="1" applyFill="1" applyBorder="1" applyProtection="1">
      <protection hidden="1"/>
    </xf>
    <xf numFmtId="38" fontId="15" fillId="11" borderId="0" xfId="18" applyNumberFormat="1" applyFont="1" applyFill="1" applyProtection="1">
      <protection hidden="1"/>
    </xf>
    <xf numFmtId="38" fontId="20" fillId="9" borderId="19" xfId="38" applyNumberFormat="1" applyFont="1" applyFill="1" applyBorder="1" applyProtection="1">
      <protection hidden="1"/>
    </xf>
    <xf numFmtId="38" fontId="63" fillId="27" borderId="0" xfId="38" applyNumberFormat="1" applyFont="1" applyFill="1" applyBorder="1" applyProtection="1">
      <protection hidden="1"/>
    </xf>
    <xf numFmtId="38" fontId="63" fillId="10" borderId="0" xfId="38" applyNumberFormat="1" applyFont="1" applyFill="1" applyBorder="1" applyProtection="1">
      <protection hidden="1"/>
    </xf>
    <xf numFmtId="0" fontId="61" fillId="12" borderId="0" xfId="38" applyNumberFormat="1" applyFont="1" applyFill="1" applyBorder="1" applyAlignment="1" applyProtection="1">
      <alignment horizontal="center"/>
      <protection hidden="1"/>
    </xf>
    <xf numFmtId="38" fontId="63" fillId="25" borderId="0" xfId="38" applyNumberFormat="1" applyFont="1" applyFill="1" applyBorder="1" applyProtection="1">
      <protection hidden="1"/>
    </xf>
    <xf numFmtId="166" fontId="63" fillId="23" borderId="0" xfId="25" applyNumberFormat="1" applyFont="1" applyFill="1" applyBorder="1" applyAlignment="1" applyProtection="1">
      <alignment horizontal="right"/>
      <protection hidden="1"/>
    </xf>
    <xf numFmtId="166" fontId="63" fillId="10" borderId="0" xfId="25" applyNumberFormat="1" applyFont="1" applyFill="1" applyBorder="1" applyProtection="1">
      <protection hidden="1"/>
    </xf>
    <xf numFmtId="38" fontId="63" fillId="23" borderId="0" xfId="38" applyNumberFormat="1" applyFont="1" applyFill="1" applyBorder="1" applyProtection="1">
      <protection hidden="1"/>
    </xf>
    <xf numFmtId="0" fontId="61" fillId="22" borderId="0" xfId="38" applyNumberFormat="1" applyFont="1" applyFill="1" applyBorder="1" applyAlignment="1" applyProtection="1">
      <alignment horizontal="center"/>
      <protection hidden="1"/>
    </xf>
    <xf numFmtId="0" fontId="61" fillId="25" borderId="0" xfId="38" applyNumberFormat="1" applyFont="1" applyFill="1" applyBorder="1" applyAlignment="1" applyProtection="1">
      <alignment horizontal="center"/>
      <protection hidden="1"/>
    </xf>
    <xf numFmtId="38" fontId="63" fillId="26" borderId="0" xfId="38" applyNumberFormat="1" applyFont="1" applyFill="1" applyBorder="1" applyProtection="1">
      <protection hidden="1"/>
    </xf>
    <xf numFmtId="38" fontId="15" fillId="9" borderId="0" xfId="18" applyNumberFormat="1" applyFont="1" applyFill="1" applyBorder="1" applyProtection="1">
      <protection hidden="1"/>
    </xf>
    <xf numFmtId="3" fontId="19" fillId="12" borderId="0" xfId="18" applyNumberFormat="1" applyFont="1" applyFill="1" applyBorder="1" applyAlignment="1" applyProtection="1">
      <alignment horizontal="center"/>
      <protection hidden="1"/>
    </xf>
    <xf numFmtId="177" fontId="19" fillId="14" borderId="1" xfId="27" applyNumberFormat="1" applyFont="1" applyFill="1" applyBorder="1" applyAlignment="1" applyProtection="1">
      <alignment horizontal="right"/>
      <protection hidden="1"/>
    </xf>
    <xf numFmtId="177" fontId="19" fillId="12" borderId="1" xfId="27" applyNumberFormat="1" applyFont="1" applyFill="1" applyBorder="1" applyAlignment="1" applyProtection="1">
      <alignment horizontal="right"/>
      <protection hidden="1"/>
    </xf>
    <xf numFmtId="0" fontId="20" fillId="11" borderId="0" xfId="18" applyFont="1" applyFill="1" applyProtection="1">
      <protection hidden="1"/>
    </xf>
    <xf numFmtId="3" fontId="17" fillId="12" borderId="0" xfId="18" applyNumberFormat="1" applyFont="1" applyFill="1" applyBorder="1" applyAlignment="1" applyProtection="1">
      <alignment horizontal="center"/>
      <protection hidden="1"/>
    </xf>
    <xf numFmtId="177" fontId="17" fillId="12" borderId="1" xfId="27" applyNumberFormat="1" applyFont="1" applyFill="1" applyBorder="1" applyAlignment="1" applyProtection="1">
      <alignment horizontal="right"/>
      <protection hidden="1"/>
    </xf>
    <xf numFmtId="0" fontId="20" fillId="11" borderId="0" xfId="18" applyFont="1" applyFill="1" applyBorder="1" applyProtection="1">
      <protection hidden="1"/>
    </xf>
    <xf numFmtId="178" fontId="17" fillId="12" borderId="1" xfId="27" applyNumberFormat="1" applyFont="1" applyFill="1" applyBorder="1" applyAlignment="1" applyProtection="1">
      <alignment horizontal="right"/>
      <protection hidden="1"/>
    </xf>
    <xf numFmtId="49" fontId="19" fillId="12" borderId="0" xfId="27" quotePrefix="1" applyNumberFormat="1" applyFont="1" applyFill="1" applyBorder="1" applyAlignment="1" applyProtection="1">
      <protection hidden="1"/>
    </xf>
    <xf numFmtId="178" fontId="19" fillId="23" borderId="1" xfId="27" applyNumberFormat="1" applyFont="1" applyFill="1" applyBorder="1" applyAlignment="1" applyProtection="1">
      <alignment horizontal="right"/>
      <protection hidden="1"/>
    </xf>
    <xf numFmtId="178" fontId="19" fillId="14" borderId="1" xfId="27" applyNumberFormat="1" applyFont="1" applyFill="1" applyBorder="1" applyAlignment="1" applyProtection="1">
      <alignment horizontal="right"/>
      <protection hidden="1"/>
    </xf>
    <xf numFmtId="178" fontId="19" fillId="12" borderId="1" xfId="27" applyNumberFormat="1" applyFont="1" applyFill="1" applyBorder="1" applyAlignment="1" applyProtection="1">
      <alignment horizontal="right"/>
      <protection hidden="1"/>
    </xf>
    <xf numFmtId="178" fontId="19" fillId="25" borderId="1" xfId="27" applyNumberFormat="1" applyFont="1" applyFill="1" applyBorder="1" applyAlignment="1" applyProtection="1">
      <alignment horizontal="right"/>
      <protection hidden="1"/>
    </xf>
    <xf numFmtId="178" fontId="19" fillId="22" borderId="1" xfId="27" applyNumberFormat="1" applyFont="1" applyFill="1" applyBorder="1" applyAlignment="1" applyProtection="1">
      <alignment horizontal="right"/>
      <protection hidden="1"/>
    </xf>
    <xf numFmtId="177" fontId="19" fillId="12" borderId="24" xfId="27" applyNumberFormat="1" applyFont="1" applyFill="1" applyBorder="1" applyAlignment="1" applyProtection="1">
      <alignment horizontal="right"/>
      <protection hidden="1"/>
    </xf>
    <xf numFmtId="0" fontId="17" fillId="14" borderId="0" xfId="38" applyNumberFormat="1" applyFont="1" applyFill="1" applyBorder="1" applyAlignment="1" applyProtection="1">
      <alignment horizontal="center"/>
      <protection hidden="1"/>
    </xf>
    <xf numFmtId="38" fontId="15" fillId="9" borderId="0" xfId="38" applyNumberFormat="1" applyFont="1" applyFill="1" applyBorder="1" applyProtection="1">
      <protection hidden="1"/>
    </xf>
    <xf numFmtId="0" fontId="17" fillId="25" borderId="0" xfId="38" applyNumberFormat="1" applyFont="1" applyFill="1" applyBorder="1" applyAlignment="1" applyProtection="1">
      <alignment horizontal="center"/>
      <protection hidden="1"/>
    </xf>
    <xf numFmtId="38" fontId="15" fillId="24" borderId="0" xfId="38" applyNumberFormat="1" applyFont="1" applyFill="1" applyBorder="1" applyProtection="1">
      <protection hidden="1"/>
    </xf>
    <xf numFmtId="38" fontId="15" fillId="26" borderId="0" xfId="38" applyNumberFormat="1" applyFont="1" applyFill="1" applyBorder="1" applyProtection="1">
      <protection hidden="1"/>
    </xf>
    <xf numFmtId="0" fontId="15" fillId="10" borderId="0" xfId="27" applyFont="1" applyFill="1" applyBorder="1" applyProtection="1">
      <protection hidden="1"/>
    </xf>
    <xf numFmtId="38" fontId="15" fillId="23" borderId="0" xfId="38" applyNumberFormat="1" applyFont="1" applyFill="1" applyBorder="1" applyProtection="1">
      <protection hidden="1"/>
    </xf>
    <xf numFmtId="38" fontId="15" fillId="10" borderId="0" xfId="38" applyNumberFormat="1" applyFont="1" applyFill="1" applyBorder="1" applyProtection="1">
      <protection hidden="1"/>
    </xf>
    <xf numFmtId="0" fontId="17" fillId="12" borderId="0" xfId="38" applyNumberFormat="1" applyFont="1" applyFill="1" applyBorder="1" applyAlignment="1" applyProtection="1">
      <alignment horizontal="center"/>
      <protection hidden="1"/>
    </xf>
    <xf numFmtId="38" fontId="15" fillId="25" borderId="0" xfId="38" applyNumberFormat="1" applyFont="1" applyFill="1" applyBorder="1" applyProtection="1">
      <protection hidden="1"/>
    </xf>
    <xf numFmtId="0" fontId="17" fillId="22" borderId="0" xfId="38" applyNumberFormat="1" applyFont="1" applyFill="1" applyBorder="1" applyAlignment="1" applyProtection="1">
      <alignment horizontal="center"/>
      <protection hidden="1"/>
    </xf>
    <xf numFmtId="0" fontId="15" fillId="11" borderId="0" xfId="22" applyFont="1" applyFill="1" applyAlignment="1" applyProtection="1">
      <alignment vertical="center"/>
      <protection hidden="1"/>
    </xf>
    <xf numFmtId="0" fontId="17" fillId="12" borderId="0" xfId="22" applyNumberFormat="1" applyFont="1" applyFill="1" applyBorder="1" applyAlignment="1" applyProtection="1">
      <alignment horizontal="center" vertical="center"/>
      <protection hidden="1"/>
    </xf>
    <xf numFmtId="0" fontId="17" fillId="12" borderId="32" xfId="27" applyFont="1" applyFill="1" applyBorder="1" applyAlignment="1" applyProtection="1">
      <alignment vertical="center"/>
      <protection hidden="1"/>
    </xf>
    <xf numFmtId="177" fontId="17" fillId="23" borderId="34" xfId="27" applyNumberFormat="1" applyFont="1" applyFill="1" applyBorder="1" applyAlignment="1" applyProtection="1">
      <alignment vertical="center"/>
      <protection hidden="1"/>
    </xf>
    <xf numFmtId="177" fontId="17" fillId="14" borderId="34" xfId="27" applyNumberFormat="1" applyFont="1" applyFill="1" applyBorder="1" applyAlignment="1" applyProtection="1">
      <alignment vertical="center"/>
      <protection hidden="1"/>
    </xf>
    <xf numFmtId="177" fontId="17" fillId="12" borderId="23" xfId="27" applyNumberFormat="1" applyFont="1" applyFill="1" applyBorder="1" applyAlignment="1" applyProtection="1">
      <alignment vertical="center"/>
      <protection hidden="1"/>
    </xf>
    <xf numFmtId="177" fontId="17" fillId="25" borderId="34" xfId="27" applyNumberFormat="1" applyFont="1" applyFill="1" applyBorder="1" applyAlignment="1" applyProtection="1">
      <alignment vertical="center"/>
      <protection hidden="1"/>
    </xf>
    <xf numFmtId="190" fontId="17" fillId="23" borderId="23" xfId="25" applyNumberFormat="1" applyFont="1" applyFill="1" applyBorder="1" applyAlignment="1" applyProtection="1">
      <alignment horizontal="right" vertical="center"/>
      <protection hidden="1"/>
    </xf>
    <xf numFmtId="190" fontId="17" fillId="14" borderId="1" xfId="25" applyNumberFormat="1" applyFont="1" applyFill="1" applyBorder="1" applyAlignment="1" applyProtection="1">
      <alignment vertical="center"/>
      <protection hidden="1"/>
    </xf>
    <xf numFmtId="177" fontId="17" fillId="22" borderId="23" xfId="27" applyNumberFormat="1" applyFont="1" applyFill="1" applyBorder="1" applyAlignment="1" applyProtection="1">
      <alignment vertical="center"/>
      <protection hidden="1"/>
    </xf>
    <xf numFmtId="177" fontId="17" fillId="25" borderId="23" xfId="27" applyNumberFormat="1" applyFont="1" applyFill="1" applyBorder="1" applyAlignment="1" applyProtection="1">
      <alignment vertical="center"/>
      <protection hidden="1"/>
    </xf>
    <xf numFmtId="0" fontId="17" fillId="12" borderId="0" xfId="18" applyNumberFormat="1" applyFont="1" applyFill="1" applyBorder="1" applyAlignment="1" applyProtection="1">
      <alignment horizontal="center" vertical="center"/>
      <protection hidden="1"/>
    </xf>
    <xf numFmtId="0" fontId="15" fillId="11" borderId="0" xfId="22" applyFont="1" applyFill="1" applyBorder="1" applyAlignment="1" applyProtection="1">
      <alignment vertical="center"/>
      <protection hidden="1"/>
    </xf>
    <xf numFmtId="0" fontId="15" fillId="0" borderId="0" xfId="38" applyFont="1" applyAlignment="1" applyProtection="1">
      <alignment vertical="center"/>
      <protection hidden="1"/>
    </xf>
    <xf numFmtId="177" fontId="19" fillId="23" borderId="32" xfId="27" applyNumberFormat="1" applyFont="1" applyFill="1" applyBorder="1" applyAlignment="1" applyProtection="1">
      <protection hidden="1"/>
    </xf>
    <xf numFmtId="177" fontId="19" fillId="14" borderId="32" xfId="27" applyNumberFormat="1" applyFont="1" applyFill="1" applyBorder="1" applyAlignment="1" applyProtection="1">
      <protection hidden="1"/>
    </xf>
    <xf numFmtId="177" fontId="19" fillId="12" borderId="38" xfId="27" applyNumberFormat="1" applyFont="1" applyFill="1" applyBorder="1" applyAlignment="1" applyProtection="1">
      <protection hidden="1"/>
    </xf>
    <xf numFmtId="9" fontId="19" fillId="12" borderId="40" xfId="27" applyNumberFormat="1" applyFont="1" applyFill="1" applyBorder="1" applyAlignment="1" applyProtection="1">
      <protection hidden="1"/>
    </xf>
    <xf numFmtId="190" fontId="19" fillId="23" borderId="38" xfId="25" applyNumberFormat="1" applyFont="1" applyFill="1" applyBorder="1" applyAlignment="1" applyProtection="1">
      <alignment horizontal="right"/>
      <protection hidden="1"/>
    </xf>
    <xf numFmtId="190" fontId="15" fillId="10" borderId="1" xfId="25" applyNumberFormat="1" applyFont="1" applyFill="1" applyBorder="1" applyAlignment="1" applyProtection="1">
      <protection hidden="1"/>
    </xf>
    <xf numFmtId="9" fontId="19" fillId="12" borderId="38" xfId="27" applyNumberFormat="1" applyFont="1" applyFill="1" applyBorder="1" applyAlignment="1" applyProtection="1">
      <protection hidden="1"/>
    </xf>
    <xf numFmtId="177" fontId="19" fillId="22" borderId="38" xfId="27" applyNumberFormat="1" applyFont="1" applyFill="1" applyBorder="1" applyAlignment="1" applyProtection="1">
      <protection hidden="1"/>
    </xf>
    <xf numFmtId="177" fontId="19" fillId="25" borderId="38" xfId="27" applyNumberFormat="1" applyFont="1" applyFill="1" applyBorder="1" applyAlignment="1" applyProtection="1">
      <protection hidden="1"/>
    </xf>
    <xf numFmtId="177" fontId="19" fillId="25" borderId="39" xfId="27" applyNumberFormat="1" applyFont="1" applyFill="1" applyBorder="1" applyAlignment="1" applyProtection="1">
      <protection hidden="1"/>
    </xf>
    <xf numFmtId="0" fontId="17" fillId="23" borderId="24" xfId="38" applyNumberFormat="1" applyFont="1" applyFill="1" applyBorder="1" applyAlignment="1" applyProtection="1">
      <protection hidden="1"/>
    </xf>
    <xf numFmtId="0" fontId="17" fillId="14" borderId="24" xfId="38" applyNumberFormat="1" applyFont="1" applyFill="1" applyBorder="1" applyAlignment="1" applyProtection="1">
      <protection hidden="1"/>
    </xf>
    <xf numFmtId="38" fontId="15" fillId="9" borderId="24" xfId="38" applyNumberFormat="1" applyFont="1" applyFill="1" applyBorder="1" applyAlignment="1" applyProtection="1">
      <protection hidden="1"/>
    </xf>
    <xf numFmtId="0" fontId="17" fillId="25" borderId="24" xfId="38" applyNumberFormat="1" applyFont="1" applyFill="1" applyBorder="1" applyAlignment="1" applyProtection="1">
      <protection hidden="1"/>
    </xf>
    <xf numFmtId="38" fontId="15" fillId="22" borderId="24" xfId="38" applyNumberFormat="1" applyFont="1" applyFill="1" applyBorder="1" applyAlignment="1" applyProtection="1">
      <protection hidden="1"/>
    </xf>
    <xf numFmtId="38" fontId="15" fillId="25" borderId="24" xfId="38" applyNumberFormat="1" applyFont="1" applyFill="1" applyBorder="1" applyAlignment="1" applyProtection="1">
      <protection hidden="1"/>
    </xf>
    <xf numFmtId="0" fontId="17" fillId="12" borderId="26" xfId="27" applyFont="1" applyFill="1" applyBorder="1" applyAlignment="1" applyProtection="1">
      <alignment vertical="center"/>
      <protection hidden="1"/>
    </xf>
    <xf numFmtId="178" fontId="17" fillId="23" borderId="1" xfId="27" applyNumberFormat="1" applyFont="1" applyFill="1" applyBorder="1" applyAlignment="1" applyProtection="1">
      <alignment vertical="center"/>
      <protection hidden="1"/>
    </xf>
    <xf numFmtId="178" fontId="17" fillId="14" borderId="1" xfId="27" applyNumberFormat="1" applyFont="1" applyFill="1" applyBorder="1" applyAlignment="1" applyProtection="1">
      <alignment vertical="center"/>
      <protection hidden="1"/>
    </xf>
    <xf numFmtId="178" fontId="17" fillId="12" borderId="1" xfId="27" applyNumberFormat="1" applyFont="1" applyFill="1" applyBorder="1" applyAlignment="1" applyProtection="1">
      <alignment vertical="center"/>
      <protection hidden="1"/>
    </xf>
    <xf numFmtId="178" fontId="17" fillId="25" borderId="1" xfId="27" applyNumberFormat="1" applyFont="1" applyFill="1" applyBorder="1" applyAlignment="1" applyProtection="1">
      <alignment vertical="center"/>
      <protection hidden="1"/>
    </xf>
    <xf numFmtId="190" fontId="17" fillId="23" borderId="1" xfId="25" applyNumberFormat="1" applyFont="1" applyFill="1" applyBorder="1" applyAlignment="1" applyProtection="1">
      <alignment horizontal="right" vertical="center"/>
      <protection hidden="1"/>
    </xf>
    <xf numFmtId="178" fontId="17" fillId="22" borderId="1" xfId="27" applyNumberFormat="1" applyFont="1" applyFill="1" applyBorder="1" applyAlignment="1" applyProtection="1">
      <alignment vertical="center"/>
      <protection hidden="1"/>
    </xf>
    <xf numFmtId="177" fontId="15" fillId="23" borderId="24" xfId="38" applyNumberFormat="1" applyFont="1" applyFill="1" applyBorder="1" applyAlignment="1" applyProtection="1">
      <protection hidden="1"/>
    </xf>
    <xf numFmtId="177" fontId="15" fillId="10" borderId="24" xfId="38" applyNumberFormat="1" applyFont="1" applyFill="1" applyBorder="1" applyAlignment="1" applyProtection="1">
      <protection hidden="1"/>
    </xf>
    <xf numFmtId="177" fontId="17" fillId="12" borderId="24" xfId="38" applyNumberFormat="1" applyFont="1" applyFill="1" applyBorder="1" applyAlignment="1" applyProtection="1">
      <protection hidden="1"/>
    </xf>
    <xf numFmtId="177" fontId="15" fillId="25" borderId="24" xfId="38" applyNumberFormat="1" applyFont="1" applyFill="1" applyBorder="1" applyAlignment="1" applyProtection="1">
      <protection hidden="1"/>
    </xf>
    <xf numFmtId="166" fontId="15" fillId="23" borderId="24" xfId="25" applyNumberFormat="1" applyFont="1" applyFill="1" applyBorder="1" applyAlignment="1" applyProtection="1">
      <protection hidden="1"/>
    </xf>
    <xf numFmtId="166" fontId="15" fillId="10" borderId="1" xfId="25" applyNumberFormat="1" applyFont="1" applyFill="1" applyBorder="1" applyAlignment="1" applyProtection="1">
      <protection hidden="1"/>
    </xf>
    <xf numFmtId="177" fontId="17" fillId="22" borderId="24" xfId="38" applyNumberFormat="1" applyFont="1" applyFill="1" applyBorder="1" applyAlignment="1" applyProtection="1">
      <protection hidden="1"/>
    </xf>
    <xf numFmtId="177" fontId="17" fillId="25" borderId="24" xfId="38" applyNumberFormat="1" applyFont="1" applyFill="1" applyBorder="1" applyAlignment="1" applyProtection="1">
      <protection hidden="1"/>
    </xf>
    <xf numFmtId="178" fontId="17" fillId="23" borderId="1" xfId="27" applyNumberFormat="1" applyFont="1" applyFill="1" applyBorder="1" applyAlignment="1" applyProtection="1">
      <protection hidden="1"/>
    </xf>
    <xf numFmtId="178" fontId="17" fillId="14" borderId="1" xfId="27" applyNumberFormat="1" applyFont="1" applyFill="1" applyBorder="1" applyAlignment="1" applyProtection="1">
      <protection hidden="1"/>
    </xf>
    <xf numFmtId="178" fontId="17" fillId="12" borderId="1" xfId="27" applyNumberFormat="1" applyFont="1" applyFill="1" applyBorder="1" applyAlignment="1" applyProtection="1">
      <protection hidden="1"/>
    </xf>
    <xf numFmtId="178" fontId="17" fillId="25" borderId="1" xfId="27" applyNumberFormat="1" applyFont="1" applyFill="1" applyBorder="1" applyAlignment="1" applyProtection="1">
      <protection hidden="1"/>
    </xf>
    <xf numFmtId="190" fontId="17" fillId="14" borderId="1" xfId="25" applyNumberFormat="1" applyFont="1" applyFill="1" applyBorder="1" applyAlignment="1" applyProtection="1">
      <alignment horizontal="right" vertical="center"/>
      <protection hidden="1"/>
    </xf>
    <xf numFmtId="178" fontId="17" fillId="22" borderId="1" xfId="27" applyNumberFormat="1" applyFont="1" applyFill="1" applyBorder="1" applyAlignment="1" applyProtection="1">
      <protection hidden="1"/>
    </xf>
    <xf numFmtId="177" fontId="17" fillId="23" borderId="24" xfId="38" applyNumberFormat="1" applyFont="1" applyFill="1" applyBorder="1" applyAlignment="1" applyProtection="1">
      <protection hidden="1"/>
    </xf>
    <xf numFmtId="177" fontId="17" fillId="14" borderId="24" xfId="38" applyNumberFormat="1" applyFont="1" applyFill="1" applyBorder="1" applyAlignment="1" applyProtection="1">
      <protection hidden="1"/>
    </xf>
    <xf numFmtId="177" fontId="15" fillId="9" borderId="24" xfId="38" applyNumberFormat="1" applyFont="1" applyFill="1" applyBorder="1" applyAlignment="1" applyProtection="1">
      <protection hidden="1"/>
    </xf>
    <xf numFmtId="166" fontId="17" fillId="23" borderId="24" xfId="25" applyNumberFormat="1" applyFont="1" applyFill="1" applyBorder="1" applyAlignment="1" applyProtection="1">
      <protection hidden="1"/>
    </xf>
    <xf numFmtId="177" fontId="15" fillId="22" borderId="24" xfId="38" applyNumberFormat="1" applyFont="1" applyFill="1" applyBorder="1" applyAlignment="1" applyProtection="1">
      <protection hidden="1"/>
    </xf>
    <xf numFmtId="177" fontId="17" fillId="23" borderId="1" xfId="38" applyNumberFormat="1" applyFont="1" applyFill="1" applyBorder="1" applyAlignment="1" applyProtection="1">
      <protection hidden="1"/>
    </xf>
    <xf numFmtId="177" fontId="17" fillId="14" borderId="1" xfId="38" applyNumberFormat="1" applyFont="1" applyFill="1" applyBorder="1" applyAlignment="1" applyProtection="1">
      <protection hidden="1"/>
    </xf>
    <xf numFmtId="177" fontId="15" fillId="9" borderId="1" xfId="38" applyNumberFormat="1" applyFont="1" applyFill="1" applyBorder="1" applyAlignment="1" applyProtection="1">
      <protection hidden="1"/>
    </xf>
    <xf numFmtId="177" fontId="17" fillId="25" borderId="1" xfId="38" applyNumberFormat="1" applyFont="1" applyFill="1" applyBorder="1" applyAlignment="1" applyProtection="1">
      <protection hidden="1"/>
    </xf>
    <xf numFmtId="177" fontId="15" fillId="22" borderId="1" xfId="38" applyNumberFormat="1" applyFont="1" applyFill="1" applyBorder="1" applyAlignment="1" applyProtection="1">
      <protection hidden="1"/>
    </xf>
    <xf numFmtId="177" fontId="15" fillId="25" borderId="1" xfId="38" applyNumberFormat="1" applyFont="1" applyFill="1" applyBorder="1" applyAlignment="1" applyProtection="1">
      <protection hidden="1"/>
    </xf>
    <xf numFmtId="38" fontId="15" fillId="22" borderId="0" xfId="38" applyNumberFormat="1" applyFont="1" applyFill="1" applyBorder="1" applyProtection="1">
      <protection hidden="1"/>
    </xf>
    <xf numFmtId="38" fontId="15" fillId="9" borderId="0" xfId="18" applyNumberFormat="1" applyFont="1" applyFill="1" applyProtection="1">
      <protection hidden="1"/>
    </xf>
    <xf numFmtId="0" fontId="47" fillId="15" borderId="0" xfId="27" applyFont="1" applyFill="1" applyBorder="1" applyAlignment="1" applyProtection="1">
      <alignment horizontal="left"/>
      <protection hidden="1"/>
    </xf>
    <xf numFmtId="38" fontId="20" fillId="9" borderId="0" xfId="18" applyNumberFormat="1" applyFont="1" applyFill="1" applyBorder="1" applyProtection="1">
      <protection hidden="1"/>
    </xf>
    <xf numFmtId="180" fontId="63" fillId="27" borderId="0" xfId="38" applyNumberFormat="1" applyFont="1" applyFill="1" applyBorder="1" applyProtection="1">
      <protection hidden="1"/>
    </xf>
    <xf numFmtId="180" fontId="63" fillId="10" borderId="0" xfId="38" applyNumberFormat="1" applyFont="1" applyFill="1" applyBorder="1" applyProtection="1">
      <protection hidden="1"/>
    </xf>
    <xf numFmtId="180" fontId="61" fillId="25" borderId="0" xfId="38" applyNumberFormat="1" applyFont="1" applyFill="1" applyBorder="1" applyAlignment="1" applyProtection="1">
      <alignment horizontal="center"/>
      <protection hidden="1"/>
    </xf>
    <xf numFmtId="180" fontId="63" fillId="25" borderId="0" xfId="38" applyNumberFormat="1" applyFont="1" applyFill="1" applyBorder="1" applyProtection="1">
      <protection hidden="1"/>
    </xf>
    <xf numFmtId="180" fontId="61" fillId="12" borderId="0" xfId="38" applyNumberFormat="1" applyFont="1" applyFill="1" applyBorder="1" applyAlignment="1" applyProtection="1">
      <alignment horizontal="center"/>
      <protection hidden="1"/>
    </xf>
    <xf numFmtId="180" fontId="63" fillId="23" borderId="0" xfId="38" applyNumberFormat="1" applyFont="1" applyFill="1" applyBorder="1" applyProtection="1">
      <protection hidden="1"/>
    </xf>
    <xf numFmtId="180" fontId="61" fillId="22" borderId="0" xfId="38" applyNumberFormat="1" applyFont="1" applyFill="1" applyBorder="1" applyAlignment="1" applyProtection="1">
      <alignment horizontal="center"/>
      <protection hidden="1"/>
    </xf>
    <xf numFmtId="3" fontId="19" fillId="23" borderId="1" xfId="27" applyNumberFormat="1" applyFont="1" applyFill="1" applyBorder="1" applyAlignment="1" applyProtection="1">
      <alignment horizontal="right"/>
      <protection hidden="1"/>
    </xf>
    <xf numFmtId="3" fontId="19" fillId="14" borderId="1" xfId="27" applyNumberFormat="1" applyFont="1" applyFill="1" applyBorder="1" applyAlignment="1" applyProtection="1">
      <alignment horizontal="right"/>
      <protection hidden="1"/>
    </xf>
    <xf numFmtId="3" fontId="19" fillId="25" borderId="1" xfId="27" applyNumberFormat="1" applyFont="1" applyFill="1" applyBorder="1" applyAlignment="1" applyProtection="1">
      <alignment horizontal="right"/>
      <protection hidden="1"/>
    </xf>
    <xf numFmtId="3" fontId="19" fillId="12" borderId="1" xfId="27" applyNumberFormat="1" applyFont="1" applyFill="1" applyBorder="1" applyAlignment="1" applyProtection="1">
      <alignment horizontal="right"/>
      <protection hidden="1"/>
    </xf>
    <xf numFmtId="3" fontId="19" fillId="22" borderId="1" xfId="27" applyNumberFormat="1" applyFont="1" applyFill="1" applyBorder="1" applyAlignment="1" applyProtection="1">
      <alignment horizontal="right"/>
      <protection hidden="1"/>
    </xf>
    <xf numFmtId="0" fontId="51" fillId="11" borderId="0" xfId="22" applyFont="1" applyFill="1" applyProtection="1">
      <protection hidden="1"/>
    </xf>
    <xf numFmtId="0" fontId="23" fillId="12" borderId="0" xfId="22" applyNumberFormat="1" applyFont="1" applyFill="1" applyBorder="1" applyAlignment="1" applyProtection="1">
      <alignment horizontal="center"/>
      <protection hidden="1"/>
    </xf>
    <xf numFmtId="0" fontId="52" fillId="12" borderId="0" xfId="27" quotePrefix="1" applyFont="1" applyFill="1" applyBorder="1" applyAlignment="1" applyProtection="1">
      <alignment horizontal="left" indent="1"/>
      <protection hidden="1"/>
    </xf>
    <xf numFmtId="3" fontId="52" fillId="23" borderId="1" xfId="27" applyNumberFormat="1" applyFont="1" applyFill="1" applyBorder="1" applyAlignment="1" applyProtection="1">
      <alignment horizontal="right"/>
      <protection hidden="1"/>
    </xf>
    <xf numFmtId="3" fontId="52" fillId="22" borderId="1" xfId="27" applyNumberFormat="1" applyFont="1" applyFill="1" applyBorder="1" applyAlignment="1" applyProtection="1">
      <alignment horizontal="right"/>
      <protection hidden="1"/>
    </xf>
    <xf numFmtId="3" fontId="52" fillId="25" borderId="1" xfId="27" applyNumberFormat="1" applyFont="1" applyFill="1" applyBorder="1" applyAlignment="1" applyProtection="1">
      <alignment horizontal="right"/>
      <protection hidden="1"/>
    </xf>
    <xf numFmtId="3" fontId="52" fillId="12" borderId="1" xfId="27" applyNumberFormat="1" applyFont="1" applyFill="1" applyBorder="1" applyAlignment="1" applyProtection="1">
      <alignment horizontal="right"/>
      <protection hidden="1"/>
    </xf>
    <xf numFmtId="190" fontId="52" fillId="14" borderId="1" xfId="25" applyNumberFormat="1" applyFont="1" applyFill="1" applyBorder="1" applyAlignment="1" applyProtection="1">
      <alignment horizontal="right"/>
      <protection hidden="1"/>
    </xf>
    <xf numFmtId="38" fontId="51" fillId="9" borderId="0" xfId="18" applyNumberFormat="1" applyFont="1" applyFill="1" applyBorder="1" applyProtection="1">
      <protection hidden="1"/>
    </xf>
    <xf numFmtId="0" fontId="51" fillId="11" borderId="0" xfId="22" applyFont="1" applyFill="1" applyBorder="1" applyProtection="1">
      <protection hidden="1"/>
    </xf>
    <xf numFmtId="0" fontId="51" fillId="0" borderId="0" xfId="38" applyFont="1" applyProtection="1">
      <protection hidden="1"/>
    </xf>
    <xf numFmtId="0" fontId="51" fillId="0" borderId="0" xfId="38" applyFont="1" applyBorder="1" applyProtection="1">
      <protection hidden="1"/>
    </xf>
    <xf numFmtId="172" fontId="19" fillId="23" borderId="1" xfId="27" applyNumberFormat="1" applyFont="1" applyFill="1" applyBorder="1" applyAlignment="1" applyProtection="1">
      <alignment horizontal="right"/>
      <protection hidden="1"/>
    </xf>
    <xf numFmtId="172" fontId="19" fillId="14" borderId="1" xfId="27" applyNumberFormat="1" applyFont="1" applyFill="1" applyBorder="1" applyAlignment="1" applyProtection="1">
      <alignment horizontal="right"/>
      <protection hidden="1"/>
    </xf>
    <xf numFmtId="172" fontId="19" fillId="25" borderId="1" xfId="27" applyNumberFormat="1" applyFont="1" applyFill="1" applyBorder="1" applyAlignment="1" applyProtection="1">
      <alignment horizontal="right"/>
      <protection hidden="1"/>
    </xf>
    <xf numFmtId="172" fontId="19" fillId="12" borderId="1" xfId="27" applyNumberFormat="1" applyFont="1" applyFill="1" applyBorder="1" applyAlignment="1" applyProtection="1">
      <alignment horizontal="right"/>
      <protection hidden="1"/>
    </xf>
    <xf numFmtId="172" fontId="19" fillId="22" borderId="1" xfId="27" applyNumberFormat="1" applyFont="1" applyFill="1" applyBorder="1" applyAlignment="1" applyProtection="1">
      <alignment horizontal="right"/>
      <protection hidden="1"/>
    </xf>
    <xf numFmtId="171" fontId="15" fillId="0" borderId="0" xfId="38" applyNumberFormat="1" applyFont="1" applyProtection="1">
      <protection hidden="1"/>
    </xf>
    <xf numFmtId="172" fontId="17" fillId="23" borderId="1" xfId="27" applyNumberFormat="1" applyFont="1" applyFill="1" applyBorder="1" applyAlignment="1" applyProtection="1">
      <alignment horizontal="right"/>
      <protection hidden="1"/>
    </xf>
    <xf numFmtId="172" fontId="17" fillId="14" borderId="1" xfId="27" applyNumberFormat="1" applyFont="1" applyFill="1" applyBorder="1" applyAlignment="1" applyProtection="1">
      <alignment horizontal="right"/>
      <protection hidden="1"/>
    </xf>
    <xf numFmtId="172" fontId="17" fillId="25" borderId="1" xfId="27" applyNumberFormat="1" applyFont="1" applyFill="1" applyBorder="1" applyAlignment="1" applyProtection="1">
      <alignment horizontal="right"/>
      <protection hidden="1"/>
    </xf>
    <xf numFmtId="172" fontId="17" fillId="12" borderId="1" xfId="27" applyNumberFormat="1" applyFont="1" applyFill="1" applyBorder="1" applyAlignment="1" applyProtection="1">
      <alignment horizontal="right"/>
      <protection hidden="1"/>
    </xf>
    <xf numFmtId="172" fontId="17" fillId="22" borderId="1" xfId="27" applyNumberFormat="1" applyFont="1" applyFill="1" applyBorder="1" applyAlignment="1" applyProtection="1">
      <alignment horizontal="right"/>
      <protection hidden="1"/>
    </xf>
    <xf numFmtId="38" fontId="20" fillId="9" borderId="0" xfId="18" applyNumberFormat="1" applyFont="1" applyFill="1" applyProtection="1">
      <protection hidden="1"/>
    </xf>
    <xf numFmtId="171" fontId="20" fillId="0" borderId="0" xfId="38" applyNumberFormat="1" applyFont="1" applyProtection="1">
      <protection hidden="1"/>
    </xf>
    <xf numFmtId="9" fontId="19" fillId="23" borderId="1" xfId="25" applyFont="1" applyFill="1" applyBorder="1" applyAlignment="1" applyProtection="1">
      <alignment horizontal="right"/>
      <protection hidden="1"/>
    </xf>
    <xf numFmtId="9" fontId="19" fillId="14" borderId="1" xfId="25" applyNumberFormat="1" applyFont="1" applyFill="1" applyBorder="1" applyAlignment="1" applyProtection="1">
      <alignment horizontal="right"/>
      <protection hidden="1"/>
    </xf>
    <xf numFmtId="9" fontId="19" fillId="25" borderId="1" xfId="25" applyNumberFormat="1" applyFont="1" applyFill="1" applyBorder="1" applyAlignment="1" applyProtection="1">
      <alignment horizontal="right"/>
      <protection hidden="1"/>
    </xf>
    <xf numFmtId="9" fontId="19" fillId="12" borderId="1" xfId="25" applyNumberFormat="1" applyFont="1" applyFill="1" applyBorder="1" applyAlignment="1" applyProtection="1">
      <alignment horizontal="right"/>
      <protection hidden="1"/>
    </xf>
    <xf numFmtId="9" fontId="19" fillId="23" borderId="1" xfId="25" applyNumberFormat="1" applyFont="1" applyFill="1" applyBorder="1" applyAlignment="1" applyProtection="1">
      <alignment horizontal="right"/>
      <protection hidden="1"/>
    </xf>
    <xf numFmtId="9" fontId="19" fillId="22" borderId="1" xfId="25" applyNumberFormat="1" applyFont="1" applyFill="1" applyBorder="1" applyAlignment="1" applyProtection="1">
      <alignment horizontal="right"/>
      <protection hidden="1"/>
    </xf>
    <xf numFmtId="184" fontId="19" fillId="23" borderId="1" xfId="27" applyNumberFormat="1" applyFont="1" applyFill="1" applyBorder="1" applyAlignment="1" applyProtection="1">
      <alignment horizontal="right"/>
      <protection hidden="1"/>
    </xf>
    <xf numFmtId="184" fontId="19" fillId="14" borderId="1" xfId="27" applyNumberFormat="1" applyFont="1" applyFill="1" applyBorder="1" applyAlignment="1" applyProtection="1">
      <alignment horizontal="right"/>
      <protection hidden="1"/>
    </xf>
    <xf numFmtId="184" fontId="19" fillId="25" borderId="1" xfId="27" applyNumberFormat="1" applyFont="1" applyFill="1" applyBorder="1" applyAlignment="1" applyProtection="1">
      <alignment horizontal="right"/>
      <protection hidden="1"/>
    </xf>
    <xf numFmtId="184" fontId="19" fillId="12" borderId="1" xfId="27" applyNumberFormat="1" applyFont="1" applyFill="1" applyBorder="1" applyAlignment="1" applyProtection="1">
      <alignment horizontal="right"/>
      <protection hidden="1"/>
    </xf>
    <xf numFmtId="184" fontId="19" fillId="22" borderId="1" xfId="27" applyNumberFormat="1" applyFont="1" applyFill="1" applyBorder="1" applyAlignment="1" applyProtection="1">
      <alignment horizontal="right"/>
      <protection hidden="1"/>
    </xf>
    <xf numFmtId="184" fontId="52" fillId="23" borderId="1" xfId="27" applyNumberFormat="1" applyFont="1" applyFill="1" applyBorder="1" applyAlignment="1" applyProtection="1">
      <alignment horizontal="right"/>
      <protection hidden="1"/>
    </xf>
    <xf numFmtId="184" fontId="52" fillId="14" borderId="1" xfId="27" applyNumberFormat="1" applyFont="1" applyFill="1" applyBorder="1" applyAlignment="1" applyProtection="1">
      <alignment horizontal="right"/>
      <protection hidden="1"/>
    </xf>
    <xf numFmtId="184" fontId="52" fillId="25" borderId="1" xfId="27" applyNumberFormat="1" applyFont="1" applyFill="1" applyBorder="1" applyAlignment="1" applyProtection="1">
      <alignment horizontal="right"/>
      <protection hidden="1"/>
    </xf>
    <xf numFmtId="184" fontId="52" fillId="12" borderId="1" xfId="27" applyNumberFormat="1" applyFont="1" applyFill="1" applyBorder="1" applyAlignment="1" applyProtection="1">
      <alignment horizontal="right"/>
      <protection hidden="1"/>
    </xf>
    <xf numFmtId="184" fontId="52" fillId="22" borderId="1" xfId="27" applyNumberFormat="1" applyFont="1" applyFill="1" applyBorder="1" applyAlignment="1" applyProtection="1">
      <alignment horizontal="right"/>
      <protection hidden="1"/>
    </xf>
    <xf numFmtId="38" fontId="51" fillId="9" borderId="0" xfId="18" applyNumberFormat="1" applyFont="1" applyFill="1" applyProtection="1">
      <protection hidden="1"/>
    </xf>
    <xf numFmtId="171" fontId="51" fillId="0" borderId="0" xfId="38" applyNumberFormat="1" applyFont="1" applyProtection="1">
      <protection hidden="1"/>
    </xf>
    <xf numFmtId="0" fontId="52" fillId="12" borderId="0" xfId="27" applyFont="1" applyFill="1" applyBorder="1" applyAlignment="1" applyProtection="1">
      <alignment horizontal="left" indent="1"/>
      <protection hidden="1"/>
    </xf>
    <xf numFmtId="0" fontId="19" fillId="12" borderId="0" xfId="27" applyFont="1" applyFill="1" applyBorder="1" applyAlignment="1" applyProtection="1">
      <alignment horizontal="left"/>
      <protection hidden="1"/>
    </xf>
    <xf numFmtId="184" fontId="17" fillId="23" borderId="1" xfId="27" applyNumberFormat="1" applyFont="1" applyFill="1" applyBorder="1" applyAlignment="1" applyProtection="1">
      <alignment horizontal="right"/>
      <protection hidden="1"/>
    </xf>
    <xf numFmtId="184" fontId="17" fillId="14" borderId="1" xfId="27" applyNumberFormat="1" applyFont="1" applyFill="1" applyBorder="1" applyAlignment="1" applyProtection="1">
      <alignment horizontal="right"/>
      <protection hidden="1"/>
    </xf>
    <xf numFmtId="184" fontId="17" fillId="25" borderId="1" xfId="27" applyNumberFormat="1" applyFont="1" applyFill="1" applyBorder="1" applyAlignment="1" applyProtection="1">
      <alignment horizontal="right"/>
      <protection hidden="1"/>
    </xf>
    <xf numFmtId="184" fontId="17" fillId="12" borderId="1" xfId="27" applyNumberFormat="1" applyFont="1" applyFill="1" applyBorder="1" applyAlignment="1" applyProtection="1">
      <alignment horizontal="right"/>
      <protection hidden="1"/>
    </xf>
    <xf numFmtId="184" fontId="17" fillId="22" borderId="1" xfId="27" applyNumberFormat="1" applyFont="1" applyFill="1" applyBorder="1" applyAlignment="1" applyProtection="1">
      <alignment horizontal="right"/>
      <protection hidden="1"/>
    </xf>
    <xf numFmtId="0" fontId="17" fillId="12" borderId="0" xfId="27" quotePrefix="1" applyFont="1" applyFill="1" applyBorder="1" applyAlignment="1" applyProtection="1">
      <protection hidden="1"/>
    </xf>
    <xf numFmtId="3" fontId="17" fillId="23" borderId="23" xfId="27" applyNumberFormat="1" applyFont="1" applyFill="1" applyBorder="1" applyAlignment="1" applyProtection="1">
      <alignment horizontal="right"/>
      <protection hidden="1"/>
    </xf>
    <xf numFmtId="3" fontId="17" fillId="14" borderId="23" xfId="27" applyNumberFormat="1" applyFont="1" applyFill="1" applyBorder="1" applyAlignment="1" applyProtection="1">
      <alignment horizontal="right"/>
      <protection hidden="1"/>
    </xf>
    <xf numFmtId="3" fontId="17" fillId="25" borderId="23" xfId="27" applyNumberFormat="1" applyFont="1" applyFill="1" applyBorder="1" applyAlignment="1" applyProtection="1">
      <alignment horizontal="right"/>
      <protection hidden="1"/>
    </xf>
    <xf numFmtId="3" fontId="17" fillId="12" borderId="23" xfId="27" applyNumberFormat="1" applyFont="1" applyFill="1" applyBorder="1" applyAlignment="1" applyProtection="1">
      <alignment horizontal="right"/>
      <protection hidden="1"/>
    </xf>
    <xf numFmtId="166" fontId="17" fillId="14" borderId="23" xfId="25" applyNumberFormat="1" applyFont="1" applyFill="1" applyBorder="1" applyAlignment="1" applyProtection="1">
      <alignment horizontal="right"/>
      <protection hidden="1"/>
    </xf>
    <xf numFmtId="3" fontId="17" fillId="22" borderId="23" xfId="27" applyNumberFormat="1" applyFont="1" applyFill="1" applyBorder="1" applyAlignment="1" applyProtection="1">
      <alignment horizontal="right"/>
      <protection hidden="1"/>
    </xf>
    <xf numFmtId="0" fontId="20" fillId="0" borderId="0" xfId="38" applyFont="1" applyBorder="1" applyProtection="1">
      <protection hidden="1"/>
    </xf>
    <xf numFmtId="3" fontId="17" fillId="23" borderId="1" xfId="18" applyNumberFormat="1" applyFont="1" applyFill="1" applyBorder="1" applyAlignment="1" applyProtection="1">
      <alignment horizontal="right"/>
      <protection hidden="1"/>
    </xf>
    <xf numFmtId="164" fontId="17" fillId="25" borderId="1" xfId="18" applyNumberFormat="1" applyFont="1" applyFill="1" applyBorder="1" applyAlignment="1" applyProtection="1">
      <alignment horizontal="right"/>
      <protection hidden="1"/>
    </xf>
    <xf numFmtId="3" fontId="17" fillId="25" borderId="1" xfId="18" applyNumberFormat="1" applyFont="1" applyFill="1" applyBorder="1" applyAlignment="1" applyProtection="1">
      <alignment horizontal="right"/>
      <protection hidden="1"/>
    </xf>
    <xf numFmtId="171" fontId="17" fillId="12" borderId="1" xfId="18" applyNumberFormat="1" applyFont="1" applyFill="1" applyBorder="1" applyAlignment="1" applyProtection="1">
      <alignment horizontal="right"/>
      <protection hidden="1"/>
    </xf>
    <xf numFmtId="164" fontId="17" fillId="22" borderId="1" xfId="18" applyNumberFormat="1" applyFont="1" applyFill="1" applyBorder="1" applyAlignment="1" applyProtection="1">
      <alignment horizontal="right"/>
      <protection hidden="1"/>
    </xf>
    <xf numFmtId="164" fontId="19" fillId="25" borderId="1" xfId="27" applyNumberFormat="1" applyFont="1" applyFill="1" applyBorder="1" applyAlignment="1" applyProtection="1">
      <alignment horizontal="right"/>
      <protection hidden="1"/>
    </xf>
    <xf numFmtId="164" fontId="19" fillId="22" borderId="1" xfId="27" applyNumberFormat="1" applyFont="1" applyFill="1" applyBorder="1" applyAlignment="1" applyProtection="1">
      <alignment horizontal="right"/>
      <protection hidden="1"/>
    </xf>
    <xf numFmtId="0" fontId="20" fillId="9" borderId="0" xfId="27" applyFont="1" applyFill="1" applyBorder="1" applyAlignment="1" applyProtection="1">
      <alignment horizontal="right"/>
      <protection hidden="1"/>
    </xf>
    <xf numFmtId="3" fontId="17" fillId="23" borderId="0" xfId="27" applyNumberFormat="1" applyFont="1" applyFill="1" applyBorder="1" applyAlignment="1" applyProtection="1">
      <protection hidden="1"/>
    </xf>
    <xf numFmtId="3" fontId="17" fillId="14" borderId="0" xfId="27" applyNumberFormat="1" applyFont="1" applyFill="1" applyBorder="1" applyAlignment="1" applyProtection="1">
      <protection hidden="1"/>
    </xf>
    <xf numFmtId="3" fontId="17" fillId="25" borderId="0" xfId="27" applyNumberFormat="1" applyFont="1" applyFill="1" applyBorder="1" applyAlignment="1" applyProtection="1">
      <protection hidden="1"/>
    </xf>
    <xf numFmtId="3" fontId="17" fillId="12" borderId="0" xfId="27" applyNumberFormat="1" applyFont="1" applyFill="1" applyBorder="1" applyAlignment="1" applyProtection="1">
      <protection hidden="1"/>
    </xf>
    <xf numFmtId="166" fontId="17" fillId="23" borderId="0" xfId="25" applyNumberFormat="1" applyFont="1" applyFill="1" applyBorder="1" applyAlignment="1" applyProtection="1">
      <protection hidden="1"/>
    </xf>
    <xf numFmtId="166" fontId="17" fillId="14" borderId="0" xfId="25" applyNumberFormat="1" applyFont="1" applyFill="1" applyBorder="1" applyAlignment="1" applyProtection="1">
      <protection hidden="1"/>
    </xf>
    <xf numFmtId="3" fontId="17" fillId="22" borderId="0" xfId="27" applyNumberFormat="1" applyFont="1" applyFill="1" applyBorder="1" applyAlignment="1" applyProtection="1">
      <protection hidden="1"/>
    </xf>
    <xf numFmtId="0" fontId="15" fillId="24" borderId="0" xfId="18" applyFont="1" applyFill="1" applyProtection="1">
      <protection hidden="1"/>
    </xf>
    <xf numFmtId="0" fontId="15" fillId="24" borderId="0" xfId="38" applyFont="1" applyFill="1" applyAlignment="1" applyProtection="1">
      <alignment horizontal="left"/>
      <protection hidden="1"/>
    </xf>
    <xf numFmtId="0" fontId="15" fillId="10" borderId="0" xfId="18" applyFont="1" applyFill="1" applyProtection="1">
      <protection hidden="1"/>
    </xf>
    <xf numFmtId="0" fontId="15" fillId="24" borderId="0" xfId="18" applyFont="1" applyFill="1" applyAlignment="1" applyProtection="1">
      <alignment horizontal="left"/>
      <protection hidden="1"/>
    </xf>
    <xf numFmtId="0" fontId="15" fillId="11" borderId="0" xfId="38" applyFont="1" applyFill="1" applyProtection="1">
      <protection hidden="1"/>
    </xf>
    <xf numFmtId="3" fontId="17" fillId="12" borderId="0" xfId="38" applyNumberFormat="1" applyFont="1" applyFill="1" applyBorder="1" applyAlignment="1" applyProtection="1">
      <alignment horizontal="center"/>
      <protection hidden="1"/>
    </xf>
    <xf numFmtId="38" fontId="15" fillId="9" borderId="19" xfId="38" applyNumberFormat="1" applyFont="1" applyFill="1" applyBorder="1" applyProtection="1">
      <protection hidden="1"/>
    </xf>
    <xf numFmtId="180" fontId="17" fillId="13" borderId="0" xfId="38" applyNumberFormat="1" applyFont="1" applyFill="1" applyBorder="1" applyAlignment="1" applyProtection="1">
      <alignment horizontal="center"/>
      <protection hidden="1"/>
    </xf>
    <xf numFmtId="3" fontId="19" fillId="13" borderId="0" xfId="27" applyNumberFormat="1" applyFont="1" applyFill="1" applyBorder="1" applyAlignment="1" applyProtection="1">
      <alignment horizontal="right"/>
      <protection hidden="1"/>
    </xf>
    <xf numFmtId="3" fontId="19" fillId="14" borderId="0" xfId="27" applyNumberFormat="1" applyFont="1" applyFill="1" applyBorder="1" applyAlignment="1" applyProtection="1">
      <alignment horizontal="right"/>
      <protection hidden="1"/>
    </xf>
    <xf numFmtId="3" fontId="19" fillId="25" borderId="0" xfId="27" applyNumberFormat="1" applyFont="1" applyFill="1" applyBorder="1" applyAlignment="1" applyProtection="1">
      <alignment horizontal="right"/>
      <protection hidden="1"/>
    </xf>
    <xf numFmtId="3" fontId="19" fillId="12" borderId="0" xfId="27" applyNumberFormat="1" applyFont="1" applyFill="1" applyBorder="1" applyAlignment="1" applyProtection="1">
      <alignment horizontal="right"/>
      <protection hidden="1"/>
    </xf>
    <xf numFmtId="3" fontId="19" fillId="23" borderId="0" xfId="27" applyNumberFormat="1" applyFont="1" applyFill="1" applyBorder="1" applyAlignment="1" applyProtection="1">
      <alignment horizontal="right"/>
      <protection hidden="1"/>
    </xf>
    <xf numFmtId="172" fontId="19" fillId="13" borderId="1" xfId="27" applyNumberFormat="1" applyFont="1" applyFill="1" applyBorder="1" applyAlignment="1" applyProtection="1">
      <alignment horizontal="right"/>
      <protection hidden="1"/>
    </xf>
    <xf numFmtId="38" fontId="15" fillId="16" borderId="0" xfId="38" applyNumberFormat="1" applyFont="1" applyFill="1" applyBorder="1" applyAlignment="1" applyProtection="1">
      <alignment horizontal="right"/>
      <protection hidden="1"/>
    </xf>
    <xf numFmtId="0" fontId="17" fillId="14" borderId="0" xfId="38" applyNumberFormat="1" applyFont="1" applyFill="1" applyBorder="1" applyAlignment="1" applyProtection="1">
      <alignment horizontal="right"/>
      <protection hidden="1"/>
    </xf>
    <xf numFmtId="0" fontId="17" fillId="25" borderId="0" xfId="38" applyNumberFormat="1" applyFont="1" applyFill="1" applyBorder="1" applyAlignment="1" applyProtection="1">
      <alignment horizontal="right"/>
      <protection hidden="1"/>
    </xf>
    <xf numFmtId="38" fontId="15" fillId="9" borderId="0" xfId="38" applyNumberFormat="1" applyFont="1" applyFill="1" applyBorder="1" applyAlignment="1" applyProtection="1">
      <alignment horizontal="right"/>
      <protection hidden="1"/>
    </xf>
    <xf numFmtId="0" fontId="17" fillId="23" borderId="0" xfId="38" applyNumberFormat="1" applyFont="1" applyFill="1" applyBorder="1" applyAlignment="1" applyProtection="1">
      <alignment horizontal="right"/>
      <protection hidden="1"/>
    </xf>
    <xf numFmtId="0" fontId="15" fillId="24" borderId="0" xfId="38" applyFont="1" applyFill="1" applyBorder="1" applyProtection="1">
      <protection hidden="1"/>
    </xf>
    <xf numFmtId="38" fontId="50" fillId="10" borderId="0" xfId="38" applyNumberFormat="1" applyFont="1" applyFill="1" applyProtection="1">
      <protection hidden="1"/>
    </xf>
    <xf numFmtId="38" fontId="15" fillId="11" borderId="0" xfId="19" applyNumberFormat="1" applyFont="1" applyFill="1" applyBorder="1" applyProtection="1">
      <protection hidden="1"/>
    </xf>
    <xf numFmtId="38" fontId="15" fillId="11" borderId="0" xfId="19" applyNumberFormat="1" applyFont="1" applyFill="1" applyProtection="1">
      <protection hidden="1"/>
    </xf>
    <xf numFmtId="180" fontId="20" fillId="25" borderId="0" xfId="38" applyNumberFormat="1" applyFont="1" applyFill="1" applyBorder="1" applyAlignment="1" applyProtection="1">
      <alignment horizontal="center"/>
      <protection hidden="1"/>
    </xf>
    <xf numFmtId="38" fontId="20" fillId="9" borderId="0" xfId="19" applyNumberFormat="1" applyFont="1" applyFill="1" applyBorder="1" applyProtection="1">
      <protection hidden="1"/>
    </xf>
    <xf numFmtId="38" fontId="15" fillId="9" borderId="0" xfId="19" applyNumberFormat="1" applyFont="1" applyFill="1" applyBorder="1" applyProtection="1">
      <protection hidden="1"/>
    </xf>
    <xf numFmtId="164" fontId="19" fillId="14" borderId="1" xfId="27" applyNumberFormat="1" applyFont="1" applyFill="1" applyBorder="1" applyAlignment="1" applyProtection="1">
      <protection hidden="1"/>
    </xf>
    <xf numFmtId="164" fontId="19" fillId="25" borderId="1" xfId="27" applyNumberFormat="1" applyFont="1" applyFill="1" applyBorder="1" applyAlignment="1" applyProtection="1">
      <protection hidden="1"/>
    </xf>
    <xf numFmtId="0" fontId="19" fillId="12" borderId="1" xfId="27" applyFont="1" applyFill="1" applyBorder="1" applyAlignment="1" applyProtection="1">
      <protection hidden="1"/>
    </xf>
    <xf numFmtId="166" fontId="19" fillId="23" borderId="1" xfId="25" applyNumberFormat="1" applyFont="1" applyFill="1" applyBorder="1" applyAlignment="1" applyProtection="1">
      <protection hidden="1"/>
    </xf>
    <xf numFmtId="166" fontId="19" fillId="14" borderId="1" xfId="25" applyNumberFormat="1" applyFont="1" applyFill="1" applyBorder="1" applyAlignment="1" applyProtection="1">
      <protection hidden="1"/>
    </xf>
    <xf numFmtId="0" fontId="19" fillId="22" borderId="1" xfId="27" applyFont="1" applyFill="1" applyBorder="1" applyAlignment="1" applyProtection="1">
      <protection hidden="1"/>
    </xf>
    <xf numFmtId="0" fontId="15" fillId="25" borderId="1" xfId="27" applyFont="1" applyFill="1" applyBorder="1" applyAlignment="1" applyProtection="1">
      <protection hidden="1"/>
    </xf>
    <xf numFmtId="49" fontId="15" fillId="11" borderId="0" xfId="19" applyNumberFormat="1" applyFont="1" applyFill="1" applyProtection="1">
      <protection hidden="1"/>
    </xf>
    <xf numFmtId="3" fontId="17" fillId="12" borderId="0" xfId="19" applyNumberFormat="1" applyFont="1" applyFill="1" applyBorder="1" applyAlignment="1" applyProtection="1">
      <alignment horizontal="center"/>
      <protection hidden="1"/>
    </xf>
    <xf numFmtId="166" fontId="19" fillId="22" borderId="1" xfId="27" applyNumberFormat="1" applyFont="1" applyFill="1" applyBorder="1" applyAlignment="1" applyProtection="1">
      <alignment horizontal="right"/>
      <protection hidden="1"/>
    </xf>
    <xf numFmtId="166" fontId="19" fillId="25" borderId="1" xfId="27" applyNumberFormat="1" applyFont="1" applyFill="1" applyBorder="1" applyAlignment="1" applyProtection="1">
      <alignment horizontal="right"/>
      <protection hidden="1"/>
    </xf>
    <xf numFmtId="166" fontId="19" fillId="12" borderId="1" xfId="27" applyNumberFormat="1" applyFont="1" applyFill="1" applyBorder="1" applyAlignment="1" applyProtection="1">
      <alignment horizontal="right"/>
      <protection hidden="1"/>
    </xf>
    <xf numFmtId="166" fontId="19" fillId="23" borderId="1" xfId="27" applyNumberFormat="1" applyFont="1" applyFill="1" applyBorder="1" applyAlignment="1" applyProtection="1">
      <alignment horizontal="right"/>
      <protection hidden="1"/>
    </xf>
    <xf numFmtId="166" fontId="15" fillId="25" borderId="1" xfId="27" applyNumberFormat="1" applyFont="1" applyFill="1" applyBorder="1" applyAlignment="1" applyProtection="1">
      <alignment horizontal="right"/>
      <protection hidden="1"/>
    </xf>
    <xf numFmtId="176" fontId="15" fillId="0" borderId="0" xfId="38" applyNumberFormat="1" applyFont="1" applyProtection="1">
      <protection hidden="1"/>
    </xf>
    <xf numFmtId="49" fontId="15" fillId="11" borderId="0" xfId="22" applyNumberFormat="1" applyFont="1" applyFill="1" applyProtection="1">
      <protection hidden="1"/>
    </xf>
    <xf numFmtId="164" fontId="19" fillId="23" borderId="1" xfId="27" applyNumberFormat="1" applyFont="1" applyFill="1" applyBorder="1" applyAlignment="1" applyProtection="1">
      <alignment horizontal="right"/>
      <protection hidden="1"/>
    </xf>
    <xf numFmtId="3" fontId="15" fillId="25" borderId="1" xfId="27" applyNumberFormat="1" applyFont="1" applyFill="1" applyBorder="1" applyAlignment="1" applyProtection="1">
      <alignment horizontal="right"/>
      <protection hidden="1"/>
    </xf>
    <xf numFmtId="0" fontId="17" fillId="12" borderId="0" xfId="19" applyNumberFormat="1" applyFont="1" applyFill="1" applyBorder="1" applyAlignment="1" applyProtection="1">
      <alignment horizontal="center"/>
      <protection hidden="1"/>
    </xf>
    <xf numFmtId="177" fontId="20" fillId="25" borderId="1" xfId="27" applyNumberFormat="1" applyFont="1" applyFill="1" applyBorder="1" applyAlignment="1" applyProtection="1">
      <alignment horizontal="right"/>
      <protection hidden="1"/>
    </xf>
    <xf numFmtId="177" fontId="15" fillId="25" borderId="1" xfId="27" applyNumberFormat="1" applyFont="1" applyFill="1" applyBorder="1" applyAlignment="1" applyProtection="1">
      <alignment horizontal="right"/>
      <protection hidden="1"/>
    </xf>
    <xf numFmtId="9" fontId="15" fillId="25" borderId="1" xfId="27" applyNumberFormat="1" applyFont="1" applyFill="1" applyBorder="1" applyAlignment="1" applyProtection="1">
      <alignment horizontal="right"/>
      <protection hidden="1"/>
    </xf>
    <xf numFmtId="0" fontId="19" fillId="23" borderId="1" xfId="27" applyFont="1" applyFill="1" applyBorder="1" applyAlignment="1" applyProtection="1">
      <alignment horizontal="right"/>
      <protection hidden="1"/>
    </xf>
    <xf numFmtId="0" fontId="19" fillId="22" borderId="1" xfId="27" applyFont="1" applyFill="1" applyBorder="1" applyAlignment="1" applyProtection="1">
      <alignment horizontal="right"/>
      <protection hidden="1"/>
    </xf>
    <xf numFmtId="0" fontId="19" fillId="25" borderId="1" xfId="27" applyFont="1" applyFill="1" applyBorder="1" applyAlignment="1" applyProtection="1">
      <alignment horizontal="right"/>
      <protection hidden="1"/>
    </xf>
    <xf numFmtId="0" fontId="19" fillId="12" borderId="1" xfId="27" applyFont="1" applyFill="1" applyBorder="1" applyAlignment="1" applyProtection="1">
      <alignment horizontal="right"/>
      <protection hidden="1"/>
    </xf>
    <xf numFmtId="0" fontId="15" fillId="25" borderId="1" xfId="27" applyFont="1" applyFill="1" applyBorder="1" applyAlignment="1" applyProtection="1">
      <alignment horizontal="right"/>
      <protection hidden="1"/>
    </xf>
    <xf numFmtId="169" fontId="19" fillId="14" borderId="0" xfId="27" applyNumberFormat="1" applyFont="1" applyFill="1" applyBorder="1" applyAlignment="1" applyProtection="1">
      <protection hidden="1"/>
    </xf>
    <xf numFmtId="169" fontId="17" fillId="23" borderId="1" xfId="27" applyNumberFormat="1" applyFont="1" applyFill="1" applyBorder="1" applyAlignment="1" applyProtection="1">
      <alignment horizontal="right"/>
      <protection hidden="1"/>
    </xf>
    <xf numFmtId="169" fontId="17" fillId="22" borderId="1" xfId="27" applyNumberFormat="1" applyFont="1" applyFill="1" applyBorder="1" applyAlignment="1" applyProtection="1">
      <alignment horizontal="right"/>
      <protection hidden="1"/>
    </xf>
    <xf numFmtId="169" fontId="17" fillId="25" borderId="1" xfId="27" applyNumberFormat="1" applyFont="1" applyFill="1" applyBorder="1" applyAlignment="1" applyProtection="1">
      <alignment horizontal="right"/>
      <protection hidden="1"/>
    </xf>
    <xf numFmtId="169" fontId="17" fillId="12" borderId="1" xfId="27" applyNumberFormat="1" applyFont="1" applyFill="1" applyBorder="1" applyAlignment="1" applyProtection="1">
      <alignment horizontal="right"/>
      <protection hidden="1"/>
    </xf>
    <xf numFmtId="169" fontId="20" fillId="25" borderId="1" xfId="27" applyNumberFormat="1" applyFont="1" applyFill="1" applyBorder="1" applyAlignment="1" applyProtection="1">
      <alignment horizontal="right"/>
      <protection hidden="1"/>
    </xf>
    <xf numFmtId="0" fontId="19" fillId="23" borderId="24" xfId="27" applyFont="1" applyFill="1" applyBorder="1" applyAlignment="1" applyProtection="1">
      <alignment horizontal="right"/>
      <protection hidden="1"/>
    </xf>
    <xf numFmtId="0" fontId="19" fillId="22" borderId="24" xfId="27" applyFont="1" applyFill="1" applyBorder="1" applyAlignment="1" applyProtection="1">
      <alignment horizontal="right"/>
      <protection hidden="1"/>
    </xf>
    <xf numFmtId="0" fontId="19" fillId="25" borderId="24" xfId="27" applyFont="1" applyFill="1" applyBorder="1" applyAlignment="1" applyProtection="1">
      <alignment horizontal="right"/>
      <protection hidden="1"/>
    </xf>
    <xf numFmtId="0" fontId="19" fillId="12" borderId="24" xfId="27" applyFont="1" applyFill="1" applyBorder="1" applyAlignment="1" applyProtection="1">
      <alignment horizontal="right"/>
      <protection hidden="1"/>
    </xf>
    <xf numFmtId="0" fontId="15" fillId="25" borderId="24" xfId="27" applyFont="1" applyFill="1" applyBorder="1" applyAlignment="1" applyProtection="1">
      <alignment horizontal="right"/>
      <protection hidden="1"/>
    </xf>
    <xf numFmtId="169" fontId="19" fillId="23" borderId="1" xfId="27" applyNumberFormat="1" applyFont="1" applyFill="1" applyBorder="1" applyAlignment="1" applyProtection="1">
      <alignment horizontal="right"/>
      <protection hidden="1"/>
    </xf>
    <xf numFmtId="169" fontId="19" fillId="22" borderId="1" xfId="27" applyNumberFormat="1" applyFont="1" applyFill="1" applyBorder="1" applyAlignment="1" applyProtection="1">
      <alignment horizontal="right"/>
      <protection hidden="1"/>
    </xf>
    <xf numFmtId="169" fontId="19" fillId="25" borderId="1" xfId="27" applyNumberFormat="1" applyFont="1" applyFill="1" applyBorder="1" applyAlignment="1" applyProtection="1">
      <alignment horizontal="right"/>
      <protection hidden="1"/>
    </xf>
    <xf numFmtId="169" fontId="19" fillId="12" borderId="1" xfId="27" applyNumberFormat="1" applyFont="1" applyFill="1" applyBorder="1" applyAlignment="1" applyProtection="1">
      <alignment horizontal="right"/>
      <protection hidden="1"/>
    </xf>
    <xf numFmtId="169" fontId="15" fillId="25" borderId="1" xfId="27" applyNumberFormat="1" applyFont="1" applyFill="1" applyBorder="1" applyAlignment="1" applyProtection="1">
      <alignment horizontal="right"/>
      <protection hidden="1"/>
    </xf>
    <xf numFmtId="9" fontId="19" fillId="23" borderId="1" xfId="27" applyNumberFormat="1" applyFont="1" applyFill="1" applyBorder="1" applyAlignment="1" applyProtection="1">
      <alignment horizontal="right"/>
      <protection hidden="1"/>
    </xf>
    <xf numFmtId="3" fontId="17" fillId="23" borderId="1" xfId="27" applyNumberFormat="1" applyFont="1" applyFill="1" applyBorder="1" applyAlignment="1" applyProtection="1">
      <alignment horizontal="right"/>
      <protection hidden="1"/>
    </xf>
    <xf numFmtId="3" fontId="17" fillId="22" borderId="1" xfId="27" applyNumberFormat="1" applyFont="1" applyFill="1" applyBorder="1" applyAlignment="1" applyProtection="1">
      <alignment horizontal="right"/>
      <protection hidden="1"/>
    </xf>
    <xf numFmtId="3" fontId="17" fillId="25" borderId="1" xfId="27" applyNumberFormat="1" applyFont="1" applyFill="1" applyBorder="1" applyAlignment="1" applyProtection="1">
      <alignment horizontal="right"/>
      <protection hidden="1"/>
    </xf>
    <xf numFmtId="3" fontId="17" fillId="12" borderId="1" xfId="27" applyNumberFormat="1" applyFont="1" applyFill="1" applyBorder="1" applyAlignment="1" applyProtection="1">
      <alignment horizontal="right"/>
      <protection hidden="1"/>
    </xf>
    <xf numFmtId="3" fontId="20" fillId="25" borderId="1" xfId="27" applyNumberFormat="1" applyFont="1" applyFill="1" applyBorder="1" applyAlignment="1" applyProtection="1">
      <alignment horizontal="right"/>
      <protection hidden="1"/>
    </xf>
    <xf numFmtId="38" fontId="15" fillId="9" borderId="0" xfId="19" applyNumberFormat="1" applyFont="1" applyFill="1" applyProtection="1">
      <protection hidden="1"/>
    </xf>
    <xf numFmtId="49" fontId="19" fillId="12" borderId="0" xfId="27" applyNumberFormat="1" applyFont="1" applyFill="1" applyBorder="1" applyAlignment="1" applyProtection="1">
      <protection hidden="1"/>
    </xf>
    <xf numFmtId="9" fontId="17" fillId="23" borderId="1" xfId="27" applyNumberFormat="1" applyFont="1" applyFill="1" applyBorder="1" applyAlignment="1" applyProtection="1">
      <alignment horizontal="right"/>
      <protection hidden="1"/>
    </xf>
    <xf numFmtId="9" fontId="17" fillId="12" borderId="1" xfId="27" applyNumberFormat="1" applyFont="1" applyFill="1" applyBorder="1" applyAlignment="1" applyProtection="1">
      <alignment horizontal="right"/>
      <protection hidden="1"/>
    </xf>
    <xf numFmtId="9" fontId="20" fillId="25" borderId="1" xfId="27" applyNumberFormat="1" applyFont="1" applyFill="1" applyBorder="1" applyAlignment="1" applyProtection="1">
      <alignment horizontal="right"/>
      <protection hidden="1"/>
    </xf>
    <xf numFmtId="9" fontId="19" fillId="23" borderId="0" xfId="27" applyNumberFormat="1" applyFont="1" applyFill="1" applyBorder="1" applyAlignment="1" applyProtection="1">
      <alignment horizontal="right"/>
      <protection hidden="1"/>
    </xf>
    <xf numFmtId="9" fontId="19" fillId="14" borderId="0" xfId="27" applyNumberFormat="1" applyFont="1" applyFill="1" applyBorder="1" applyAlignment="1" applyProtection="1">
      <alignment horizontal="right"/>
      <protection hidden="1"/>
    </xf>
    <xf numFmtId="9" fontId="19" fillId="25" borderId="0" xfId="27" applyNumberFormat="1" applyFont="1" applyFill="1" applyBorder="1" applyAlignment="1" applyProtection="1">
      <alignment horizontal="right"/>
      <protection hidden="1"/>
    </xf>
    <xf numFmtId="9" fontId="19" fillId="12" borderId="0" xfId="27" applyNumberFormat="1" applyFont="1" applyFill="1" applyBorder="1" applyAlignment="1" applyProtection="1">
      <alignment horizontal="right"/>
      <protection hidden="1"/>
    </xf>
    <xf numFmtId="9" fontId="19" fillId="22" borderId="0" xfId="27" applyNumberFormat="1" applyFont="1" applyFill="1" applyBorder="1" applyAlignment="1" applyProtection="1">
      <alignment horizontal="right"/>
      <protection hidden="1"/>
    </xf>
    <xf numFmtId="9" fontId="15" fillId="25" borderId="0" xfId="27" applyNumberFormat="1" applyFont="1" applyFill="1" applyBorder="1" applyAlignment="1" applyProtection="1">
      <alignment horizontal="right"/>
      <protection hidden="1"/>
    </xf>
    <xf numFmtId="0" fontId="15" fillId="10" borderId="0" xfId="38" applyFont="1" applyFill="1" applyBorder="1" applyProtection="1">
      <protection hidden="1"/>
    </xf>
    <xf numFmtId="38" fontId="20" fillId="9" borderId="0" xfId="19" applyNumberFormat="1" applyFont="1" applyFill="1" applyProtection="1">
      <protection hidden="1"/>
    </xf>
    <xf numFmtId="3" fontId="19" fillId="12" borderId="0" xfId="19" applyNumberFormat="1" applyFont="1" applyFill="1" applyBorder="1" applyAlignment="1" applyProtection="1">
      <alignment horizontal="center"/>
      <protection hidden="1"/>
    </xf>
    <xf numFmtId="166" fontId="19" fillId="24" borderId="1" xfId="27" applyNumberFormat="1" applyFont="1" applyFill="1" applyBorder="1" applyAlignment="1" applyProtection="1">
      <alignment horizontal="right"/>
      <protection hidden="1"/>
    </xf>
    <xf numFmtId="0" fontId="15" fillId="11" borderId="0" xfId="19" applyFont="1" applyFill="1" applyBorder="1" applyProtection="1">
      <protection hidden="1"/>
    </xf>
    <xf numFmtId="0" fontId="15" fillId="11" borderId="0" xfId="19" applyFont="1" applyFill="1" applyProtection="1">
      <protection hidden="1"/>
    </xf>
    <xf numFmtId="0" fontId="15" fillId="9" borderId="0" xfId="27" applyFont="1" applyFill="1" applyAlignment="1" applyProtection="1">
      <alignment horizontal="right"/>
      <protection hidden="1"/>
    </xf>
    <xf numFmtId="168" fontId="17" fillId="22" borderId="1" xfId="4" applyNumberFormat="1" applyFont="1" applyFill="1" applyBorder="1" applyAlignment="1" applyProtection="1">
      <alignment horizontal="right"/>
      <protection hidden="1"/>
    </xf>
    <xf numFmtId="168" fontId="17" fillId="25" borderId="1" xfId="4" applyNumberFormat="1" applyFont="1" applyFill="1" applyBorder="1" applyAlignment="1" applyProtection="1">
      <alignment horizontal="right"/>
      <protection hidden="1"/>
    </xf>
    <xf numFmtId="168" fontId="17" fillId="12" borderId="1" xfId="4" applyNumberFormat="1" applyFont="1" applyFill="1" applyBorder="1" applyAlignment="1" applyProtection="1">
      <alignment horizontal="right"/>
      <protection hidden="1"/>
    </xf>
    <xf numFmtId="164" fontId="17" fillId="22" borderId="1" xfId="27" applyNumberFormat="1" applyFont="1" applyFill="1" applyBorder="1" applyAlignment="1" applyProtection="1">
      <alignment horizontal="right"/>
      <protection hidden="1"/>
    </xf>
    <xf numFmtId="164" fontId="17" fillId="25" borderId="1" xfId="27" applyNumberFormat="1" applyFont="1" applyFill="1" applyBorder="1" applyAlignment="1" applyProtection="1">
      <alignment horizontal="right"/>
      <protection hidden="1"/>
    </xf>
    <xf numFmtId="164" fontId="17" fillId="12" borderId="1" xfId="27" applyNumberFormat="1" applyFont="1" applyFill="1" applyBorder="1" applyAlignment="1" applyProtection="1">
      <alignment horizontal="right"/>
      <protection hidden="1"/>
    </xf>
    <xf numFmtId="164" fontId="19" fillId="12" borderId="1" xfId="27" applyNumberFormat="1" applyFont="1" applyFill="1" applyBorder="1" applyAlignment="1" applyProtection="1">
      <alignment horizontal="right"/>
      <protection hidden="1"/>
    </xf>
    <xf numFmtId="177" fontId="19" fillId="23" borderId="37" xfId="27" applyNumberFormat="1" applyFont="1" applyFill="1" applyBorder="1" applyAlignment="1" applyProtection="1">
      <alignment horizontal="right"/>
      <protection hidden="1"/>
    </xf>
    <xf numFmtId="177" fontId="19" fillId="22" borderId="37" xfId="27" applyNumberFormat="1" applyFont="1" applyFill="1" applyBorder="1" applyAlignment="1" applyProtection="1">
      <alignment horizontal="right"/>
      <protection hidden="1"/>
    </xf>
    <xf numFmtId="177" fontId="19" fillId="25" borderId="37" xfId="27" applyNumberFormat="1" applyFont="1" applyFill="1" applyBorder="1" applyAlignment="1" applyProtection="1">
      <alignment horizontal="right"/>
      <protection hidden="1"/>
    </xf>
    <xf numFmtId="0" fontId="19" fillId="12" borderId="37" xfId="27" applyFont="1" applyFill="1" applyBorder="1" applyAlignment="1" applyProtection="1">
      <protection hidden="1"/>
    </xf>
    <xf numFmtId="166" fontId="19" fillId="23" borderId="37" xfId="25" applyNumberFormat="1" applyFont="1" applyFill="1" applyBorder="1" applyAlignment="1" applyProtection="1">
      <alignment horizontal="right"/>
      <protection hidden="1"/>
    </xf>
    <xf numFmtId="166" fontId="19" fillId="22" borderId="37" xfId="25" applyNumberFormat="1" applyFont="1" applyFill="1" applyBorder="1" applyAlignment="1" applyProtection="1">
      <alignment horizontal="right"/>
      <protection hidden="1"/>
    </xf>
    <xf numFmtId="177" fontId="19" fillId="26" borderId="37" xfId="27" applyNumberFormat="1" applyFont="1" applyFill="1" applyBorder="1" applyAlignment="1" applyProtection="1">
      <alignment horizontal="right"/>
      <protection hidden="1"/>
    </xf>
    <xf numFmtId="38" fontId="15" fillId="10" borderId="0" xfId="38" applyNumberFormat="1" applyFont="1" applyFill="1" applyBorder="1" applyAlignment="1" applyProtection="1">
      <alignment horizontal="right"/>
      <protection hidden="1"/>
    </xf>
    <xf numFmtId="38" fontId="15" fillId="25" borderId="0" xfId="38" applyNumberFormat="1" applyFont="1" applyFill="1" applyBorder="1" applyAlignment="1" applyProtection="1">
      <alignment horizontal="right"/>
      <protection hidden="1"/>
    </xf>
    <xf numFmtId="166" fontId="15" fillId="23" borderId="0" xfId="25" applyNumberFormat="1" applyFont="1" applyFill="1" applyBorder="1" applyAlignment="1" applyProtection="1">
      <alignment horizontal="right"/>
      <protection hidden="1"/>
    </xf>
    <xf numFmtId="38" fontId="50" fillId="10" borderId="0" xfId="22" applyNumberFormat="1" applyFont="1" applyFill="1" applyProtection="1">
      <protection hidden="1"/>
    </xf>
    <xf numFmtId="38" fontId="15" fillId="10" borderId="0" xfId="19" applyNumberFormat="1" applyFont="1" applyFill="1" applyBorder="1" applyProtection="1">
      <protection hidden="1"/>
    </xf>
    <xf numFmtId="38" fontId="15" fillId="24" borderId="0" xfId="19" applyNumberFormat="1" applyFont="1" applyFill="1" applyBorder="1" applyProtection="1">
      <protection hidden="1"/>
    </xf>
    <xf numFmtId="38" fontId="15" fillId="10" borderId="0" xfId="19" applyNumberFormat="1" applyFont="1" applyFill="1" applyProtection="1">
      <protection hidden="1"/>
    </xf>
    <xf numFmtId="0" fontId="15" fillId="10" borderId="0" xfId="22" applyFont="1" applyFill="1" applyBorder="1" applyProtection="1">
      <protection hidden="1"/>
    </xf>
    <xf numFmtId="0" fontId="3" fillId="11" borderId="0" xfId="17" applyFont="1" applyFill="1" applyProtection="1">
      <protection hidden="1"/>
    </xf>
    <xf numFmtId="169" fontId="3" fillId="11" borderId="0" xfId="17" applyNumberFormat="1" applyFont="1" applyFill="1" applyProtection="1">
      <protection hidden="1"/>
    </xf>
    <xf numFmtId="0" fontId="3" fillId="11" borderId="0" xfId="17" applyFont="1" applyFill="1" applyAlignment="1" applyProtection="1">
      <alignment horizontal="right"/>
      <protection hidden="1"/>
    </xf>
    <xf numFmtId="0" fontId="3" fillId="11" borderId="0" xfId="17" applyFont="1" applyFill="1" applyAlignment="1" applyProtection="1">
      <alignment horizontal="center"/>
      <protection hidden="1"/>
    </xf>
    <xf numFmtId="0" fontId="3" fillId="11" borderId="0" xfId="17" applyFont="1" applyFill="1" applyAlignment="1" applyProtection="1">
      <alignment wrapText="1"/>
      <protection hidden="1"/>
    </xf>
    <xf numFmtId="0" fontId="3" fillId="0" borderId="0" xfId="17" applyFont="1" applyFill="1" applyProtection="1">
      <protection hidden="1"/>
    </xf>
    <xf numFmtId="0" fontId="3" fillId="9" borderId="0" xfId="17" applyFont="1" applyFill="1" applyProtection="1">
      <protection hidden="1"/>
    </xf>
    <xf numFmtId="0" fontId="47" fillId="15" borderId="31" xfId="27" applyFont="1" applyFill="1" applyBorder="1" applyAlignment="1" applyProtection="1">
      <alignment horizontal="left" wrapText="1"/>
      <protection hidden="1"/>
    </xf>
    <xf numFmtId="0" fontId="47" fillId="15" borderId="0" xfId="27" applyFont="1" applyFill="1" applyBorder="1" applyAlignment="1" applyProtection="1">
      <alignment horizontal="left" wrapText="1"/>
      <protection hidden="1"/>
    </xf>
    <xf numFmtId="169" fontId="11" fillId="9" borderId="0" xfId="26" applyNumberFormat="1" applyFont="1" applyFill="1" applyBorder="1" applyProtection="1">
      <protection hidden="1"/>
    </xf>
    <xf numFmtId="0" fontId="11" fillId="9" borderId="0" xfId="26" applyFont="1" applyFill="1" applyBorder="1" applyAlignment="1" applyProtection="1">
      <alignment horizontal="right"/>
      <protection hidden="1"/>
    </xf>
    <xf numFmtId="15" fontId="11" fillId="9" borderId="0" xfId="26" applyNumberFormat="1" applyFont="1" applyFill="1" applyBorder="1" applyProtection="1">
      <protection hidden="1"/>
    </xf>
    <xf numFmtId="16" fontId="27" fillId="9" borderId="0" xfId="26" applyNumberFormat="1" applyFont="1" applyFill="1" applyBorder="1" applyAlignment="1" applyProtection="1">
      <alignment horizontal="right"/>
      <protection hidden="1"/>
    </xf>
    <xf numFmtId="0" fontId="11" fillId="9" borderId="0" xfId="26" applyFont="1" applyFill="1" applyBorder="1" applyAlignment="1" applyProtection="1">
      <alignment horizontal="center"/>
      <protection hidden="1"/>
    </xf>
    <xf numFmtId="0" fontId="11" fillId="9" borderId="0" xfId="26" applyFont="1" applyFill="1" applyBorder="1" applyAlignment="1" applyProtection="1">
      <alignment horizontal="right" wrapText="1"/>
      <protection hidden="1"/>
    </xf>
    <xf numFmtId="0" fontId="11" fillId="9" borderId="0" xfId="26" applyFont="1" applyFill="1" applyBorder="1" applyProtection="1">
      <protection hidden="1"/>
    </xf>
    <xf numFmtId="3" fontId="11" fillId="9" borderId="0" xfId="26" applyNumberFormat="1" applyFont="1" applyFill="1" applyBorder="1" applyAlignment="1" applyProtection="1">
      <alignment horizontal="center"/>
      <protection hidden="1"/>
    </xf>
    <xf numFmtId="0" fontId="3" fillId="0" borderId="0" xfId="29" applyFont="1" applyFill="1" applyProtection="1">
      <protection hidden="1"/>
    </xf>
    <xf numFmtId="15" fontId="11" fillId="9" borderId="0" xfId="26" applyNumberFormat="1" applyFont="1" applyFill="1" applyBorder="1" applyAlignment="1" applyProtection="1">
      <alignment horizontal="right"/>
      <protection hidden="1"/>
    </xf>
    <xf numFmtId="15" fontId="11" fillId="9" borderId="0" xfId="26" applyNumberFormat="1" applyFont="1" applyFill="1" applyBorder="1" applyAlignment="1" applyProtection="1">
      <alignment horizontal="center"/>
      <protection hidden="1"/>
    </xf>
    <xf numFmtId="15" fontId="11" fillId="9" borderId="0" xfId="26" applyNumberFormat="1" applyFont="1" applyFill="1" applyBorder="1" applyAlignment="1" applyProtection="1">
      <alignment wrapText="1"/>
      <protection hidden="1"/>
    </xf>
    <xf numFmtId="170" fontId="12" fillId="12" borderId="0" xfId="27" applyNumberFormat="1" applyFont="1" applyFill="1" applyBorder="1" applyAlignment="1" applyProtection="1">
      <protection hidden="1"/>
    </xf>
    <xf numFmtId="0" fontId="3" fillId="0" borderId="0" xfId="29" applyFont="1" applyFill="1" applyAlignment="1" applyProtection="1">
      <alignment vertical="top"/>
      <protection hidden="1"/>
    </xf>
    <xf numFmtId="0" fontId="3" fillId="9" borderId="0" xfId="17" applyFont="1" applyFill="1" applyAlignment="1" applyProtection="1">
      <alignment wrapText="1"/>
      <protection hidden="1"/>
    </xf>
    <xf numFmtId="0" fontId="11" fillId="9" borderId="0" xfId="26" applyFont="1" applyFill="1" applyBorder="1" applyAlignment="1" applyProtection="1">
      <alignment wrapText="1"/>
      <protection hidden="1"/>
    </xf>
    <xf numFmtId="169" fontId="11" fillId="9" borderId="0" xfId="26" applyNumberFormat="1" applyFont="1" applyFill="1" applyBorder="1" applyAlignment="1" applyProtection="1">
      <alignment horizontal="right" wrapText="1"/>
      <protection hidden="1"/>
    </xf>
    <xf numFmtId="169" fontId="11" fillId="10" borderId="0" xfId="26" applyNumberFormat="1" applyFont="1" applyFill="1" applyBorder="1" applyAlignment="1" applyProtection="1">
      <alignment horizontal="right" wrapText="1"/>
      <protection hidden="1"/>
    </xf>
    <xf numFmtId="15" fontId="11" fillId="13" borderId="16" xfId="26" applyNumberFormat="1" applyFont="1" applyFill="1" applyBorder="1" applyAlignment="1" applyProtection="1">
      <alignment horizontal="right" wrapText="1"/>
      <protection hidden="1"/>
    </xf>
    <xf numFmtId="0" fontId="11" fillId="13" borderId="0" xfId="26" applyFont="1" applyFill="1" applyBorder="1" applyAlignment="1" applyProtection="1">
      <alignment horizontal="right" wrapText="1"/>
      <protection hidden="1"/>
    </xf>
    <xf numFmtId="15" fontId="11" fillId="10" borderId="0" xfId="26" applyNumberFormat="1" applyFont="1" applyFill="1" applyBorder="1" applyAlignment="1" applyProtection="1">
      <alignment horizontal="right" wrapText="1"/>
      <protection hidden="1"/>
    </xf>
    <xf numFmtId="0" fontId="11" fillId="9" borderId="0" xfId="26" applyFont="1" applyFill="1" applyBorder="1" applyAlignment="1" applyProtection="1">
      <alignment horizontal="center" wrapText="1"/>
      <protection hidden="1"/>
    </xf>
    <xf numFmtId="0" fontId="11" fillId="9" borderId="0" xfId="26" applyFont="1" applyFill="1" applyBorder="1" applyAlignment="1" applyProtection="1">
      <alignment horizontal="left" wrapText="1"/>
      <protection hidden="1"/>
    </xf>
    <xf numFmtId="15" fontId="11" fillId="9" borderId="0" xfId="26" applyNumberFormat="1" applyFont="1" applyFill="1" applyBorder="1" applyAlignment="1" applyProtection="1">
      <alignment horizontal="center" vertical="top" wrapText="1"/>
      <protection hidden="1"/>
    </xf>
    <xf numFmtId="0" fontId="3" fillId="0" borderId="0" xfId="29" applyFont="1" applyFill="1" applyAlignment="1" applyProtection="1">
      <alignment vertical="top" wrapText="1"/>
      <protection hidden="1"/>
    </xf>
    <xf numFmtId="0" fontId="28" fillId="9" borderId="0" xfId="26" applyFont="1" applyFill="1" applyBorder="1" applyAlignment="1" applyProtection="1">
      <alignment horizontal="center" vertical="top"/>
      <protection hidden="1"/>
    </xf>
    <xf numFmtId="0" fontId="12" fillId="12" borderId="15" xfId="27" applyFont="1" applyFill="1" applyBorder="1" applyAlignment="1" applyProtection="1">
      <alignment wrapText="1"/>
      <protection hidden="1"/>
    </xf>
    <xf numFmtId="0" fontId="12" fillId="12" borderId="13" xfId="27" applyFont="1" applyFill="1" applyBorder="1" applyAlignment="1" applyProtection="1">
      <alignment horizontal="center" wrapText="1"/>
      <protection hidden="1"/>
    </xf>
    <xf numFmtId="169" fontId="12" fillId="12" borderId="13" xfId="27" applyNumberFormat="1" applyFont="1" applyFill="1" applyBorder="1" applyAlignment="1" applyProtection="1">
      <alignment horizontal="center" wrapText="1"/>
      <protection hidden="1"/>
    </xf>
    <xf numFmtId="3" fontId="12" fillId="12" borderId="13" xfId="27" applyNumberFormat="1" applyFont="1" applyFill="1" applyBorder="1" applyAlignment="1" applyProtection="1">
      <alignment wrapText="1"/>
      <protection hidden="1"/>
    </xf>
    <xf numFmtId="169" fontId="12" fillId="14" borderId="13" xfId="27" applyNumberFormat="1" applyFont="1" applyFill="1" applyBorder="1" applyAlignment="1" applyProtection="1">
      <alignment wrapText="1"/>
      <protection hidden="1"/>
    </xf>
    <xf numFmtId="176" fontId="12" fillId="12" borderId="13" xfId="27" applyNumberFormat="1" applyFont="1" applyFill="1" applyBorder="1" applyAlignment="1" applyProtection="1">
      <alignment horizontal="right" wrapText="1"/>
      <protection hidden="1"/>
    </xf>
    <xf numFmtId="15" fontId="12" fillId="13" borderId="13" xfId="27" quotePrefix="1" applyNumberFormat="1" applyFont="1" applyFill="1" applyBorder="1" applyAlignment="1" applyProtection="1">
      <alignment horizontal="right" wrapText="1"/>
      <protection hidden="1"/>
    </xf>
    <xf numFmtId="15" fontId="12" fillId="13" borderId="17" xfId="27" quotePrefix="1" applyNumberFormat="1" applyFont="1" applyFill="1" applyBorder="1" applyAlignment="1" applyProtection="1">
      <alignment horizontal="right" wrapText="1"/>
      <protection hidden="1"/>
    </xf>
    <xf numFmtId="15" fontId="12" fillId="14" borderId="13" xfId="27" quotePrefix="1" applyNumberFormat="1" applyFont="1" applyFill="1" applyBorder="1" applyAlignment="1" applyProtection="1">
      <alignment horizontal="right" wrapText="1"/>
      <protection hidden="1"/>
    </xf>
    <xf numFmtId="169" fontId="12" fillId="12" borderId="13" xfId="27" applyNumberFormat="1" applyFont="1" applyFill="1" applyBorder="1" applyAlignment="1" applyProtection="1">
      <alignment wrapText="1"/>
      <protection hidden="1"/>
    </xf>
    <xf numFmtId="169" fontId="12" fillId="12" borderId="13" xfId="27" applyNumberFormat="1" applyFont="1" applyFill="1" applyBorder="1" applyAlignment="1" applyProtection="1">
      <alignment horizontal="left" wrapText="1"/>
      <protection hidden="1"/>
    </xf>
    <xf numFmtId="170" fontId="12" fillId="12" borderId="14" xfId="27" applyNumberFormat="1" applyFont="1" applyFill="1" applyBorder="1" applyAlignment="1" applyProtection="1">
      <alignment horizontal="center" wrapText="1"/>
      <protection hidden="1"/>
    </xf>
    <xf numFmtId="170" fontId="12" fillId="12" borderId="0" xfId="27" applyNumberFormat="1" applyFont="1" applyFill="1" applyBorder="1" applyAlignment="1" applyProtection="1">
      <alignment wrapText="1"/>
      <protection hidden="1"/>
    </xf>
    <xf numFmtId="15" fontId="11" fillId="9" borderId="0" xfId="26" applyNumberFormat="1" applyFont="1" applyFill="1" applyBorder="1" applyAlignment="1" applyProtection="1">
      <alignment horizontal="left"/>
      <protection hidden="1"/>
    </xf>
    <xf numFmtId="169" fontId="12" fillId="0" borderId="13" xfId="27" applyNumberFormat="1" applyFont="1" applyFill="1" applyBorder="1" applyAlignment="1" applyProtection="1">
      <alignment wrapText="1"/>
      <protection hidden="1"/>
    </xf>
    <xf numFmtId="15" fontId="12" fillId="13" borderId="13" xfId="27" applyNumberFormat="1" applyFont="1" applyFill="1" applyBorder="1" applyAlignment="1" applyProtection="1">
      <alignment horizontal="right" wrapText="1"/>
      <protection hidden="1"/>
    </xf>
    <xf numFmtId="15" fontId="12" fillId="14" borderId="13" xfId="27" applyNumberFormat="1" applyFont="1" applyFill="1" applyBorder="1" applyAlignment="1" applyProtection="1">
      <alignment horizontal="right" wrapText="1"/>
      <protection hidden="1"/>
    </xf>
    <xf numFmtId="186" fontId="12" fillId="13" borderId="13" xfId="27" applyNumberFormat="1" applyFont="1" applyFill="1" applyBorder="1" applyAlignment="1" applyProtection="1">
      <alignment horizontal="right" wrapText="1"/>
      <protection hidden="1"/>
    </xf>
    <xf numFmtId="187" fontId="12" fillId="13" borderId="17" xfId="27" quotePrefix="1" applyNumberFormat="1" applyFont="1" applyFill="1" applyBorder="1" applyAlignment="1" applyProtection="1">
      <alignment horizontal="right" wrapText="1"/>
      <protection hidden="1"/>
    </xf>
    <xf numFmtId="186" fontId="12" fillId="14" borderId="13" xfId="27" applyNumberFormat="1" applyFont="1" applyFill="1" applyBorder="1" applyAlignment="1" applyProtection="1">
      <alignment horizontal="right" wrapText="1"/>
      <protection hidden="1"/>
    </xf>
    <xf numFmtId="0" fontId="12" fillId="12" borderId="15" xfId="27" applyFont="1" applyFill="1" applyBorder="1" applyAlignment="1" applyProtection="1">
      <protection hidden="1"/>
    </xf>
    <xf numFmtId="0" fontId="8" fillId="12" borderId="15" xfId="27" applyFont="1" applyFill="1" applyBorder="1" applyAlignment="1" applyProtection="1">
      <protection hidden="1"/>
    </xf>
    <xf numFmtId="0" fontId="8" fillId="12" borderId="13" xfId="27" applyFont="1" applyFill="1" applyBorder="1" applyAlignment="1" applyProtection="1">
      <alignment horizontal="center"/>
      <protection hidden="1"/>
    </xf>
    <xf numFmtId="169" fontId="8" fillId="12" borderId="13" xfId="27" applyNumberFormat="1" applyFont="1" applyFill="1" applyBorder="1" applyAlignment="1" applyProtection="1">
      <alignment horizontal="center"/>
      <protection hidden="1"/>
    </xf>
    <xf numFmtId="169" fontId="8" fillId="12" borderId="13" xfId="27" applyNumberFormat="1" applyFont="1" applyFill="1" applyBorder="1" applyAlignment="1" applyProtection="1">
      <protection hidden="1"/>
    </xf>
    <xf numFmtId="169" fontId="8" fillId="12" borderId="12" xfId="27" applyNumberFormat="1" applyFont="1" applyFill="1" applyBorder="1" applyAlignment="1" applyProtection="1">
      <protection hidden="1"/>
    </xf>
    <xf numFmtId="10" fontId="3" fillId="9" borderId="0" xfId="26" applyNumberFormat="1" applyFont="1" applyFill="1" applyBorder="1" applyAlignment="1" applyProtection="1">
      <alignment horizontal="right"/>
      <protection hidden="1"/>
    </xf>
    <xf numFmtId="15" fontId="3" fillId="9" borderId="0" xfId="26" applyNumberFormat="1" applyFont="1" applyFill="1" applyBorder="1" applyProtection="1">
      <protection hidden="1"/>
    </xf>
    <xf numFmtId="16" fontId="3" fillId="9" borderId="0" xfId="26" applyNumberFormat="1" applyFont="1" applyFill="1" applyBorder="1" applyAlignment="1" applyProtection="1">
      <alignment horizontal="right"/>
      <protection hidden="1"/>
    </xf>
    <xf numFmtId="3" fontId="3" fillId="9" borderId="0" xfId="26" applyNumberFormat="1" applyFont="1" applyFill="1" applyBorder="1" applyAlignment="1" applyProtection="1">
      <alignment horizontal="center"/>
      <protection hidden="1"/>
    </xf>
    <xf numFmtId="3" fontId="3" fillId="9" borderId="0" xfId="26" applyNumberFormat="1" applyFont="1" applyFill="1" applyBorder="1" applyAlignment="1" applyProtection="1">
      <alignment horizontal="right" wrapText="1"/>
      <protection hidden="1"/>
    </xf>
    <xf numFmtId="0" fontId="3" fillId="9" borderId="0" xfId="26" applyFont="1" applyFill="1" applyBorder="1" applyProtection="1">
      <protection hidden="1"/>
    </xf>
    <xf numFmtId="0" fontId="3" fillId="9" borderId="0" xfId="26" applyFont="1" applyFill="1" applyBorder="1" applyAlignment="1" applyProtection="1">
      <alignment horizontal="center"/>
      <protection hidden="1"/>
    </xf>
    <xf numFmtId="0" fontId="8" fillId="12" borderId="0" xfId="27" applyFont="1" applyFill="1" applyBorder="1" applyAlignment="1" applyProtection="1">
      <protection hidden="1"/>
    </xf>
    <xf numFmtId="0" fontId="8" fillId="12" borderId="0" xfId="27" applyFont="1" applyFill="1" applyBorder="1" applyAlignment="1" applyProtection="1">
      <alignment horizontal="center"/>
      <protection hidden="1"/>
    </xf>
    <xf numFmtId="169" fontId="8" fillId="12" borderId="0" xfId="27" applyNumberFormat="1" applyFont="1" applyFill="1" applyBorder="1" applyAlignment="1" applyProtection="1">
      <alignment horizontal="center"/>
      <protection hidden="1"/>
    </xf>
    <xf numFmtId="169" fontId="8" fillId="12" borderId="0" xfId="27" applyNumberFormat="1" applyFont="1" applyFill="1" applyBorder="1" applyAlignment="1" applyProtection="1">
      <protection hidden="1"/>
    </xf>
    <xf numFmtId="186" fontId="12" fillId="13" borderId="13" xfId="27" quotePrefix="1" applyNumberFormat="1" applyFont="1" applyFill="1" applyBorder="1" applyAlignment="1" applyProtection="1">
      <alignment horizontal="right" wrapText="1"/>
      <protection hidden="1"/>
    </xf>
    <xf numFmtId="186" fontId="12" fillId="14" borderId="13" xfId="27" quotePrefix="1" applyNumberFormat="1" applyFont="1" applyFill="1" applyBorder="1" applyAlignment="1" applyProtection="1">
      <alignment horizontal="right" wrapText="1"/>
      <protection hidden="1"/>
    </xf>
    <xf numFmtId="0" fontId="15" fillId="11" borderId="0" xfId="17" applyFont="1" applyFill="1" applyProtection="1">
      <protection hidden="1"/>
    </xf>
    <xf numFmtId="0" fontId="15" fillId="9" borderId="0" xfId="17" applyFont="1" applyFill="1" applyProtection="1">
      <protection hidden="1"/>
    </xf>
    <xf numFmtId="0" fontId="22" fillId="12" borderId="0" xfId="27" applyFont="1" applyFill="1" applyBorder="1" applyAlignment="1" applyProtection="1">
      <alignment horizontal="left"/>
      <protection hidden="1"/>
    </xf>
    <xf numFmtId="0" fontId="19" fillId="12" borderId="0" xfId="27" applyFont="1" applyFill="1" applyBorder="1" applyAlignment="1" applyProtection="1">
      <alignment horizontal="center"/>
      <protection hidden="1"/>
    </xf>
    <xf numFmtId="169" fontId="19" fillId="12" borderId="0" xfId="27" applyNumberFormat="1" applyFont="1" applyFill="1" applyBorder="1" applyAlignment="1" applyProtection="1">
      <alignment horizontal="center"/>
      <protection hidden="1"/>
    </xf>
    <xf numFmtId="169" fontId="19" fillId="12" borderId="0" xfId="27" applyNumberFormat="1" applyFont="1" applyFill="1" applyBorder="1" applyAlignment="1" applyProtection="1">
      <protection hidden="1"/>
    </xf>
    <xf numFmtId="10" fontId="15" fillId="9" borderId="0" xfId="26" applyNumberFormat="1" applyFont="1" applyFill="1" applyBorder="1" applyAlignment="1" applyProtection="1">
      <alignment horizontal="right"/>
      <protection hidden="1"/>
    </xf>
    <xf numFmtId="15" fontId="15" fillId="9" borderId="0" xfId="26" applyNumberFormat="1" applyFont="1" applyFill="1" applyBorder="1" applyProtection="1">
      <protection hidden="1"/>
    </xf>
    <xf numFmtId="16" fontId="15" fillId="9" borderId="0" xfId="26" applyNumberFormat="1" applyFont="1" applyFill="1" applyBorder="1" applyAlignment="1" applyProtection="1">
      <alignment horizontal="right"/>
      <protection hidden="1"/>
    </xf>
    <xf numFmtId="3" fontId="15" fillId="9" borderId="0" xfId="26" applyNumberFormat="1" applyFont="1" applyFill="1" applyBorder="1" applyAlignment="1" applyProtection="1">
      <alignment horizontal="center"/>
      <protection hidden="1"/>
    </xf>
    <xf numFmtId="3" fontId="15" fillId="9" borderId="0" xfId="26" applyNumberFormat="1" applyFont="1" applyFill="1" applyBorder="1" applyAlignment="1" applyProtection="1">
      <alignment horizontal="right" wrapText="1"/>
      <protection hidden="1"/>
    </xf>
    <xf numFmtId="0" fontId="15" fillId="9" borderId="0" xfId="26" applyFont="1" applyFill="1" applyBorder="1" applyProtection="1">
      <protection hidden="1"/>
    </xf>
    <xf numFmtId="0" fontId="15" fillId="9" borderId="0" xfId="26" applyFont="1" applyFill="1" applyBorder="1" applyAlignment="1" applyProtection="1">
      <alignment horizontal="center"/>
      <protection hidden="1"/>
    </xf>
    <xf numFmtId="0" fontId="15" fillId="0" borderId="0" xfId="29" applyFont="1" applyFill="1" applyProtection="1">
      <protection hidden="1"/>
    </xf>
    <xf numFmtId="169" fontId="3" fillId="0" borderId="0" xfId="17" applyNumberFormat="1" applyFont="1" applyFill="1" applyProtection="1">
      <protection hidden="1"/>
    </xf>
    <xf numFmtId="0" fontId="3" fillId="0" borderId="0" xfId="17" applyFont="1" applyFill="1" applyAlignment="1" applyProtection="1">
      <alignment horizontal="right"/>
      <protection hidden="1"/>
    </xf>
    <xf numFmtId="0" fontId="3" fillId="0" borderId="0" xfId="17" applyFont="1" applyFill="1" applyAlignment="1" applyProtection="1">
      <alignment horizontal="center"/>
      <protection hidden="1"/>
    </xf>
    <xf numFmtId="0" fontId="3" fillId="0" borderId="0" xfId="17" applyFont="1" applyFill="1" applyAlignment="1" applyProtection="1">
      <alignment wrapText="1"/>
      <protection hidden="1"/>
    </xf>
    <xf numFmtId="169" fontId="3" fillId="9" borderId="0" xfId="17" applyNumberFormat="1" applyFont="1" applyFill="1" applyProtection="1">
      <protection hidden="1"/>
    </xf>
    <xf numFmtId="0" fontId="3" fillId="9" borderId="0" xfId="17" applyFont="1" applyFill="1" applyAlignment="1" applyProtection="1">
      <alignment horizontal="right"/>
      <protection hidden="1"/>
    </xf>
    <xf numFmtId="0" fontId="3" fillId="9" borderId="0" xfId="17" applyFont="1" applyFill="1" applyAlignment="1" applyProtection="1">
      <alignment horizontal="center"/>
      <protection hidden="1"/>
    </xf>
    <xf numFmtId="0" fontId="2" fillId="11" borderId="0" xfId="28" applyFont="1" applyFill="1" applyProtection="1">
      <protection hidden="1"/>
    </xf>
    <xf numFmtId="38" fontId="2" fillId="11" borderId="0" xfId="28" applyNumberFormat="1" applyFont="1" applyFill="1" applyProtection="1">
      <protection hidden="1"/>
    </xf>
    <xf numFmtId="38" fontId="3" fillId="11" borderId="0" xfId="28" applyNumberFormat="1" applyFont="1" applyFill="1" applyProtection="1">
      <protection hidden="1"/>
    </xf>
    <xf numFmtId="9" fontId="3" fillId="11" borderId="0" xfId="28" applyNumberFormat="1" applyFont="1" applyFill="1" applyProtection="1">
      <protection hidden="1"/>
    </xf>
    <xf numFmtId="40" fontId="2" fillId="11" borderId="0" xfId="28" applyNumberFormat="1" applyFont="1" applyFill="1" applyProtection="1">
      <protection hidden="1"/>
    </xf>
    <xf numFmtId="0" fontId="3" fillId="9" borderId="0" xfId="35" applyFont="1" applyFill="1" applyProtection="1">
      <protection hidden="1"/>
    </xf>
    <xf numFmtId="0" fontId="5" fillId="12" borderId="0" xfId="28" applyNumberFormat="1" applyFont="1" applyFill="1" applyBorder="1" applyAlignment="1" applyProtection="1">
      <alignment horizontal="center"/>
      <protection hidden="1"/>
    </xf>
    <xf numFmtId="0" fontId="25" fillId="15" borderId="11" xfId="27" applyFont="1" applyFill="1" applyBorder="1" applyAlignment="1" applyProtection="1">
      <alignment horizontal="left" wrapText="1"/>
      <protection hidden="1"/>
    </xf>
    <xf numFmtId="38" fontId="3" fillId="9" borderId="0" xfId="35" applyNumberFormat="1" applyFont="1" applyFill="1" applyBorder="1" applyProtection="1">
      <protection hidden="1"/>
    </xf>
    <xf numFmtId="0" fontId="8" fillId="12" borderId="0" xfId="28" applyNumberFormat="1" applyFont="1" applyFill="1" applyBorder="1" applyAlignment="1" applyProtection="1">
      <alignment horizontal="center"/>
      <protection hidden="1"/>
    </xf>
    <xf numFmtId="9" fontId="8" fillId="12" borderId="0" xfId="28" applyNumberFormat="1" applyFont="1" applyFill="1" applyBorder="1" applyAlignment="1" applyProtection="1">
      <alignment horizontal="center"/>
      <protection hidden="1"/>
    </xf>
    <xf numFmtId="38" fontId="2" fillId="9" borderId="0" xfId="28" applyNumberFormat="1" applyFont="1" applyFill="1" applyProtection="1">
      <protection hidden="1"/>
    </xf>
    <xf numFmtId="38" fontId="3" fillId="9" borderId="11" xfId="35" applyNumberFormat="1" applyFont="1" applyFill="1" applyBorder="1" applyProtection="1">
      <protection hidden="1"/>
    </xf>
    <xf numFmtId="38" fontId="11" fillId="16" borderId="0" xfId="28" quotePrefix="1" applyNumberFormat="1" applyFont="1" applyFill="1" applyAlignment="1" applyProtection="1">
      <alignment horizontal="center"/>
      <protection hidden="1"/>
    </xf>
    <xf numFmtId="9" fontId="3" fillId="9" borderId="0" xfId="28" applyNumberFormat="1" applyFont="1" applyFill="1" applyProtection="1">
      <protection hidden="1"/>
    </xf>
    <xf numFmtId="38" fontId="11" fillId="16" borderId="0" xfId="28" applyNumberFormat="1" applyFont="1" applyFill="1" applyAlignment="1" applyProtection="1">
      <alignment horizontal="center"/>
      <protection hidden="1"/>
    </xf>
    <xf numFmtId="38" fontId="3" fillId="9" borderId="0" xfId="28" applyNumberFormat="1" applyFont="1" applyFill="1" applyProtection="1">
      <protection hidden="1"/>
    </xf>
    <xf numFmtId="38" fontId="11" fillId="9" borderId="0" xfId="28" quotePrefix="1" applyNumberFormat="1" applyFont="1" applyFill="1" applyAlignment="1" applyProtection="1">
      <alignment horizontal="center"/>
      <protection hidden="1"/>
    </xf>
    <xf numFmtId="38" fontId="11" fillId="9" borderId="0" xfId="28" applyNumberFormat="1" applyFont="1" applyFill="1" applyAlignment="1" applyProtection="1">
      <alignment horizontal="center"/>
      <protection hidden="1"/>
    </xf>
    <xf numFmtId="38" fontId="7" fillId="9" borderId="0" xfId="28" applyNumberFormat="1" applyFont="1" applyFill="1" applyProtection="1">
      <protection hidden="1"/>
    </xf>
    <xf numFmtId="38" fontId="12" fillId="12" borderId="0" xfId="28" applyNumberFormat="1" applyFont="1" applyFill="1" applyBorder="1" applyAlignment="1" applyProtection="1">
      <alignment horizontal="left"/>
      <protection hidden="1"/>
    </xf>
    <xf numFmtId="38" fontId="12" fillId="12" borderId="0" xfId="28" applyNumberFormat="1" applyFont="1" applyFill="1" applyBorder="1" applyAlignment="1" applyProtection="1">
      <alignment horizontal="right"/>
      <protection hidden="1"/>
    </xf>
    <xf numFmtId="9" fontId="11" fillId="9" borderId="0" xfId="28" applyNumberFormat="1" applyFont="1" applyFill="1" applyAlignment="1" applyProtection="1">
      <alignment horizontal="right"/>
      <protection hidden="1"/>
    </xf>
    <xf numFmtId="40" fontId="11" fillId="9" borderId="0" xfId="28" applyNumberFormat="1" applyFont="1" applyFill="1" applyProtection="1">
      <protection hidden="1"/>
    </xf>
    <xf numFmtId="40" fontId="11" fillId="9" borderId="0" xfId="28" applyNumberFormat="1" applyFont="1" applyFill="1" applyAlignment="1" applyProtection="1">
      <alignment horizontal="right"/>
      <protection hidden="1"/>
    </xf>
    <xf numFmtId="38" fontId="9" fillId="12" borderId="0" xfId="28" applyNumberFormat="1" applyFont="1" applyFill="1" applyBorder="1" applyAlignment="1" applyProtection="1">
      <protection hidden="1"/>
    </xf>
    <xf numFmtId="38" fontId="10" fillId="12" borderId="0" xfId="28" quotePrefix="1" applyNumberFormat="1" applyFont="1" applyFill="1" applyBorder="1" applyAlignment="1" applyProtection="1">
      <alignment horizontal="left"/>
      <protection hidden="1"/>
    </xf>
    <xf numFmtId="38" fontId="10" fillId="12" borderId="18" xfId="28" quotePrefix="1" applyNumberFormat="1" applyFont="1" applyFill="1" applyBorder="1" applyAlignment="1" applyProtection="1">
      <alignment horizontal="left"/>
      <protection hidden="1"/>
    </xf>
    <xf numFmtId="173" fontId="10" fillId="12" borderId="1" xfId="28" applyNumberFormat="1" applyFont="1" applyFill="1" applyBorder="1" applyAlignment="1" applyProtection="1">
      <protection hidden="1"/>
    </xf>
    <xf numFmtId="9" fontId="10" fillId="12" borderId="1" xfId="25" applyFont="1" applyFill="1" applyBorder="1" applyAlignment="1" applyProtection="1">
      <protection hidden="1"/>
    </xf>
    <xf numFmtId="173" fontId="10" fillId="13" borderId="1" xfId="28" applyNumberFormat="1" applyFont="1" applyFill="1" applyBorder="1" applyAlignment="1" applyProtection="1">
      <protection hidden="1"/>
    </xf>
    <xf numFmtId="9" fontId="10" fillId="12" borderId="1" xfId="25" applyNumberFormat="1" applyFont="1" applyFill="1" applyBorder="1" applyAlignment="1" applyProtection="1">
      <protection hidden="1"/>
    </xf>
    <xf numFmtId="173" fontId="10" fillId="25" borderId="1" xfId="28" applyNumberFormat="1" applyFont="1" applyFill="1" applyBorder="1" applyAlignment="1" applyProtection="1">
      <protection hidden="1"/>
    </xf>
    <xf numFmtId="173" fontId="10" fillId="12" borderId="0" xfId="28" applyNumberFormat="1" applyFont="1" applyFill="1" applyBorder="1" applyAlignment="1" applyProtection="1">
      <protection hidden="1"/>
    </xf>
    <xf numFmtId="9" fontId="10" fillId="12" borderId="0" xfId="25" applyFont="1" applyFill="1" applyBorder="1" applyAlignment="1" applyProtection="1">
      <protection hidden="1"/>
    </xf>
    <xf numFmtId="166" fontId="10" fillId="12" borderId="0" xfId="25" applyNumberFormat="1" applyFont="1" applyFill="1" applyBorder="1" applyAlignment="1" applyProtection="1">
      <protection hidden="1"/>
    </xf>
    <xf numFmtId="9" fontId="10" fillId="12" borderId="0" xfId="25" applyNumberFormat="1" applyFont="1" applyFill="1" applyBorder="1" applyAlignment="1" applyProtection="1">
      <protection hidden="1"/>
    </xf>
    <xf numFmtId="40" fontId="10" fillId="12" borderId="0" xfId="28" applyNumberFormat="1" applyFont="1" applyFill="1" applyBorder="1" applyAlignment="1" applyProtection="1">
      <protection hidden="1"/>
    </xf>
    <xf numFmtId="0" fontId="11" fillId="9" borderId="0" xfId="35" applyFont="1" applyFill="1" applyAlignment="1" applyProtection="1">
      <alignment horizontal="right"/>
      <protection hidden="1"/>
    </xf>
    <xf numFmtId="9" fontId="3" fillId="9" borderId="0" xfId="35" applyNumberFormat="1" applyFont="1" applyFill="1" applyProtection="1">
      <protection hidden="1"/>
    </xf>
    <xf numFmtId="40" fontId="12" fillId="12" borderId="0" xfId="28" quotePrefix="1" applyNumberFormat="1" applyFont="1" applyFill="1" applyBorder="1" applyAlignment="1" applyProtection="1">
      <alignment horizontal="right"/>
      <protection hidden="1"/>
    </xf>
    <xf numFmtId="173" fontId="12" fillId="12" borderId="0" xfId="28" applyNumberFormat="1" applyFont="1" applyFill="1" applyBorder="1" applyAlignment="1" applyProtection="1">
      <alignment horizontal="right"/>
      <protection hidden="1"/>
    </xf>
    <xf numFmtId="166" fontId="10" fillId="12" borderId="1" xfId="25" applyNumberFormat="1" applyFont="1" applyFill="1" applyBorder="1" applyAlignment="1" applyProtection="1">
      <protection hidden="1"/>
    </xf>
    <xf numFmtId="173" fontId="3" fillId="13" borderId="1" xfId="28" applyNumberFormat="1" applyFont="1" applyFill="1" applyBorder="1" applyAlignment="1" applyProtection="1">
      <protection hidden="1"/>
    </xf>
    <xf numFmtId="9" fontId="10" fillId="12" borderId="0" xfId="28" applyNumberFormat="1" applyFont="1" applyFill="1" applyBorder="1" applyAlignment="1" applyProtection="1">
      <protection hidden="1"/>
    </xf>
    <xf numFmtId="9" fontId="12" fillId="12" borderId="0" xfId="28" applyNumberFormat="1" applyFont="1" applyFill="1" applyBorder="1" applyAlignment="1" applyProtection="1">
      <alignment horizontal="right"/>
      <protection hidden="1"/>
    </xf>
    <xf numFmtId="40" fontId="12" fillId="12" borderId="0" xfId="28" applyNumberFormat="1" applyFont="1" applyFill="1" applyBorder="1" applyAlignment="1" applyProtection="1">
      <alignment horizontal="right"/>
      <protection hidden="1"/>
    </xf>
    <xf numFmtId="40" fontId="12" fillId="12" borderId="0" xfId="28" applyNumberFormat="1" applyFont="1" applyFill="1" applyBorder="1" applyAlignment="1" applyProtection="1">
      <protection hidden="1"/>
    </xf>
    <xf numFmtId="38" fontId="10" fillId="12" borderId="0" xfId="28" applyNumberFormat="1" applyFont="1" applyFill="1" applyBorder="1" applyAlignment="1" applyProtection="1">
      <alignment horizontal="left"/>
      <protection hidden="1"/>
    </xf>
    <xf numFmtId="38" fontId="10" fillId="12" borderId="18" xfId="28" applyNumberFormat="1" applyFont="1" applyFill="1" applyBorder="1" applyAlignment="1" applyProtection="1">
      <alignment horizontal="left"/>
      <protection hidden="1"/>
    </xf>
    <xf numFmtId="174" fontId="10" fillId="12" borderId="1" xfId="28" applyNumberFormat="1" applyFont="1" applyFill="1" applyBorder="1" applyAlignment="1" applyProtection="1">
      <protection hidden="1"/>
    </xf>
    <xf numFmtId="174" fontId="10" fillId="13" borderId="1" xfId="28" applyNumberFormat="1" applyFont="1" applyFill="1" applyBorder="1" applyAlignment="1" applyProtection="1">
      <protection hidden="1"/>
    </xf>
    <xf numFmtId="174" fontId="10" fillId="13" borderId="1" xfId="28" applyNumberFormat="1" applyFont="1" applyFill="1" applyBorder="1" applyAlignment="1" applyProtection="1">
      <alignment horizontal="right"/>
      <protection hidden="1"/>
    </xf>
    <xf numFmtId="40" fontId="10" fillId="12" borderId="0" xfId="28" applyNumberFormat="1" applyFont="1" applyFill="1" applyBorder="1" applyAlignment="1" applyProtection="1">
      <alignment horizontal="right"/>
      <protection hidden="1"/>
    </xf>
    <xf numFmtId="40" fontId="10" fillId="25" borderId="0" xfId="28" applyNumberFormat="1" applyFont="1" applyFill="1" applyBorder="1" applyAlignment="1" applyProtection="1">
      <protection hidden="1"/>
    </xf>
    <xf numFmtId="38" fontId="11" fillId="9" borderId="0" xfId="28" applyNumberFormat="1" applyFont="1" applyFill="1" applyProtection="1">
      <protection hidden="1"/>
    </xf>
    <xf numFmtId="9" fontId="11" fillId="9" borderId="0" xfId="28" applyNumberFormat="1" applyFont="1" applyFill="1" applyBorder="1" applyAlignment="1" applyProtection="1">
      <alignment horizontal="right"/>
      <protection hidden="1"/>
    </xf>
    <xf numFmtId="40" fontId="11" fillId="26" borderId="0" xfId="28" applyNumberFormat="1" applyFont="1" applyFill="1" applyProtection="1">
      <protection hidden="1"/>
    </xf>
    <xf numFmtId="38" fontId="3" fillId="9" borderId="18" xfId="28" applyNumberFormat="1" applyFont="1" applyFill="1" applyBorder="1" applyProtection="1">
      <protection hidden="1"/>
    </xf>
    <xf numFmtId="38" fontId="11" fillId="9" borderId="0" xfId="28" quotePrefix="1" applyNumberFormat="1" applyFont="1" applyFill="1" applyAlignment="1" applyProtection="1">
      <alignment horizontal="right"/>
      <protection hidden="1"/>
    </xf>
    <xf numFmtId="40" fontId="12" fillId="25" borderId="0" xfId="28" applyNumberFormat="1" applyFont="1" applyFill="1" applyBorder="1" applyAlignment="1" applyProtection="1">
      <protection hidden="1"/>
    </xf>
    <xf numFmtId="38" fontId="11" fillId="9" borderId="0" xfId="28" applyNumberFormat="1" applyFont="1" applyFill="1" applyBorder="1" applyAlignment="1" applyProtection="1">
      <alignment horizontal="right"/>
      <protection hidden="1"/>
    </xf>
    <xf numFmtId="9" fontId="3" fillId="9" borderId="0" xfId="28" applyNumberFormat="1" applyFont="1" applyFill="1" applyBorder="1" applyAlignment="1" applyProtection="1">
      <alignment horizontal="right"/>
      <protection hidden="1"/>
    </xf>
    <xf numFmtId="38" fontId="10" fillId="12" borderId="0" xfId="28" applyNumberFormat="1" applyFont="1" applyFill="1" applyBorder="1" applyAlignment="1" applyProtection="1">
      <protection hidden="1"/>
    </xf>
    <xf numFmtId="38" fontId="10" fillId="12" borderId="18" xfId="28" applyNumberFormat="1" applyFont="1" applyFill="1" applyBorder="1" applyAlignment="1" applyProtection="1">
      <protection hidden="1"/>
    </xf>
    <xf numFmtId="174" fontId="10" fillId="12" borderId="1" xfId="28" applyNumberFormat="1" applyFont="1" applyFill="1" applyBorder="1" applyAlignment="1" applyProtection="1">
      <alignment horizontal="right"/>
      <protection hidden="1"/>
    </xf>
    <xf numFmtId="40" fontId="3" fillId="9" borderId="0" xfId="28" applyNumberFormat="1" applyFont="1" applyFill="1" applyAlignment="1" applyProtection="1">
      <alignment horizontal="right"/>
      <protection hidden="1"/>
    </xf>
    <xf numFmtId="40" fontId="3" fillId="26" borderId="0" xfId="28" applyNumberFormat="1" applyFont="1" applyFill="1" applyProtection="1">
      <protection hidden="1"/>
    </xf>
    <xf numFmtId="9" fontId="10" fillId="12" borderId="0" xfId="28" applyNumberFormat="1" applyFont="1" applyFill="1" applyBorder="1" applyAlignment="1" applyProtection="1">
      <alignment horizontal="right"/>
      <protection hidden="1"/>
    </xf>
    <xf numFmtId="40" fontId="11" fillId="26" borderId="0" xfId="28" applyNumberFormat="1" applyFont="1" applyFill="1" applyAlignment="1" applyProtection="1">
      <alignment horizontal="right"/>
      <protection hidden="1"/>
    </xf>
    <xf numFmtId="173" fontId="10" fillId="12" borderId="1" xfId="25" applyNumberFormat="1" applyFont="1" applyFill="1" applyBorder="1" applyAlignment="1" applyProtection="1">
      <protection hidden="1"/>
    </xf>
    <xf numFmtId="9" fontId="10" fillId="12" borderId="1" xfId="25" applyNumberFormat="1" applyFont="1" applyFill="1" applyBorder="1" applyAlignment="1" applyProtection="1">
      <alignment horizontal="right"/>
      <protection hidden="1"/>
    </xf>
    <xf numFmtId="173" fontId="10" fillId="13" borderId="1" xfId="28" applyNumberFormat="1" applyFont="1" applyFill="1" applyBorder="1" applyAlignment="1" applyProtection="1">
      <alignment horizontal="right"/>
      <protection hidden="1"/>
    </xf>
    <xf numFmtId="38" fontId="11" fillId="9" borderId="0" xfId="28" applyNumberFormat="1" applyFont="1" applyFill="1" applyBorder="1" applyProtection="1">
      <protection hidden="1"/>
    </xf>
    <xf numFmtId="9" fontId="11" fillId="9" borderId="0" xfId="28" applyNumberFormat="1" applyFont="1" applyFill="1" applyBorder="1" applyProtection="1">
      <protection hidden="1"/>
    </xf>
    <xf numFmtId="40" fontId="11" fillId="9" borderId="0" xfId="28" applyNumberFormat="1" applyFont="1" applyFill="1" applyBorder="1" applyAlignment="1" applyProtection="1">
      <alignment horizontal="right" wrapText="1"/>
      <protection hidden="1"/>
    </xf>
    <xf numFmtId="40" fontId="11" fillId="9" borderId="0" xfId="28" applyNumberFormat="1" applyFont="1" applyFill="1" applyAlignment="1" applyProtection="1">
      <alignment horizontal="right" wrapText="1"/>
      <protection hidden="1"/>
    </xf>
    <xf numFmtId="9" fontId="11" fillId="9" borderId="0" xfId="25" applyNumberFormat="1" applyFont="1" applyFill="1" applyAlignment="1" applyProtection="1">
      <alignment horizontal="right" wrapText="1"/>
      <protection hidden="1"/>
    </xf>
    <xf numFmtId="175" fontId="10" fillId="12" borderId="1" xfId="28" applyNumberFormat="1" applyFont="1" applyFill="1" applyBorder="1" applyAlignment="1" applyProtection="1">
      <protection hidden="1"/>
    </xf>
    <xf numFmtId="189" fontId="10" fillId="12" borderId="1" xfId="28" applyNumberFormat="1" applyFont="1" applyFill="1" applyBorder="1" applyAlignment="1" applyProtection="1">
      <protection hidden="1"/>
    </xf>
    <xf numFmtId="40" fontId="12" fillId="25" borderId="0" xfId="28" applyNumberFormat="1" applyFont="1" applyFill="1" applyBorder="1" applyAlignment="1" applyProtection="1">
      <alignment horizontal="right"/>
      <protection hidden="1"/>
    </xf>
    <xf numFmtId="175" fontId="10" fillId="13" borderId="1" xfId="28" applyNumberFormat="1" applyFont="1" applyFill="1" applyBorder="1" applyAlignment="1" applyProtection="1">
      <protection hidden="1"/>
    </xf>
    <xf numFmtId="174" fontId="10" fillId="12" borderId="0" xfId="28" applyNumberFormat="1" applyFont="1" applyFill="1" applyBorder="1" applyAlignment="1" applyProtection="1">
      <protection hidden="1"/>
    </xf>
    <xf numFmtId="40" fontId="9" fillId="12" borderId="0" xfId="28" applyNumberFormat="1" applyFont="1" applyFill="1" applyBorder="1" applyAlignment="1" applyProtection="1">
      <protection hidden="1"/>
    </xf>
    <xf numFmtId="40" fontId="9" fillId="25" borderId="0" xfId="28" applyNumberFormat="1" applyFont="1" applyFill="1" applyBorder="1" applyAlignment="1" applyProtection="1">
      <protection hidden="1"/>
    </xf>
    <xf numFmtId="0" fontId="21" fillId="10" borderId="0" xfId="35" applyFont="1" applyFill="1" applyProtection="1">
      <protection hidden="1"/>
    </xf>
    <xf numFmtId="0" fontId="3" fillId="10" borderId="0" xfId="35" applyFont="1" applyFill="1" applyProtection="1">
      <protection hidden="1"/>
    </xf>
    <xf numFmtId="40" fontId="3" fillId="10" borderId="0" xfId="35" applyNumberFormat="1" applyFont="1" applyFill="1" applyAlignment="1" applyProtection="1">
      <alignment horizontal="center"/>
      <protection hidden="1"/>
    </xf>
    <xf numFmtId="40" fontId="3" fillId="9" borderId="0" xfId="35" applyNumberFormat="1" applyFont="1" applyFill="1" applyProtection="1">
      <protection hidden="1"/>
    </xf>
    <xf numFmtId="40" fontId="3" fillId="9" borderId="0" xfId="35" applyNumberFormat="1" applyFont="1" applyFill="1" applyAlignment="1" applyProtection="1">
      <alignment horizontal="center"/>
      <protection hidden="1"/>
    </xf>
    <xf numFmtId="0" fontId="3" fillId="9" borderId="0" xfId="35" applyFont="1" applyFill="1" applyBorder="1" applyProtection="1">
      <protection hidden="1"/>
    </xf>
    <xf numFmtId="40" fontId="3" fillId="9" borderId="0" xfId="35" applyNumberFormat="1" applyFont="1" applyFill="1" applyBorder="1" applyAlignment="1" applyProtection="1">
      <alignment horizontal="center"/>
      <protection hidden="1"/>
    </xf>
  </cellXfs>
  <cellStyles count="41">
    <cellStyle name="%" xfId="1"/>
    <cellStyle name="******************************************" xfId="2"/>
    <cellStyle name="Berekening" xfId="3"/>
    <cellStyle name="Comma" xfId="4" builtinId="3"/>
    <cellStyle name="Comma 2" xfId="5"/>
    <cellStyle name="Comma 2 2" xfId="36"/>
    <cellStyle name="Comma 3" xfId="37"/>
    <cellStyle name="Controlecel" xfId="6"/>
    <cellStyle name="Gekoppelde cel" xfId="7"/>
    <cellStyle name="Goed" xfId="8"/>
    <cellStyle name="Hyperlink" xfId="9" builtinId="8"/>
    <cellStyle name="Invoer" xfId="10"/>
    <cellStyle name="Kop 1" xfId="11"/>
    <cellStyle name="Kop 2" xfId="12"/>
    <cellStyle name="Kop 3" xfId="13"/>
    <cellStyle name="Kop 4" xfId="14"/>
    <cellStyle name="Neutraal" xfId="15"/>
    <cellStyle name="Normal" xfId="0" builtinId="0"/>
    <cellStyle name="Normal 2" xfId="16"/>
    <cellStyle name="Normal 2 2" xfId="38"/>
    <cellStyle name="Normal 3" xfId="35"/>
    <cellStyle name="Normal 4" xfId="40"/>
    <cellStyle name="Normal_09.01.26 KPN Q4 2008 Factsheets Internal final" xfId="17"/>
    <cellStyle name="Normal_Book1" xfId="18"/>
    <cellStyle name="Normal_Book2" xfId="19"/>
    <cellStyle name="Normal_Book3" xfId="20"/>
    <cellStyle name="Normal_Sheet1" xfId="21"/>
    <cellStyle name="Normal_W&amp;O KPI's" xfId="22"/>
    <cellStyle name="Notitie" xfId="23"/>
    <cellStyle name="Ongeldig" xfId="24"/>
    <cellStyle name="Percent" xfId="25" builtinId="5"/>
    <cellStyle name="Percent 2" xfId="39"/>
    <cellStyle name="Standaard_Bijlage1_1" xfId="26"/>
    <cellStyle name="Standaard_KPN (Qs 2000 and 2001) (2002-03-14)" xfId="27"/>
    <cellStyle name="Standaard_New KPN Tariffs (Jul-Aug-Sep 2002)" xfId="28"/>
    <cellStyle name="Standaard_Schulden per 1 juli" xfId="29"/>
    <cellStyle name="Titel" xfId="30"/>
    <cellStyle name="Totaal" xfId="31"/>
    <cellStyle name="Uitvoer" xfId="32"/>
    <cellStyle name="Verklarende tekst" xfId="33"/>
    <cellStyle name="Waarschuwingstekst" xfId="34"/>
  </cellStyles>
  <dxfs count="1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CCFFFF"/>
      <color rgb="FF1802BE"/>
      <color rgb="FF1306B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95250</xdr:rowOff>
    </xdr:from>
    <xdr:to>
      <xdr:col>7</xdr:col>
      <xdr:colOff>85725</xdr:colOff>
      <xdr:row>8</xdr:row>
      <xdr:rowOff>152400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26" t="25105" r="17520" b="36960"/>
        <a:stretch>
          <a:fillRect/>
        </a:stretch>
      </xdr:blipFill>
      <xdr:spPr bwMode="auto">
        <a:xfrm>
          <a:off x="180975" y="561975"/>
          <a:ext cx="20193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9526</xdr:colOff>
      <xdr:row>34</xdr:row>
      <xdr:rowOff>94133</xdr:rowOff>
    </xdr:from>
    <xdr:to>
      <xdr:col>15</xdr:col>
      <xdr:colOff>549088</xdr:colOff>
      <xdr:row>50</xdr:row>
      <xdr:rowOff>85725</xdr:rowOff>
    </xdr:to>
    <xdr:sp macro="" textlink="">
      <xdr:nvSpPr>
        <xdr:cNvPr id="3" name="Rectangle 113"/>
        <xdr:cNvSpPr>
          <a:spLocks noChangeArrowheads="1"/>
        </xdr:cNvSpPr>
      </xdr:nvSpPr>
      <xdr:spPr bwMode="auto">
        <a:xfrm>
          <a:off x="152401" y="5599583"/>
          <a:ext cx="7311837" cy="2639542"/>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US" sz="900" b="1" i="0">
              <a:effectLst/>
              <a:latin typeface="KPN Sans" pitchFamily="34" charset="0"/>
              <a:ea typeface="+mn-ea"/>
              <a:cs typeface="+mn-cs"/>
            </a:rPr>
            <a:t>Safe harbor</a:t>
          </a:r>
        </a:p>
        <a:p>
          <a:r>
            <a:rPr lang="en-US" sz="900" b="0" i="1">
              <a:effectLst/>
              <a:latin typeface="KPN Sans" pitchFamily="34" charset="0"/>
              <a:ea typeface="+mn-ea"/>
              <a:cs typeface="+mn-cs"/>
            </a:rPr>
            <a:t>Non-GAAP measures and management estimates</a:t>
          </a:r>
        </a:p>
        <a:p>
          <a:r>
            <a:rPr lang="en-US" sz="900" b="0" i="0">
              <a:effectLst/>
              <a:latin typeface="KPN Sans" pitchFamily="34" charset="0"/>
              <a:ea typeface="+mn-ea"/>
              <a:cs typeface="+mn-cs"/>
            </a:rPr>
            <a:t>This financial report contains a number of non-GAAP figures, such as EBITDA and free cash flow. These non-GAAP figures should not be viewed as a substitute for KPN’s GAAP figures. </a:t>
          </a:r>
        </a:p>
        <a:p>
          <a:r>
            <a:rPr lang="en-US" sz="900" b="0" i="0">
              <a:effectLst/>
              <a:latin typeface="KPN Sans" pitchFamily="34" charset="0"/>
              <a:ea typeface="+mn-ea"/>
              <a:cs typeface="+mn-cs"/>
            </a:rPr>
            <a:t>KPN defines EBITDA as operating result before depreciation and impairments of PP&amp;E and amortization and impairments of intangible assets. Note that KPN’s definition of EBITDA deviates from the literal definition of earnings before interest, taxes, depreciation and amortization and should not be considered in isolation or as a substitute for analyses of the results as reported under IFRS. In the net debt / EBITDA ratio, KPN defines Net Debt as the nominal value of interest bearing financial liabilities excluding derivatives and related collateral, representing the net repayment obligations in Euro, taking into account 50% of the nominal value of the hybrid capital instruments, less net cash and short-term investments, and defines EBITDA as a 12 month rolling total excluding restructuring costs, incidentals and major changes in the composition of the Group (acquisitions and disposals). Free cash flow is defined as cash flow from operating activities plus proceeds from real estate, minus capital expenditures (Capex), being expenditures on PP&amp;E and software and excluding tax recapture regarding E-Plus. Underlying revenues and other income and underlying EBITDA are derived from revenues and other income and EBITDA, respectively, and are adjusted for the impact of MTA and roaming (regulation), changes in the composition of the group (acquisitions and disposals), restructuring costs and incidentals.</a:t>
          </a:r>
        </a:p>
        <a:p>
          <a:r>
            <a:rPr lang="en-US" sz="900" b="0" i="0">
              <a:effectLst/>
              <a:latin typeface="KPN Sans" pitchFamily="34" charset="0"/>
              <a:ea typeface="+mn-ea"/>
              <a:cs typeface="+mn-cs"/>
            </a:rPr>
            <a:t>The term service revenues refers to wireless service revenues.</a:t>
          </a:r>
        </a:p>
        <a:p>
          <a:r>
            <a:rPr lang="en-US" sz="900" b="0" i="0">
              <a:effectLst/>
              <a:latin typeface="KPN Sans" pitchFamily="34" charset="0"/>
              <a:ea typeface="+mn-ea"/>
              <a:cs typeface="+mn-cs"/>
            </a:rPr>
            <a:t>All market share information in this financial report is based on management estimates based on externally available information, unless indicated otherwise. For a full overview on KPN’s non-financial information, reference is made to KPN’s quarterly factsheets available on corporate.kpn.com/investor-relations.htm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pn.com/ir" TargetMode="External"/><Relationship Id="rId1" Type="http://schemas.openxmlformats.org/officeDocument/2006/relationships/hyperlink" Target="mailto:ir@kpn.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52"/>
  <sheetViews>
    <sheetView tabSelected="1" view="pageBreakPreview" zoomScaleNormal="100" zoomScaleSheetLayoutView="100" workbookViewId="0"/>
  </sheetViews>
  <sheetFormatPr defaultRowHeight="12.75"/>
  <cols>
    <col min="1" max="1" width="1.28515625" style="37" customWidth="1"/>
    <col min="2" max="2" width="0.85546875" style="37" customWidth="1"/>
    <col min="3" max="3" width="1.7109375" style="37" customWidth="1"/>
    <col min="4" max="4" width="0.85546875" style="37" customWidth="1"/>
    <col min="5" max="16" width="9" style="37" customWidth="1"/>
    <col min="17" max="17" width="0.85546875" style="37" customWidth="1"/>
    <col min="18" max="18" width="1.28515625" style="37" customWidth="1"/>
    <col min="19" max="16384" width="9.140625" style="37"/>
  </cols>
  <sheetData>
    <row r="1" spans="1:18" ht="8.25" customHeight="1">
      <c r="A1" s="8"/>
      <c r="B1" s="9"/>
      <c r="C1" s="10"/>
      <c r="D1" s="10"/>
      <c r="E1" s="10"/>
      <c r="F1" s="10"/>
      <c r="G1" s="10"/>
      <c r="H1" s="10"/>
      <c r="I1" s="10"/>
      <c r="J1" s="10"/>
      <c r="K1" s="9"/>
      <c r="L1" s="11"/>
      <c r="M1" s="11"/>
      <c r="N1" s="11"/>
      <c r="O1" s="12"/>
      <c r="P1" s="10"/>
      <c r="Q1" s="9"/>
      <c r="R1" s="8"/>
    </row>
    <row r="2" spans="1:18" ht="15.75">
      <c r="A2" s="13"/>
      <c r="B2" s="14"/>
      <c r="C2" s="14"/>
      <c r="D2" s="14"/>
      <c r="E2" s="14"/>
      <c r="F2" s="14"/>
      <c r="G2" s="14"/>
      <c r="H2" s="14"/>
      <c r="I2" s="14"/>
      <c r="J2" s="14"/>
      <c r="K2" s="14"/>
      <c r="L2" s="14"/>
      <c r="M2" s="14"/>
      <c r="N2" s="14"/>
      <c r="O2" s="14"/>
      <c r="P2" s="14"/>
      <c r="Q2" s="14"/>
      <c r="R2" s="13"/>
    </row>
    <row r="3" spans="1:18">
      <c r="A3" s="8"/>
      <c r="B3" s="14"/>
      <c r="C3" s="14"/>
      <c r="D3" s="14"/>
      <c r="E3" s="14"/>
      <c r="F3" s="14"/>
      <c r="G3" s="14"/>
      <c r="H3" s="14"/>
      <c r="I3" s="14"/>
      <c r="J3" s="15"/>
      <c r="K3" s="14"/>
      <c r="L3" s="14"/>
      <c r="M3" s="14"/>
      <c r="N3" s="14"/>
      <c r="O3" s="14"/>
      <c r="P3" s="14"/>
      <c r="Q3" s="14"/>
      <c r="R3" s="8"/>
    </row>
    <row r="4" spans="1:18">
      <c r="A4" s="8"/>
      <c r="B4" s="14"/>
      <c r="C4" s="14"/>
      <c r="D4" s="14"/>
      <c r="E4" s="14"/>
      <c r="F4" s="14"/>
      <c r="G4" s="14"/>
      <c r="H4" s="14"/>
      <c r="I4" s="14"/>
      <c r="J4" s="14"/>
      <c r="K4" s="14"/>
      <c r="L4" s="14"/>
      <c r="M4" s="14"/>
      <c r="N4" s="14"/>
      <c r="O4" s="14"/>
      <c r="P4" s="14"/>
      <c r="Q4" s="14"/>
      <c r="R4" s="8"/>
    </row>
    <row r="5" spans="1:18">
      <c r="A5" s="8"/>
      <c r="B5" s="14"/>
      <c r="C5" s="14"/>
      <c r="D5" s="14"/>
      <c r="E5" s="14"/>
      <c r="F5" s="14"/>
      <c r="G5" s="14"/>
      <c r="H5" s="14"/>
      <c r="I5" s="14"/>
      <c r="J5" s="14"/>
      <c r="K5" s="14"/>
      <c r="L5" s="14"/>
      <c r="M5" s="14"/>
      <c r="N5" s="14"/>
      <c r="O5" s="14"/>
      <c r="P5" s="14"/>
      <c r="Q5" s="14"/>
      <c r="R5" s="8"/>
    </row>
    <row r="6" spans="1:18">
      <c r="A6" s="8"/>
      <c r="B6" s="14"/>
      <c r="C6" s="14"/>
      <c r="D6" s="14"/>
      <c r="E6" s="14"/>
      <c r="F6" s="14"/>
      <c r="G6" s="14"/>
      <c r="H6" s="14"/>
      <c r="I6" s="14"/>
      <c r="J6" s="14"/>
      <c r="K6" s="14"/>
      <c r="L6" s="16"/>
      <c r="M6" s="16"/>
      <c r="N6" s="16"/>
      <c r="O6" s="14"/>
      <c r="P6" s="14"/>
      <c r="Q6" s="14"/>
      <c r="R6" s="8"/>
    </row>
    <row r="7" spans="1:18">
      <c r="A7" s="8"/>
      <c r="B7" s="14"/>
      <c r="C7" s="14"/>
      <c r="D7" s="14"/>
      <c r="E7" s="14"/>
      <c r="F7" s="14"/>
      <c r="G7" s="14"/>
      <c r="H7" s="14"/>
      <c r="I7" s="14"/>
      <c r="J7" s="14"/>
      <c r="K7" s="14"/>
      <c r="L7" s="14"/>
      <c r="M7" s="14"/>
      <c r="N7" s="14"/>
      <c r="O7" s="14"/>
      <c r="P7" s="14"/>
      <c r="Q7" s="14"/>
      <c r="R7" s="8"/>
    </row>
    <row r="8" spans="1:18">
      <c r="A8" s="8"/>
      <c r="B8" s="14"/>
      <c r="C8" s="14"/>
      <c r="D8" s="14"/>
      <c r="E8" s="14"/>
      <c r="F8" s="14"/>
      <c r="G8" s="14"/>
      <c r="H8" s="14"/>
      <c r="I8" s="14"/>
      <c r="J8" s="14"/>
      <c r="K8" s="14"/>
      <c r="L8" s="14"/>
      <c r="M8" s="14"/>
      <c r="N8" s="14"/>
      <c r="O8" s="14"/>
      <c r="P8" s="14"/>
      <c r="Q8" s="14"/>
      <c r="R8" s="8"/>
    </row>
    <row r="9" spans="1:18">
      <c r="A9" s="8"/>
      <c r="B9" s="14"/>
      <c r="C9" s="14"/>
      <c r="D9" s="14"/>
      <c r="E9" s="14"/>
      <c r="F9" s="14"/>
      <c r="G9" s="14"/>
      <c r="H9" s="14"/>
      <c r="I9" s="14"/>
      <c r="J9" s="14"/>
      <c r="K9" s="14"/>
      <c r="L9" s="14"/>
      <c r="M9" s="14"/>
      <c r="N9" s="14"/>
      <c r="O9" s="14"/>
      <c r="P9" s="14"/>
      <c r="Q9" s="14"/>
      <c r="R9" s="8"/>
    </row>
    <row r="10" spans="1:18" ht="23.25">
      <c r="A10" s="8"/>
      <c r="B10" s="14"/>
      <c r="C10" s="17" t="s">
        <v>686</v>
      </c>
      <c r="D10" s="16"/>
      <c r="E10" s="16"/>
      <c r="F10" s="16"/>
      <c r="G10" s="16"/>
      <c r="H10" s="16"/>
      <c r="I10" s="16"/>
      <c r="J10" s="16"/>
      <c r="K10" s="16"/>
      <c r="L10" s="16"/>
      <c r="M10" s="16"/>
      <c r="N10" s="17"/>
      <c r="O10" s="14"/>
      <c r="P10" s="14"/>
      <c r="Q10" s="14"/>
      <c r="R10" s="8"/>
    </row>
    <row r="11" spans="1:18">
      <c r="A11" s="8"/>
      <c r="B11" s="14"/>
      <c r="C11" s="18" t="s">
        <v>664</v>
      </c>
      <c r="D11" s="14"/>
      <c r="E11" s="14"/>
      <c r="F11" s="14"/>
      <c r="G11" s="14"/>
      <c r="H11" s="14"/>
      <c r="I11" s="14"/>
      <c r="J11" s="14"/>
      <c r="K11" s="14"/>
      <c r="L11" s="14"/>
      <c r="M11" s="14"/>
      <c r="N11" s="14"/>
      <c r="O11" s="14"/>
      <c r="P11" s="14"/>
      <c r="Q11" s="14"/>
      <c r="R11" s="8"/>
    </row>
    <row r="12" spans="1:18" ht="13.5">
      <c r="A12" s="8"/>
      <c r="B12" s="14"/>
      <c r="C12" s="38" t="s">
        <v>316</v>
      </c>
      <c r="D12" s="14"/>
      <c r="E12" s="14"/>
      <c r="F12" s="14"/>
      <c r="G12" s="14"/>
      <c r="H12" s="14"/>
      <c r="I12" s="14"/>
      <c r="J12" s="14"/>
      <c r="K12" s="14"/>
      <c r="L12" s="14"/>
      <c r="M12" s="14"/>
      <c r="N12" s="14"/>
      <c r="O12" s="14"/>
      <c r="P12" s="14"/>
      <c r="Q12" s="14"/>
      <c r="R12" s="8"/>
    </row>
    <row r="13" spans="1:18">
      <c r="A13" s="8"/>
      <c r="B13" s="14"/>
      <c r="C13" s="14"/>
      <c r="D13" s="14"/>
      <c r="E13" s="14"/>
      <c r="F13" s="14"/>
      <c r="G13" s="14"/>
      <c r="H13" s="14"/>
      <c r="I13" s="14"/>
      <c r="J13" s="14"/>
      <c r="K13" s="14"/>
      <c r="L13" s="14"/>
      <c r="M13" s="14"/>
      <c r="N13" s="14"/>
      <c r="O13" s="14"/>
      <c r="P13" s="14"/>
      <c r="Q13" s="14"/>
      <c r="R13" s="8"/>
    </row>
    <row r="14" spans="1:18" ht="14.25">
      <c r="A14" s="8"/>
      <c r="B14" s="14"/>
      <c r="C14" s="19" t="s">
        <v>19</v>
      </c>
      <c r="D14" s="14"/>
      <c r="E14" s="14"/>
      <c r="F14" s="14"/>
      <c r="G14" s="14"/>
      <c r="H14" s="14"/>
      <c r="I14" s="14"/>
      <c r="J14" s="14"/>
      <c r="K14" s="14"/>
      <c r="L14" s="14"/>
      <c r="M14" s="14"/>
      <c r="N14" s="14"/>
      <c r="O14" s="14"/>
      <c r="P14" s="14"/>
      <c r="Q14" s="14"/>
      <c r="R14" s="8"/>
    </row>
    <row r="15" spans="1:18" ht="12.2" customHeight="1">
      <c r="A15" s="8"/>
      <c r="B15" s="14"/>
      <c r="C15" s="20" t="s">
        <v>20</v>
      </c>
      <c r="D15" s="20"/>
      <c r="E15" s="20" t="s">
        <v>380</v>
      </c>
      <c r="F15" s="14"/>
      <c r="G15" s="14"/>
      <c r="H15" s="14"/>
      <c r="I15" s="14"/>
      <c r="J15" s="14"/>
      <c r="K15" s="14"/>
      <c r="L15" s="14"/>
      <c r="M15" s="14"/>
      <c r="N15" s="14"/>
      <c r="O15" s="14"/>
      <c r="P15" s="14"/>
      <c r="Q15" s="14"/>
      <c r="R15" s="8"/>
    </row>
    <row r="16" spans="1:18" ht="12.2" customHeight="1">
      <c r="A16" s="8"/>
      <c r="B16" s="14"/>
      <c r="C16" s="20" t="s">
        <v>20</v>
      </c>
      <c r="D16" s="20"/>
      <c r="E16" s="20" t="s">
        <v>21</v>
      </c>
      <c r="F16" s="14"/>
      <c r="G16" s="14"/>
      <c r="H16" s="14"/>
      <c r="I16" s="14"/>
      <c r="J16" s="14"/>
      <c r="K16" s="14"/>
      <c r="L16" s="14"/>
      <c r="M16" s="14"/>
      <c r="N16" s="14"/>
      <c r="O16" s="14"/>
      <c r="P16" s="14"/>
      <c r="Q16" s="14"/>
      <c r="R16" s="8"/>
    </row>
    <row r="17" spans="1:18" ht="12.2" customHeight="1">
      <c r="A17" s="8"/>
      <c r="B17" s="14"/>
      <c r="C17" s="20" t="s">
        <v>20</v>
      </c>
      <c r="D17" s="20"/>
      <c r="E17" s="20" t="s">
        <v>22</v>
      </c>
      <c r="F17" s="14"/>
      <c r="G17" s="14"/>
      <c r="H17" s="14"/>
      <c r="I17" s="14"/>
      <c r="J17" s="14"/>
      <c r="K17" s="14"/>
      <c r="L17" s="14"/>
      <c r="M17" s="14"/>
      <c r="N17" s="14"/>
      <c r="O17" s="14"/>
      <c r="P17" s="14"/>
      <c r="Q17" s="14"/>
      <c r="R17" s="8"/>
    </row>
    <row r="18" spans="1:18" ht="13.5" customHeight="1">
      <c r="A18" s="8"/>
      <c r="B18" s="14"/>
      <c r="C18" s="20" t="s">
        <v>20</v>
      </c>
      <c r="D18" s="20"/>
      <c r="E18" s="20" t="s">
        <v>23</v>
      </c>
      <c r="F18" s="20"/>
      <c r="G18" s="14"/>
      <c r="H18" s="14"/>
      <c r="I18" s="14"/>
      <c r="J18" s="14"/>
      <c r="K18" s="14"/>
      <c r="L18" s="14"/>
      <c r="M18" s="14"/>
      <c r="N18" s="14"/>
      <c r="O18" s="14"/>
      <c r="P18" s="14"/>
      <c r="Q18" s="14"/>
      <c r="R18" s="8"/>
    </row>
    <row r="19" spans="1:18" ht="12.2" customHeight="1">
      <c r="A19" s="8"/>
      <c r="B19" s="14"/>
      <c r="C19" s="20" t="s">
        <v>20</v>
      </c>
      <c r="D19" s="20"/>
      <c r="E19" s="20" t="s">
        <v>176</v>
      </c>
      <c r="F19" s="20"/>
      <c r="G19" s="14"/>
      <c r="H19" s="14"/>
      <c r="I19" s="14"/>
      <c r="J19" s="14"/>
      <c r="K19" s="14"/>
      <c r="L19" s="14"/>
      <c r="M19" s="14"/>
      <c r="N19" s="14"/>
      <c r="O19" s="14"/>
      <c r="P19" s="14"/>
      <c r="Q19" s="14"/>
      <c r="R19" s="8"/>
    </row>
    <row r="20" spans="1:18" ht="12" customHeight="1">
      <c r="A20" s="8"/>
      <c r="B20" s="14"/>
      <c r="C20" s="20" t="s">
        <v>20</v>
      </c>
      <c r="D20" s="39"/>
      <c r="E20" s="39" t="s">
        <v>239</v>
      </c>
      <c r="F20" s="39"/>
      <c r="G20" s="39"/>
      <c r="H20" s="14"/>
      <c r="I20" s="14"/>
      <c r="J20" s="14"/>
      <c r="K20" s="14"/>
      <c r="L20" s="14"/>
      <c r="M20" s="14"/>
      <c r="N20" s="14"/>
      <c r="O20" s="14"/>
      <c r="P20" s="14"/>
      <c r="Q20" s="14"/>
      <c r="R20" s="8"/>
    </row>
    <row r="21" spans="1:18" ht="12.2" customHeight="1">
      <c r="A21" s="8"/>
      <c r="B21" s="14"/>
      <c r="C21" s="20" t="s">
        <v>20</v>
      </c>
      <c r="D21" s="20"/>
      <c r="E21" s="20" t="s">
        <v>675</v>
      </c>
      <c r="F21" s="39"/>
      <c r="G21" s="39"/>
      <c r="H21" s="14"/>
      <c r="I21" s="14"/>
      <c r="J21" s="14"/>
      <c r="K21" s="14"/>
      <c r="L21" s="14"/>
      <c r="M21" s="14"/>
      <c r="N21" s="14"/>
      <c r="O21" s="14"/>
      <c r="P21" s="14"/>
      <c r="Q21" s="14"/>
      <c r="R21" s="8"/>
    </row>
    <row r="22" spans="1:18" ht="12.2" customHeight="1">
      <c r="A22" s="21"/>
      <c r="B22" s="14"/>
      <c r="C22" s="20" t="s">
        <v>20</v>
      </c>
      <c r="D22" s="20"/>
      <c r="E22" s="20" t="s">
        <v>312</v>
      </c>
      <c r="F22" s="20"/>
      <c r="G22" s="14"/>
      <c r="H22" s="14"/>
      <c r="I22" s="14"/>
      <c r="J22" s="14"/>
      <c r="K22" s="14"/>
      <c r="L22" s="14"/>
      <c r="M22" s="14"/>
      <c r="N22" s="14"/>
      <c r="O22" s="14"/>
      <c r="P22" s="14"/>
      <c r="Q22" s="14"/>
      <c r="R22" s="21"/>
    </row>
    <row r="23" spans="1:18" ht="12.2" customHeight="1">
      <c r="A23" s="21"/>
      <c r="B23" s="14"/>
      <c r="C23" s="20" t="s">
        <v>20</v>
      </c>
      <c r="D23" s="20"/>
      <c r="E23" s="20" t="s">
        <v>311</v>
      </c>
      <c r="F23" s="20"/>
      <c r="G23" s="14"/>
      <c r="H23" s="14"/>
      <c r="I23" s="14"/>
      <c r="J23" s="14"/>
      <c r="K23" s="14"/>
      <c r="L23" s="14"/>
      <c r="M23" s="14"/>
      <c r="N23" s="14"/>
      <c r="O23" s="14"/>
      <c r="P23" s="14"/>
      <c r="Q23" s="14"/>
      <c r="R23" s="21"/>
    </row>
    <row r="24" spans="1:18" ht="12.2" customHeight="1">
      <c r="A24" s="8"/>
      <c r="B24" s="14"/>
      <c r="C24" s="20" t="s">
        <v>20</v>
      </c>
      <c r="D24" s="20"/>
      <c r="E24" s="20" t="s">
        <v>366</v>
      </c>
      <c r="F24" s="20"/>
      <c r="G24" s="14"/>
      <c r="H24" s="14"/>
      <c r="I24" s="14"/>
      <c r="J24" s="14"/>
      <c r="K24" s="14"/>
      <c r="L24" s="14"/>
      <c r="M24" s="14"/>
      <c r="N24" s="14"/>
      <c r="O24" s="14"/>
      <c r="P24" s="14"/>
      <c r="Q24" s="14"/>
      <c r="R24" s="8"/>
    </row>
    <row r="25" spans="1:18" ht="12.2" customHeight="1">
      <c r="A25" s="8"/>
      <c r="B25" s="14"/>
      <c r="C25" s="20" t="s">
        <v>20</v>
      </c>
      <c r="D25" s="20"/>
      <c r="E25" s="20" t="s">
        <v>319</v>
      </c>
      <c r="F25" s="20"/>
      <c r="G25" s="14"/>
      <c r="H25" s="14"/>
      <c r="I25" s="14"/>
      <c r="J25" s="14"/>
      <c r="K25" s="14"/>
      <c r="L25" s="14"/>
      <c r="M25" s="14"/>
      <c r="N25" s="14"/>
      <c r="O25" s="14"/>
      <c r="P25" s="14"/>
      <c r="Q25" s="14"/>
      <c r="R25" s="8"/>
    </row>
    <row r="26" spans="1:18" ht="12.2" customHeight="1">
      <c r="A26" s="8"/>
      <c r="B26" s="14"/>
      <c r="C26" s="20" t="s">
        <v>20</v>
      </c>
      <c r="D26" s="20"/>
      <c r="E26" s="20" t="s">
        <v>320</v>
      </c>
      <c r="F26" s="20"/>
      <c r="G26" s="14"/>
      <c r="H26" s="14"/>
      <c r="I26" s="14"/>
      <c r="J26" s="14"/>
      <c r="K26" s="14"/>
      <c r="L26" s="14"/>
      <c r="M26" s="14"/>
      <c r="N26" s="14"/>
      <c r="O26" s="14"/>
      <c r="P26" s="14"/>
      <c r="Q26" s="14"/>
      <c r="R26" s="8"/>
    </row>
    <row r="27" spans="1:18" ht="13.5" customHeight="1">
      <c r="A27" s="21"/>
      <c r="B27" s="14"/>
      <c r="C27" s="20" t="s">
        <v>20</v>
      </c>
      <c r="D27" s="20"/>
      <c r="E27" s="20" t="s">
        <v>441</v>
      </c>
      <c r="F27" s="20"/>
      <c r="G27" s="14"/>
      <c r="H27" s="14"/>
      <c r="I27" s="14"/>
      <c r="J27" s="14"/>
      <c r="K27" s="14"/>
      <c r="L27" s="14"/>
      <c r="M27" s="14"/>
      <c r="N27" s="14"/>
      <c r="O27" s="14"/>
      <c r="P27" s="14"/>
      <c r="Q27" s="14"/>
      <c r="R27" s="21"/>
    </row>
    <row r="28" spans="1:18" ht="12.2" customHeight="1">
      <c r="A28" s="8"/>
      <c r="B28" s="14"/>
      <c r="C28" s="20" t="s">
        <v>20</v>
      </c>
      <c r="D28" s="20"/>
      <c r="E28" s="20" t="s">
        <v>164</v>
      </c>
      <c r="F28" s="20"/>
      <c r="G28" s="14"/>
      <c r="H28" s="14"/>
      <c r="I28" s="14"/>
      <c r="J28" s="14"/>
      <c r="K28" s="14"/>
      <c r="L28" s="14"/>
      <c r="M28" s="14"/>
      <c r="N28" s="14"/>
      <c r="O28" s="14"/>
      <c r="P28" s="14"/>
      <c r="Q28" s="14"/>
      <c r="R28" s="8"/>
    </row>
    <row r="29" spans="1:18" ht="12.2" customHeight="1">
      <c r="A29" s="8"/>
      <c r="B29" s="14"/>
      <c r="C29" s="20" t="s">
        <v>20</v>
      </c>
      <c r="D29" s="20"/>
      <c r="E29" s="20" t="s">
        <v>255</v>
      </c>
      <c r="F29" s="20"/>
      <c r="G29" s="14"/>
      <c r="H29" s="14"/>
      <c r="I29" s="14"/>
      <c r="J29" s="14"/>
      <c r="K29" s="14"/>
      <c r="L29" s="14"/>
      <c r="M29" s="14"/>
      <c r="N29" s="14"/>
      <c r="O29" s="14"/>
      <c r="P29" s="14"/>
      <c r="Q29" s="14"/>
      <c r="R29" s="8"/>
    </row>
    <row r="30" spans="1:18">
      <c r="A30" s="8"/>
      <c r="B30" s="14"/>
      <c r="C30" s="14"/>
      <c r="D30" s="14"/>
      <c r="E30" s="14"/>
      <c r="F30" s="14"/>
      <c r="G30" s="14"/>
      <c r="H30" s="14"/>
      <c r="I30" s="14"/>
      <c r="J30" s="14"/>
      <c r="K30" s="14"/>
      <c r="L30" s="14"/>
      <c r="M30" s="14"/>
      <c r="N30" s="14"/>
      <c r="O30" s="14"/>
      <c r="P30" s="14"/>
      <c r="Q30" s="14"/>
      <c r="R30" s="8"/>
    </row>
    <row r="31" spans="1:18">
      <c r="A31" s="8"/>
      <c r="B31" s="14"/>
      <c r="C31" s="14"/>
      <c r="D31" s="14"/>
      <c r="E31" s="14"/>
      <c r="F31" s="14"/>
      <c r="G31" s="14"/>
      <c r="H31" s="14"/>
      <c r="I31" s="14"/>
      <c r="J31" s="14"/>
      <c r="K31" s="14"/>
      <c r="L31" s="14"/>
      <c r="M31" s="14"/>
      <c r="N31" s="14"/>
      <c r="O31" s="14"/>
      <c r="P31" s="14"/>
      <c r="Q31" s="14"/>
      <c r="R31" s="8"/>
    </row>
    <row r="32" spans="1:18">
      <c r="A32" s="8"/>
      <c r="B32" s="14"/>
      <c r="C32" s="22" t="s">
        <v>24</v>
      </c>
      <c r="D32" s="23"/>
      <c r="E32" s="24"/>
      <c r="F32" s="24"/>
      <c r="G32" s="14"/>
      <c r="H32" s="14"/>
      <c r="I32" s="14"/>
      <c r="J32" s="14"/>
      <c r="K32" s="14"/>
      <c r="L32" s="14"/>
      <c r="M32" s="14"/>
      <c r="N32" s="14"/>
      <c r="O32" s="14"/>
      <c r="P32" s="14"/>
      <c r="Q32" s="14"/>
      <c r="R32" s="8"/>
    </row>
    <row r="33" spans="1:18">
      <c r="A33" s="8"/>
      <c r="B33" s="14"/>
      <c r="C33" s="25" t="s">
        <v>25</v>
      </c>
      <c r="D33" s="23"/>
      <c r="E33" s="24"/>
      <c r="F33" s="24"/>
      <c r="G33" s="14"/>
      <c r="H33" s="14"/>
      <c r="I33" s="14"/>
      <c r="J33" s="14"/>
      <c r="K33" s="14"/>
      <c r="L33" s="14"/>
      <c r="M33" s="14"/>
      <c r="N33" s="14"/>
      <c r="O33" s="14"/>
      <c r="P33" s="14"/>
      <c r="Q33" s="14"/>
      <c r="R33" s="8"/>
    </row>
    <row r="34" spans="1:18">
      <c r="A34" s="8"/>
      <c r="B34" s="14"/>
      <c r="C34" s="25" t="s">
        <v>26</v>
      </c>
      <c r="D34" s="25"/>
      <c r="E34" s="24"/>
      <c r="F34" s="25" t="s">
        <v>27</v>
      </c>
      <c r="G34" s="26"/>
      <c r="H34" s="14"/>
      <c r="I34" s="14"/>
      <c r="J34" s="14"/>
      <c r="K34" s="14"/>
      <c r="L34" s="14"/>
      <c r="M34" s="14"/>
      <c r="N34" s="14"/>
      <c r="O34" s="14"/>
      <c r="P34" s="14"/>
      <c r="Q34" s="14"/>
      <c r="R34" s="8"/>
    </row>
    <row r="35" spans="1:18">
      <c r="A35" s="8"/>
      <c r="B35" s="14"/>
      <c r="C35" s="25"/>
      <c r="D35" s="25"/>
      <c r="E35" s="24"/>
      <c r="F35" s="25"/>
      <c r="G35" s="26"/>
      <c r="H35" s="14"/>
      <c r="I35" s="14"/>
      <c r="J35" s="14"/>
      <c r="K35" s="14"/>
      <c r="L35" s="14"/>
      <c r="M35" s="14"/>
      <c r="N35" s="14"/>
      <c r="O35" s="14"/>
      <c r="P35" s="14"/>
      <c r="Q35" s="14"/>
      <c r="R35" s="8"/>
    </row>
    <row r="36" spans="1:18">
      <c r="A36" s="8"/>
      <c r="B36" s="14"/>
      <c r="C36" s="1" t="s">
        <v>170</v>
      </c>
      <c r="D36" s="23"/>
      <c r="E36" s="24"/>
      <c r="F36" s="24"/>
      <c r="G36" s="14"/>
      <c r="H36" s="14"/>
      <c r="I36" s="14"/>
      <c r="J36" s="14"/>
      <c r="K36" s="14"/>
      <c r="L36" s="14"/>
      <c r="M36" s="14"/>
      <c r="N36" s="14"/>
      <c r="O36" s="14"/>
      <c r="P36" s="14"/>
      <c r="Q36" s="14"/>
      <c r="R36" s="8"/>
    </row>
    <row r="37" spans="1:18" ht="14.25">
      <c r="A37" s="21"/>
      <c r="B37" s="14"/>
      <c r="C37" s="1" t="s">
        <v>28</v>
      </c>
      <c r="D37" s="23"/>
      <c r="E37" s="24"/>
      <c r="F37" s="24"/>
      <c r="G37" s="14"/>
      <c r="H37" s="14"/>
      <c r="I37" s="14"/>
      <c r="J37" s="14"/>
      <c r="K37" s="14"/>
      <c r="L37" s="14"/>
      <c r="M37" s="14"/>
      <c r="N37" s="14"/>
      <c r="O37" s="14"/>
      <c r="P37" s="14"/>
      <c r="Q37" s="14"/>
      <c r="R37" s="21"/>
    </row>
    <row r="38" spans="1:18">
      <c r="A38" s="8"/>
      <c r="B38" s="14"/>
      <c r="C38" s="14"/>
      <c r="D38" s="14"/>
      <c r="E38" s="14"/>
      <c r="F38" s="14"/>
      <c r="G38" s="14"/>
      <c r="H38" s="14"/>
      <c r="I38" s="14"/>
      <c r="J38" s="14"/>
      <c r="K38" s="14"/>
      <c r="L38" s="14"/>
      <c r="M38" s="14"/>
      <c r="N38" s="14"/>
      <c r="O38" s="14"/>
      <c r="P38" s="14"/>
      <c r="Q38" s="14"/>
      <c r="R38" s="8"/>
    </row>
    <row r="39" spans="1:18">
      <c r="A39" s="8"/>
      <c r="B39" s="14"/>
      <c r="C39" s="14"/>
      <c r="D39" s="14"/>
      <c r="E39" s="14"/>
      <c r="F39" s="14"/>
      <c r="G39" s="14"/>
      <c r="H39" s="14"/>
      <c r="I39" s="14"/>
      <c r="J39" s="14"/>
      <c r="K39" s="14"/>
      <c r="L39" s="14"/>
      <c r="M39" s="14"/>
      <c r="N39" s="14"/>
      <c r="O39" s="14"/>
      <c r="P39" s="14"/>
      <c r="Q39" s="14"/>
      <c r="R39" s="8"/>
    </row>
    <row r="40" spans="1:18" ht="13.5">
      <c r="A40" s="8"/>
      <c r="B40" s="14"/>
      <c r="C40" s="40"/>
      <c r="D40" s="14"/>
      <c r="E40" s="14"/>
      <c r="F40" s="14"/>
      <c r="G40" s="14"/>
      <c r="H40" s="14"/>
      <c r="I40" s="14"/>
      <c r="J40" s="14"/>
      <c r="K40" s="14"/>
      <c r="L40" s="14"/>
      <c r="M40" s="14"/>
      <c r="N40" s="14"/>
      <c r="O40" s="14"/>
      <c r="P40" s="14"/>
      <c r="Q40" s="14"/>
      <c r="R40" s="8"/>
    </row>
    <row r="41" spans="1:18" ht="13.5">
      <c r="A41" s="8"/>
      <c r="B41" s="39"/>
      <c r="C41" s="41"/>
      <c r="D41" s="39"/>
      <c r="E41" s="39"/>
      <c r="F41" s="39"/>
      <c r="G41" s="39"/>
      <c r="H41" s="39"/>
      <c r="I41" s="39"/>
      <c r="J41" s="39"/>
      <c r="K41" s="39"/>
      <c r="L41" s="39"/>
      <c r="M41" s="39"/>
      <c r="N41" s="39"/>
      <c r="O41" s="39"/>
      <c r="P41" s="39"/>
      <c r="Q41" s="39"/>
      <c r="R41" s="8"/>
    </row>
    <row r="42" spans="1:18" ht="13.5">
      <c r="A42" s="8"/>
      <c r="B42" s="39"/>
      <c r="C42" s="40"/>
      <c r="D42" s="39"/>
      <c r="E42" s="39"/>
      <c r="F42" s="39"/>
      <c r="G42" s="39"/>
      <c r="H42" s="39"/>
      <c r="I42" s="39"/>
      <c r="J42" s="39"/>
      <c r="K42" s="39"/>
      <c r="L42" s="39"/>
      <c r="M42" s="39"/>
      <c r="N42" s="39"/>
      <c r="O42" s="39"/>
      <c r="P42" s="39"/>
      <c r="Q42" s="39"/>
      <c r="R42" s="8"/>
    </row>
    <row r="43" spans="1:18" ht="13.5">
      <c r="A43" s="8"/>
      <c r="B43" s="39"/>
      <c r="C43" s="40"/>
      <c r="D43" s="39"/>
      <c r="E43" s="39"/>
      <c r="F43" s="39"/>
      <c r="G43" s="39"/>
      <c r="H43" s="39"/>
      <c r="I43" s="39"/>
      <c r="J43" s="39"/>
      <c r="K43" s="39"/>
      <c r="L43" s="39"/>
      <c r="M43" s="39"/>
      <c r="N43" s="39"/>
      <c r="O43" s="39"/>
      <c r="P43" s="39"/>
      <c r="Q43" s="39"/>
      <c r="R43" s="8"/>
    </row>
    <row r="44" spans="1:18">
      <c r="A44" s="8"/>
      <c r="B44" s="39"/>
      <c r="C44" s="39"/>
      <c r="D44" s="39"/>
      <c r="E44" s="39"/>
      <c r="F44" s="39"/>
      <c r="G44" s="39"/>
      <c r="H44" s="39"/>
      <c r="I44" s="39"/>
      <c r="J44" s="39"/>
      <c r="K44" s="39"/>
      <c r="L44" s="39"/>
      <c r="M44" s="39"/>
      <c r="N44" s="39"/>
      <c r="O44" s="39"/>
      <c r="P44" s="39"/>
      <c r="Q44" s="39"/>
      <c r="R44" s="8"/>
    </row>
    <row r="45" spans="1:18">
      <c r="A45" s="8"/>
      <c r="B45" s="39"/>
      <c r="C45" s="39"/>
      <c r="D45" s="39"/>
      <c r="E45" s="39"/>
      <c r="F45" s="39"/>
      <c r="G45" s="39"/>
      <c r="H45" s="39"/>
      <c r="I45" s="39"/>
      <c r="J45" s="39"/>
      <c r="K45" s="39"/>
      <c r="L45" s="39"/>
      <c r="M45" s="39"/>
      <c r="N45" s="39"/>
      <c r="O45" s="39"/>
      <c r="P45" s="39"/>
      <c r="Q45" s="39"/>
      <c r="R45" s="8"/>
    </row>
    <row r="46" spans="1:18">
      <c r="A46" s="8"/>
      <c r="B46" s="39"/>
      <c r="C46" s="39"/>
      <c r="D46" s="39"/>
      <c r="E46" s="39"/>
      <c r="F46" s="39"/>
      <c r="G46" s="39"/>
      <c r="H46" s="39"/>
      <c r="I46" s="39"/>
      <c r="J46" s="39"/>
      <c r="K46" s="39"/>
      <c r="L46" s="39"/>
      <c r="M46" s="39"/>
      <c r="N46" s="39"/>
      <c r="O46" s="39"/>
      <c r="P46" s="39"/>
      <c r="Q46" s="39"/>
      <c r="R46" s="8"/>
    </row>
    <row r="47" spans="1:18">
      <c r="A47" s="8"/>
      <c r="B47" s="39"/>
      <c r="C47" s="39"/>
      <c r="D47" s="39"/>
      <c r="E47" s="39"/>
      <c r="F47" s="39"/>
      <c r="G47" s="39"/>
      <c r="H47" s="39"/>
      <c r="I47" s="39"/>
      <c r="J47" s="39"/>
      <c r="K47" s="39"/>
      <c r="L47" s="39"/>
      <c r="M47" s="39"/>
      <c r="N47" s="39"/>
      <c r="O47" s="39"/>
      <c r="P47" s="39"/>
      <c r="Q47" s="39"/>
      <c r="R47" s="8"/>
    </row>
    <row r="48" spans="1:18">
      <c r="A48" s="8"/>
      <c r="B48" s="39"/>
      <c r="C48" s="39"/>
      <c r="D48" s="39"/>
      <c r="E48" s="39"/>
      <c r="F48" s="39"/>
      <c r="G48" s="39"/>
      <c r="H48" s="39"/>
      <c r="I48" s="39"/>
      <c r="J48" s="39"/>
      <c r="K48" s="39"/>
      <c r="L48" s="39"/>
      <c r="M48" s="39"/>
      <c r="N48" s="39"/>
      <c r="O48" s="39"/>
      <c r="P48" s="39"/>
      <c r="Q48" s="39"/>
      <c r="R48" s="8"/>
    </row>
    <row r="49" spans="1:18">
      <c r="A49" s="8"/>
      <c r="B49" s="39"/>
      <c r="C49" s="39"/>
      <c r="D49" s="39"/>
      <c r="E49" s="39"/>
      <c r="F49" s="39"/>
      <c r="G49" s="39"/>
      <c r="H49" s="39"/>
      <c r="I49" s="39"/>
      <c r="J49" s="39"/>
      <c r="K49" s="39"/>
      <c r="L49" s="39"/>
      <c r="M49" s="39"/>
      <c r="N49" s="39"/>
      <c r="O49" s="39"/>
      <c r="P49" s="39"/>
      <c r="Q49" s="39"/>
      <c r="R49" s="8"/>
    </row>
    <row r="50" spans="1:18">
      <c r="A50" s="8"/>
      <c r="B50" s="39"/>
      <c r="C50" s="39"/>
      <c r="D50" s="39"/>
      <c r="E50" s="39"/>
      <c r="F50" s="39"/>
      <c r="G50" s="39"/>
      <c r="H50" s="39"/>
      <c r="I50" s="39"/>
      <c r="J50" s="39"/>
      <c r="K50" s="39"/>
      <c r="L50" s="39"/>
      <c r="M50" s="39"/>
      <c r="N50" s="39"/>
      <c r="O50" s="39"/>
      <c r="P50" s="39"/>
      <c r="Q50" s="39"/>
      <c r="R50" s="8"/>
    </row>
    <row r="51" spans="1:18">
      <c r="A51" s="8"/>
      <c r="B51" s="39"/>
      <c r="C51" s="39"/>
      <c r="D51" s="39"/>
      <c r="E51" s="39"/>
      <c r="F51" s="39"/>
      <c r="G51" s="39"/>
      <c r="H51" s="39"/>
      <c r="I51" s="39"/>
      <c r="J51" s="39"/>
      <c r="K51" s="39"/>
      <c r="L51" s="39"/>
      <c r="M51" s="39"/>
      <c r="N51" s="39"/>
      <c r="O51" s="39"/>
      <c r="P51" s="39"/>
      <c r="Q51" s="39"/>
      <c r="R51" s="8"/>
    </row>
    <row r="52" spans="1:18" ht="8.25" customHeight="1">
      <c r="A52" s="8"/>
      <c r="B52" s="9"/>
      <c r="C52" s="10"/>
      <c r="D52" s="10"/>
      <c r="E52" s="10"/>
      <c r="F52" s="10"/>
      <c r="G52" s="10"/>
      <c r="H52" s="10"/>
      <c r="I52" s="10"/>
      <c r="J52" s="10"/>
      <c r="K52" s="9"/>
      <c r="L52" s="11"/>
      <c r="M52" s="11"/>
      <c r="N52" s="11"/>
      <c r="O52" s="12"/>
      <c r="P52" s="10"/>
      <c r="Q52" s="9"/>
      <c r="R52" s="8"/>
    </row>
  </sheetData>
  <sheetProtection password="8355" sheet="1" objects="1" scenarios="1"/>
  <hyperlinks>
    <hyperlink ref="C36" r:id="rId1"/>
    <hyperlink ref="C37" r:id="rId2"/>
  </hyperlinks>
  <printOptions horizontalCentered="1"/>
  <pageMargins left="0.74803149606299213" right="0.74803149606299213" top="0.98425196850393704" bottom="0.98425196850393704" header="0.51181102362204722" footer="0.51181102362204722"/>
  <pageSetup paperSize="9" scale="76" fitToWidth="0" fitToHeight="0" orientation="portrait" r:id="rId3"/>
  <headerFooter alignWithMargins="0">
    <oddHeader>&amp;CKPN Investor Relations</oddHeader>
    <oddFooter>&amp;L&amp;8Q4 2013&amp;C&amp;8&amp;A&amp;R&amp;8  &amp;P/&amp;N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59.140625" style="44" bestFit="1" customWidth="1"/>
    <col min="4" max="4" width="1.7109375" style="44" customWidth="1"/>
    <col min="5" max="5" width="9.42578125" style="44" bestFit="1" customWidth="1"/>
    <col min="6" max="6" width="1.7109375" style="44" customWidth="1"/>
    <col min="7" max="7" width="8.7109375" style="44" customWidth="1"/>
    <col min="8" max="8" width="10.7109375" style="237" bestFit="1" customWidth="1"/>
    <col min="9" max="9" width="14.85546875" style="44" bestFit="1" customWidth="1"/>
    <col min="10" max="10" width="11" style="44" bestFit="1" customWidth="1"/>
    <col min="11" max="11" width="1.7109375" style="44" customWidth="1"/>
    <col min="12" max="12" width="9.42578125" style="44" bestFit="1" customWidth="1"/>
    <col min="13" max="13" width="10.7109375" style="44" bestFit="1" customWidth="1"/>
    <col min="14" max="14" width="8.7109375" style="44" customWidth="1"/>
    <col min="15" max="15" width="10.7109375" style="237" bestFit="1" customWidth="1"/>
    <col min="16" max="16" width="14.85546875" style="44" bestFit="1" customWidth="1"/>
    <col min="17" max="17" width="10.28515625" style="44" bestFit="1" customWidth="1"/>
    <col min="18" max="18" width="1.7109375" style="44" customWidth="1"/>
    <col min="19" max="19" width="9.42578125" style="99" bestFit="1" customWidth="1"/>
    <col min="20" max="20" width="10.28515625" style="99" bestFit="1" customWidth="1"/>
    <col min="21" max="21" width="1.7109375" style="44" customWidth="1"/>
    <col min="22" max="22" width="1.28515625" style="238" customWidth="1"/>
    <col min="23" max="16384" width="9.140625" style="44"/>
  </cols>
  <sheetData>
    <row r="1" spans="1:22" ht="9" customHeight="1">
      <c r="A1" s="42"/>
      <c r="B1" s="42"/>
      <c r="C1" s="42"/>
      <c r="D1" s="42"/>
      <c r="E1" s="42"/>
      <c r="F1" s="42"/>
      <c r="G1" s="42"/>
      <c r="H1" s="43"/>
      <c r="I1" s="42"/>
      <c r="J1" s="42"/>
      <c r="K1" s="42"/>
      <c r="L1" s="42"/>
      <c r="M1" s="42"/>
      <c r="N1" s="42"/>
      <c r="O1" s="43"/>
      <c r="P1" s="42"/>
      <c r="Q1" s="42"/>
      <c r="R1" s="42"/>
      <c r="S1" s="43"/>
      <c r="T1" s="43"/>
      <c r="U1" s="42"/>
      <c r="V1" s="42"/>
    </row>
    <row r="2" spans="1:22" ht="12.75">
      <c r="A2" s="45"/>
      <c r="B2" s="52"/>
      <c r="C2" s="633" t="s">
        <v>38</v>
      </c>
      <c r="D2" s="634"/>
      <c r="E2" s="635" t="s">
        <v>582</v>
      </c>
      <c r="F2" s="636"/>
      <c r="G2" s="637" t="s">
        <v>240</v>
      </c>
      <c r="H2" s="638" t="s">
        <v>40</v>
      </c>
      <c r="I2" s="639"/>
      <c r="J2" s="640" t="str">
        <f>+E2</f>
        <v>Q1 2013</v>
      </c>
      <c r="K2" s="641"/>
      <c r="L2" s="635" t="s">
        <v>583</v>
      </c>
      <c r="M2" s="637" t="s">
        <v>241</v>
      </c>
      <c r="N2" s="637" t="s">
        <v>240</v>
      </c>
      <c r="O2" s="638" t="s">
        <v>40</v>
      </c>
      <c r="P2" s="639"/>
      <c r="Q2" s="640" t="str">
        <f>+L2</f>
        <v>Q1 2012</v>
      </c>
      <c r="R2" s="642"/>
      <c r="S2" s="643" t="s">
        <v>355</v>
      </c>
      <c r="T2" s="643" t="s">
        <v>355</v>
      </c>
      <c r="U2" s="644"/>
      <c r="V2" s="45"/>
    </row>
    <row r="3" spans="1:22" ht="12.75">
      <c r="A3" s="45"/>
      <c r="B3" s="52"/>
      <c r="C3" s="645" t="s">
        <v>257</v>
      </c>
      <c r="D3" s="646"/>
      <c r="E3" s="647" t="s">
        <v>242</v>
      </c>
      <c r="F3" s="636"/>
      <c r="G3" s="638" t="s">
        <v>243</v>
      </c>
      <c r="H3" s="638" t="s">
        <v>252</v>
      </c>
      <c r="I3" s="648"/>
      <c r="J3" s="649" t="s">
        <v>267</v>
      </c>
      <c r="K3" s="641"/>
      <c r="L3" s="647" t="s">
        <v>242</v>
      </c>
      <c r="M3" s="648" t="s">
        <v>410</v>
      </c>
      <c r="N3" s="638" t="s">
        <v>243</v>
      </c>
      <c r="O3" s="638" t="s">
        <v>252</v>
      </c>
      <c r="P3" s="648"/>
      <c r="Q3" s="649" t="s">
        <v>267</v>
      </c>
      <c r="R3" s="642"/>
      <c r="S3" s="643" t="s">
        <v>242</v>
      </c>
      <c r="T3" s="643" t="s">
        <v>245</v>
      </c>
      <c r="U3" s="644"/>
      <c r="V3" s="45"/>
    </row>
    <row r="4" spans="1:22" ht="12.75">
      <c r="A4" s="42"/>
      <c r="B4" s="74"/>
      <c r="C4" s="74"/>
      <c r="D4" s="74"/>
      <c r="E4" s="650"/>
      <c r="F4" s="651"/>
      <c r="G4" s="651"/>
      <c r="H4" s="651"/>
      <c r="I4" s="651"/>
      <c r="J4" s="652"/>
      <c r="K4" s="650"/>
      <c r="L4" s="650"/>
      <c r="M4" s="651"/>
      <c r="N4" s="651"/>
      <c r="O4" s="651"/>
      <c r="P4" s="651"/>
      <c r="Q4" s="652"/>
      <c r="R4" s="653"/>
      <c r="S4" s="654"/>
      <c r="T4" s="655"/>
      <c r="U4" s="175"/>
      <c r="V4" s="42"/>
    </row>
    <row r="5" spans="1:22" ht="12.75" customHeight="1">
      <c r="A5" s="42"/>
      <c r="B5" s="74"/>
      <c r="C5" s="88" t="s">
        <v>530</v>
      </c>
      <c r="D5" s="656"/>
      <c r="E5" s="86">
        <v>760</v>
      </c>
      <c r="F5" s="657"/>
      <c r="G5" s="250">
        <v>0</v>
      </c>
      <c r="H5" s="250">
        <v>0</v>
      </c>
      <c r="I5" s="250"/>
      <c r="J5" s="658">
        <f>E5-G5-H5</f>
        <v>760</v>
      </c>
      <c r="K5" s="659"/>
      <c r="L5" s="86">
        <v>794</v>
      </c>
      <c r="M5" s="250">
        <v>-35</v>
      </c>
      <c r="N5" s="250">
        <v>0</v>
      </c>
      <c r="O5" s="250">
        <v>0</v>
      </c>
      <c r="P5" s="250"/>
      <c r="Q5" s="658">
        <f>L5+M5-N5-O5</f>
        <v>759</v>
      </c>
      <c r="R5" s="530"/>
      <c r="S5" s="660">
        <f>+IFERROR(IF(E5*L5&lt;0,"n.m.",IF(E5/L5-1&gt;100%,"&gt;100%",E5/L5-1)),"n.m.")</f>
        <v>-4.2821158690176331E-2</v>
      </c>
      <c r="T5" s="660">
        <f>+IFERROR(IF(J5*Q5&lt;0,"n.m.",IF(J5/Q5-1&gt;100%,"&gt;100%",J5/Q5-1)),"n.m.")</f>
        <v>1.3175230566535578E-3</v>
      </c>
      <c r="U5" s="661"/>
      <c r="V5" s="42"/>
    </row>
    <row r="6" spans="1:22" ht="12.75" customHeight="1">
      <c r="A6" s="42"/>
      <c r="B6" s="74"/>
      <c r="C6" s="656" t="s">
        <v>29</v>
      </c>
      <c r="D6" s="656"/>
      <c r="E6" s="86">
        <v>183</v>
      </c>
      <c r="F6" s="657"/>
      <c r="G6" s="250">
        <v>0</v>
      </c>
      <c r="H6" s="250">
        <v>0</v>
      </c>
      <c r="I6" s="250"/>
      <c r="J6" s="658">
        <f>E6-G6-H6</f>
        <v>183</v>
      </c>
      <c r="K6" s="659"/>
      <c r="L6" s="86">
        <v>191</v>
      </c>
      <c r="M6" s="250">
        <v>-11</v>
      </c>
      <c r="N6" s="250">
        <v>0</v>
      </c>
      <c r="O6" s="250">
        <v>0</v>
      </c>
      <c r="P6" s="250"/>
      <c r="Q6" s="658">
        <f>L6+M6-N6-O6</f>
        <v>180</v>
      </c>
      <c r="R6" s="530"/>
      <c r="S6" s="660">
        <f t="shared" ref="S6:S32" si="0">+IFERROR(IF(E6*L6&lt;0,"n.m.",IF(E6/L6-1&gt;100%,"&gt;100%",E6/L6-1)),"n.m.")</f>
        <v>-4.1884816753926746E-2</v>
      </c>
      <c r="T6" s="660">
        <f t="shared" ref="T6:T32" si="1">+IFERROR(IF(J6*Q6&lt;0,"n.m.",IF(J6/Q6-1&gt;100%,"&gt;100%",J6/Q6-1)),"n.m.")</f>
        <v>1.6666666666666607E-2</v>
      </c>
      <c r="U6" s="661"/>
      <c r="V6" s="42"/>
    </row>
    <row r="7" spans="1:22" s="97" customFormat="1" ht="14.25" customHeight="1">
      <c r="A7" s="45"/>
      <c r="B7" s="61"/>
      <c r="C7" s="656" t="s">
        <v>452</v>
      </c>
      <c r="D7" s="656"/>
      <c r="E7" s="86">
        <v>0</v>
      </c>
      <c r="F7" s="657"/>
      <c r="G7" s="250">
        <v>0</v>
      </c>
      <c r="H7" s="250">
        <v>0</v>
      </c>
      <c r="I7" s="250"/>
      <c r="J7" s="658">
        <f>E7-G7-H7</f>
        <v>0</v>
      </c>
      <c r="K7" s="659"/>
      <c r="L7" s="86">
        <v>60</v>
      </c>
      <c r="M7" s="250">
        <v>0</v>
      </c>
      <c r="N7" s="250">
        <v>0</v>
      </c>
      <c r="O7" s="250">
        <v>0</v>
      </c>
      <c r="P7" s="250"/>
      <c r="Q7" s="658">
        <f>L7+M7-N7-O7</f>
        <v>60</v>
      </c>
      <c r="R7" s="530"/>
      <c r="S7" s="660">
        <f t="shared" si="0"/>
        <v>-1</v>
      </c>
      <c r="T7" s="660">
        <f t="shared" si="1"/>
        <v>-1</v>
      </c>
      <c r="U7" s="661"/>
      <c r="V7" s="45"/>
    </row>
    <row r="8" spans="1:22" s="97" customFormat="1" ht="12.75" customHeight="1">
      <c r="A8" s="45"/>
      <c r="B8" s="61"/>
      <c r="C8" s="656" t="s">
        <v>338</v>
      </c>
      <c r="D8" s="656"/>
      <c r="E8" s="86">
        <v>10</v>
      </c>
      <c r="F8" s="657"/>
      <c r="G8" s="250">
        <v>0</v>
      </c>
      <c r="H8" s="250">
        <v>0</v>
      </c>
      <c r="I8" s="250"/>
      <c r="J8" s="658">
        <f>E8-G8-H8</f>
        <v>10</v>
      </c>
      <c r="K8" s="659"/>
      <c r="L8" s="86">
        <v>-25</v>
      </c>
      <c r="M8" s="250">
        <v>0</v>
      </c>
      <c r="N8" s="250">
        <v>0</v>
      </c>
      <c r="O8" s="250">
        <v>0</v>
      </c>
      <c r="P8" s="250"/>
      <c r="Q8" s="658">
        <f>L8+M8-N8-O8</f>
        <v>-25</v>
      </c>
      <c r="R8" s="530"/>
      <c r="S8" s="660" t="str">
        <f t="shared" si="0"/>
        <v>n.m.</v>
      </c>
      <c r="T8" s="660" t="str">
        <f t="shared" si="1"/>
        <v>n.m.</v>
      </c>
      <c r="U8" s="661"/>
      <c r="V8" s="45"/>
    </row>
    <row r="9" spans="1:22" s="97" customFormat="1" ht="12.75" customHeight="1">
      <c r="A9" s="45"/>
      <c r="B9" s="61"/>
      <c r="C9" s="258" t="s">
        <v>531</v>
      </c>
      <c r="D9" s="663"/>
      <c r="E9" s="664">
        <f>+E5+E6+E7+E8</f>
        <v>953</v>
      </c>
      <c r="F9" s="665"/>
      <c r="G9" s="259">
        <f>G5+G6+G7+G8</f>
        <v>0</v>
      </c>
      <c r="H9" s="259">
        <f>H5+H6+H7+H8</f>
        <v>0</v>
      </c>
      <c r="I9" s="259"/>
      <c r="J9" s="666">
        <f>J5+J6+J7+J8</f>
        <v>953</v>
      </c>
      <c r="K9" s="667"/>
      <c r="L9" s="664">
        <f>+L5+L6+L7+L8</f>
        <v>1020</v>
      </c>
      <c r="M9" s="259">
        <f>M5+M6+M7+M8</f>
        <v>-46</v>
      </c>
      <c r="N9" s="259">
        <f>N5+N6+N7+N8</f>
        <v>0</v>
      </c>
      <c r="O9" s="259">
        <f>O5+O6+O7+O8</f>
        <v>0</v>
      </c>
      <c r="P9" s="259"/>
      <c r="Q9" s="666">
        <f>Q5+Q6+Q7+Q8</f>
        <v>974</v>
      </c>
      <c r="R9" s="363"/>
      <c r="S9" s="668">
        <f t="shared" si="0"/>
        <v>-6.568627450980391E-2</v>
      </c>
      <c r="T9" s="668">
        <f t="shared" si="1"/>
        <v>-2.1560574948665256E-2</v>
      </c>
      <c r="U9" s="669"/>
      <c r="V9" s="45"/>
    </row>
    <row r="10" spans="1:22" s="97" customFormat="1" ht="12.75" customHeight="1">
      <c r="A10" s="45"/>
      <c r="B10" s="61"/>
      <c r="C10" s="663"/>
      <c r="D10" s="663"/>
      <c r="E10" s="664"/>
      <c r="F10" s="665"/>
      <c r="G10" s="259"/>
      <c r="H10" s="259"/>
      <c r="I10" s="259"/>
      <c r="J10" s="666"/>
      <c r="K10" s="667"/>
      <c r="L10" s="664"/>
      <c r="M10" s="259"/>
      <c r="N10" s="259"/>
      <c r="O10" s="259"/>
      <c r="P10" s="259"/>
      <c r="Q10" s="666"/>
      <c r="R10" s="363"/>
      <c r="S10" s="668"/>
      <c r="T10" s="668"/>
      <c r="U10" s="669"/>
      <c r="V10" s="45"/>
    </row>
    <row r="11" spans="1:22" ht="12.75" customHeight="1">
      <c r="A11" s="42"/>
      <c r="B11" s="74"/>
      <c r="C11" s="656" t="s">
        <v>309</v>
      </c>
      <c r="D11" s="656"/>
      <c r="E11" s="659">
        <v>393</v>
      </c>
      <c r="F11" s="657"/>
      <c r="G11" s="250">
        <v>0</v>
      </c>
      <c r="H11" s="250">
        <v>7</v>
      </c>
      <c r="I11" s="250"/>
      <c r="J11" s="658">
        <f>E11-G11-H11</f>
        <v>386</v>
      </c>
      <c r="K11" s="659"/>
      <c r="L11" s="659">
        <v>427</v>
      </c>
      <c r="M11" s="250">
        <v>-4</v>
      </c>
      <c r="N11" s="250">
        <v>0</v>
      </c>
      <c r="O11" s="250">
        <v>0</v>
      </c>
      <c r="P11" s="250"/>
      <c r="Q11" s="658">
        <f>L11+M11-N11-O11</f>
        <v>423</v>
      </c>
      <c r="R11" s="530"/>
      <c r="S11" s="660">
        <f t="shared" si="0"/>
        <v>-7.9625292740046816E-2</v>
      </c>
      <c r="T11" s="660">
        <f t="shared" si="1"/>
        <v>-8.7470449172576847E-2</v>
      </c>
      <c r="U11" s="661"/>
      <c r="V11" s="42"/>
    </row>
    <row r="12" spans="1:22" s="124" customFormat="1" ht="12.75" customHeight="1">
      <c r="A12" s="114"/>
      <c r="B12" s="115"/>
      <c r="C12" s="656" t="s">
        <v>310</v>
      </c>
      <c r="D12" s="656"/>
      <c r="E12" s="659">
        <v>501</v>
      </c>
      <c r="F12" s="657"/>
      <c r="G12" s="250">
        <v>19</v>
      </c>
      <c r="H12" s="250">
        <v>13</v>
      </c>
      <c r="I12" s="250"/>
      <c r="J12" s="658">
        <f>E12-G12-H12</f>
        <v>469</v>
      </c>
      <c r="K12" s="659"/>
      <c r="L12" s="659">
        <v>458</v>
      </c>
      <c r="M12" s="250">
        <v>0</v>
      </c>
      <c r="N12" s="250">
        <v>0</v>
      </c>
      <c r="O12" s="250">
        <v>0</v>
      </c>
      <c r="P12" s="250"/>
      <c r="Q12" s="658">
        <f>L12+M12-N12-O12</f>
        <v>458</v>
      </c>
      <c r="R12" s="530"/>
      <c r="S12" s="660">
        <f t="shared" si="0"/>
        <v>9.3886462882096122E-2</v>
      </c>
      <c r="T12" s="660">
        <f t="shared" si="1"/>
        <v>2.4017467248908186E-2</v>
      </c>
      <c r="U12" s="661"/>
      <c r="V12" s="114"/>
    </row>
    <row r="13" spans="1:22" ht="12.75" customHeight="1">
      <c r="A13" s="42"/>
      <c r="B13" s="74"/>
      <c r="C13" s="656" t="s">
        <v>30</v>
      </c>
      <c r="D13" s="656"/>
      <c r="E13" s="659">
        <v>701</v>
      </c>
      <c r="F13" s="657"/>
      <c r="G13" s="250">
        <v>11</v>
      </c>
      <c r="H13" s="250">
        <v>0</v>
      </c>
      <c r="I13" s="250"/>
      <c r="J13" s="658">
        <f>E13-G13-H13</f>
        <v>690</v>
      </c>
      <c r="K13" s="659"/>
      <c r="L13" s="659">
        <v>746</v>
      </c>
      <c r="M13" s="250">
        <v>-3</v>
      </c>
      <c r="N13" s="250">
        <v>0</v>
      </c>
      <c r="O13" s="250">
        <v>0</v>
      </c>
      <c r="P13" s="250"/>
      <c r="Q13" s="658">
        <f>L13+M13-N13-O13</f>
        <v>743</v>
      </c>
      <c r="R13" s="530"/>
      <c r="S13" s="660">
        <f t="shared" si="0"/>
        <v>-6.032171581769441E-2</v>
      </c>
      <c r="T13" s="660">
        <f t="shared" si="1"/>
        <v>-7.1332436069986516E-2</v>
      </c>
      <c r="U13" s="661"/>
      <c r="V13" s="42"/>
    </row>
    <row r="14" spans="1:22" ht="12.75" customHeight="1">
      <c r="A14" s="42"/>
      <c r="B14" s="74"/>
      <c r="C14" s="88" t="s">
        <v>317</v>
      </c>
      <c r="D14" s="656"/>
      <c r="E14" s="659">
        <v>603</v>
      </c>
      <c r="F14" s="657"/>
      <c r="G14" s="80">
        <v>14</v>
      </c>
      <c r="H14" s="250">
        <v>0</v>
      </c>
      <c r="I14" s="250"/>
      <c r="J14" s="658">
        <f>E14-G14-H14</f>
        <v>589</v>
      </c>
      <c r="K14" s="659"/>
      <c r="L14" s="659">
        <v>664</v>
      </c>
      <c r="M14" s="250">
        <v>-1</v>
      </c>
      <c r="N14" s="250">
        <v>0</v>
      </c>
      <c r="O14" s="250">
        <v>31</v>
      </c>
      <c r="P14" s="250"/>
      <c r="Q14" s="658">
        <f>L14+M14-N14-O14</f>
        <v>632</v>
      </c>
      <c r="R14" s="530"/>
      <c r="S14" s="660">
        <f t="shared" si="0"/>
        <v>-9.1867469879518104E-2</v>
      </c>
      <c r="T14" s="660">
        <f t="shared" si="1"/>
        <v>-6.8037974683544333E-2</v>
      </c>
      <c r="U14" s="661"/>
      <c r="V14" s="42"/>
    </row>
    <row r="15" spans="1:22" ht="12.75" customHeight="1">
      <c r="A15" s="42"/>
      <c r="B15" s="74"/>
      <c r="C15" s="656" t="s">
        <v>338</v>
      </c>
      <c r="D15" s="656"/>
      <c r="E15" s="86">
        <v>-533</v>
      </c>
      <c r="F15" s="657"/>
      <c r="G15" s="250">
        <v>0</v>
      </c>
      <c r="H15" s="250">
        <v>0</v>
      </c>
      <c r="I15" s="250"/>
      <c r="J15" s="658">
        <f>E15-G15-H15</f>
        <v>-533</v>
      </c>
      <c r="K15" s="659"/>
      <c r="L15" s="86">
        <v>-532</v>
      </c>
      <c r="M15" s="250">
        <v>0</v>
      </c>
      <c r="N15" s="250">
        <v>0</v>
      </c>
      <c r="O15" s="250">
        <v>0</v>
      </c>
      <c r="P15" s="250"/>
      <c r="Q15" s="658">
        <f>L15+M15-N15-O15</f>
        <v>-532</v>
      </c>
      <c r="R15" s="530"/>
      <c r="S15" s="660">
        <f t="shared" si="0"/>
        <v>1.879699248120259E-3</v>
      </c>
      <c r="T15" s="660">
        <f t="shared" si="1"/>
        <v>1.879699248120259E-3</v>
      </c>
      <c r="U15" s="661"/>
      <c r="V15" s="42"/>
    </row>
    <row r="16" spans="1:22" s="97" customFormat="1" ht="12.75" customHeight="1">
      <c r="A16" s="45"/>
      <c r="B16" s="61"/>
      <c r="C16" s="663" t="s">
        <v>214</v>
      </c>
      <c r="D16" s="663"/>
      <c r="E16" s="664">
        <f>+E11+E12+E13+E14+E15</f>
        <v>1665</v>
      </c>
      <c r="F16" s="665"/>
      <c r="G16" s="259">
        <f>G11+G12+G13+G14+G15</f>
        <v>44</v>
      </c>
      <c r="H16" s="259">
        <f>H11+H12+H13+H14+H15</f>
        <v>20</v>
      </c>
      <c r="I16" s="259"/>
      <c r="J16" s="666">
        <f>J11+J12+J13+J14+J15</f>
        <v>1601</v>
      </c>
      <c r="K16" s="667"/>
      <c r="L16" s="664">
        <f>+L11+L12+L13+L14+L15</f>
        <v>1763</v>
      </c>
      <c r="M16" s="259">
        <f>M11+M12+M13+M14+M15</f>
        <v>-8</v>
      </c>
      <c r="N16" s="259">
        <f>N11+N12+N13+N14+N15</f>
        <v>0</v>
      </c>
      <c r="O16" s="259">
        <f>O11+O12+O13+O14+O15</f>
        <v>31</v>
      </c>
      <c r="P16" s="259"/>
      <c r="Q16" s="666">
        <f>Q11+Q12+Q13+Q14+Q15</f>
        <v>1724</v>
      </c>
      <c r="R16" s="363"/>
      <c r="S16" s="668">
        <f t="shared" si="0"/>
        <v>-5.5587067498581999E-2</v>
      </c>
      <c r="T16" s="668">
        <f t="shared" si="1"/>
        <v>-7.1345707656612523E-2</v>
      </c>
      <c r="U16" s="669"/>
      <c r="V16" s="45"/>
    </row>
    <row r="17" spans="1:25" s="97" customFormat="1" ht="12.75" customHeight="1">
      <c r="A17" s="45"/>
      <c r="B17" s="61"/>
      <c r="C17" s="656"/>
      <c r="D17" s="656"/>
      <c r="E17" s="659"/>
      <c r="F17" s="657"/>
      <c r="G17" s="250"/>
      <c r="H17" s="250"/>
      <c r="I17" s="250"/>
      <c r="J17" s="670"/>
      <c r="K17" s="659"/>
      <c r="L17" s="659"/>
      <c r="M17" s="250"/>
      <c r="N17" s="250"/>
      <c r="O17" s="250"/>
      <c r="P17" s="250"/>
      <c r="Q17" s="670"/>
      <c r="R17" s="530"/>
      <c r="S17" s="660"/>
      <c r="T17" s="660"/>
      <c r="U17" s="661"/>
      <c r="V17" s="45"/>
    </row>
    <row r="18" spans="1:25" ht="12.75" customHeight="1">
      <c r="A18" s="45"/>
      <c r="B18" s="61"/>
      <c r="C18" s="656" t="s">
        <v>405</v>
      </c>
      <c r="D18" s="656"/>
      <c r="E18" s="86">
        <v>157</v>
      </c>
      <c r="F18" s="657"/>
      <c r="G18" s="250">
        <v>0</v>
      </c>
      <c r="H18" s="250">
        <v>0</v>
      </c>
      <c r="I18" s="250"/>
      <c r="J18" s="658">
        <f>E18-G18-H18</f>
        <v>157</v>
      </c>
      <c r="K18" s="659"/>
      <c r="L18" s="86">
        <v>297</v>
      </c>
      <c r="M18" s="250">
        <v>0</v>
      </c>
      <c r="N18" s="250">
        <v>132</v>
      </c>
      <c r="O18" s="250">
        <v>0</v>
      </c>
      <c r="P18" s="250"/>
      <c r="Q18" s="658">
        <f>L18+M18-N18-O18</f>
        <v>165</v>
      </c>
      <c r="R18" s="530"/>
      <c r="S18" s="660">
        <f t="shared" si="0"/>
        <v>-0.47138047138047134</v>
      </c>
      <c r="T18" s="660">
        <f t="shared" si="1"/>
        <v>-4.8484848484848464E-2</v>
      </c>
      <c r="U18" s="661"/>
      <c r="V18" s="45"/>
    </row>
    <row r="19" spans="1:25" ht="12.75" customHeight="1">
      <c r="A19" s="42"/>
      <c r="B19" s="74"/>
      <c r="C19" s="656" t="s">
        <v>54</v>
      </c>
      <c r="D19" s="656"/>
      <c r="E19" s="86">
        <v>-63</v>
      </c>
      <c r="F19" s="657"/>
      <c r="G19" s="250">
        <v>0</v>
      </c>
      <c r="H19" s="250">
        <v>0</v>
      </c>
      <c r="I19" s="250"/>
      <c r="J19" s="658">
        <f>E19-G19-H19</f>
        <v>-63</v>
      </c>
      <c r="K19" s="659"/>
      <c r="L19" s="86">
        <v>-84</v>
      </c>
      <c r="M19" s="250">
        <v>0</v>
      </c>
      <c r="N19" s="250">
        <v>0</v>
      </c>
      <c r="O19" s="250">
        <v>0</v>
      </c>
      <c r="P19" s="250"/>
      <c r="Q19" s="658">
        <f>L19+M19-N19-O19</f>
        <v>-84</v>
      </c>
      <c r="R19" s="530"/>
      <c r="S19" s="660">
        <f t="shared" si="0"/>
        <v>-0.25</v>
      </c>
      <c r="T19" s="660">
        <f t="shared" si="1"/>
        <v>-0.25</v>
      </c>
      <c r="U19" s="661"/>
      <c r="V19" s="42"/>
    </row>
    <row r="20" spans="1:25" s="97" customFormat="1" ht="12.75" customHeight="1">
      <c r="A20" s="671"/>
      <c r="B20" s="672"/>
      <c r="C20" s="663" t="s">
        <v>171</v>
      </c>
      <c r="D20" s="663"/>
      <c r="E20" s="664">
        <f>+E16+E18+E19</f>
        <v>1759</v>
      </c>
      <c r="F20" s="665"/>
      <c r="G20" s="259">
        <f>G16+G18+G19</f>
        <v>44</v>
      </c>
      <c r="H20" s="259">
        <f>H16+H18+H19</f>
        <v>20</v>
      </c>
      <c r="I20" s="259"/>
      <c r="J20" s="666">
        <f>J16+J18+J19</f>
        <v>1695</v>
      </c>
      <c r="K20" s="667"/>
      <c r="L20" s="664">
        <f>+L16+L18+L19</f>
        <v>1976</v>
      </c>
      <c r="M20" s="259">
        <f>M16+M18+M19</f>
        <v>-8</v>
      </c>
      <c r="N20" s="259">
        <f>N16+N18+N19</f>
        <v>132</v>
      </c>
      <c r="O20" s="259">
        <f>O16+O18+O19</f>
        <v>31</v>
      </c>
      <c r="P20" s="259"/>
      <c r="Q20" s="666">
        <f>Q16+Q18+Q19</f>
        <v>1805</v>
      </c>
      <c r="R20" s="363"/>
      <c r="S20" s="668">
        <f t="shared" si="0"/>
        <v>-0.10981781376518218</v>
      </c>
      <c r="T20" s="668">
        <f t="shared" si="1"/>
        <v>-6.0941828254847619E-2</v>
      </c>
      <c r="U20" s="669"/>
      <c r="V20" s="671"/>
    </row>
    <row r="21" spans="1:25" s="97" customFormat="1" ht="12.75" customHeight="1">
      <c r="A21" s="671"/>
      <c r="B21" s="672"/>
      <c r="C21" s="663"/>
      <c r="D21" s="663"/>
      <c r="E21" s="664"/>
      <c r="F21" s="665"/>
      <c r="G21" s="259"/>
      <c r="H21" s="259"/>
      <c r="I21" s="259"/>
      <c r="J21" s="666"/>
      <c r="K21" s="667"/>
      <c r="L21" s="664"/>
      <c r="M21" s="259"/>
      <c r="N21" s="259"/>
      <c r="O21" s="259"/>
      <c r="P21" s="259"/>
      <c r="Q21" s="666"/>
      <c r="R21" s="363"/>
      <c r="S21" s="668"/>
      <c r="T21" s="668"/>
      <c r="U21" s="669"/>
      <c r="V21" s="671"/>
    </row>
    <row r="22" spans="1:25" s="97" customFormat="1" ht="12.75" customHeight="1">
      <c r="A22" s="45"/>
      <c r="B22" s="61"/>
      <c r="C22" s="673" t="s">
        <v>188</v>
      </c>
      <c r="D22" s="673"/>
      <c r="E22" s="664">
        <v>242</v>
      </c>
      <c r="F22" s="674"/>
      <c r="G22" s="259">
        <v>0</v>
      </c>
      <c r="H22" s="259">
        <v>0</v>
      </c>
      <c r="I22" s="259"/>
      <c r="J22" s="675">
        <f>E22-G22-H22</f>
        <v>242</v>
      </c>
      <c r="K22" s="664"/>
      <c r="L22" s="664">
        <v>255</v>
      </c>
      <c r="M22" s="259">
        <v>0</v>
      </c>
      <c r="N22" s="259">
        <v>0</v>
      </c>
      <c r="O22" s="259">
        <v>0</v>
      </c>
      <c r="P22" s="259"/>
      <c r="Q22" s="675">
        <f>L22+M22-N22-O22</f>
        <v>255</v>
      </c>
      <c r="R22" s="531"/>
      <c r="S22" s="668">
        <f t="shared" si="0"/>
        <v>-5.0980392156862786E-2</v>
      </c>
      <c r="T22" s="668">
        <f t="shared" si="1"/>
        <v>-5.0980392156862786E-2</v>
      </c>
      <c r="U22" s="676"/>
      <c r="V22" s="45"/>
      <c r="Y22" s="141"/>
    </row>
    <row r="23" spans="1:25" ht="12.75" customHeight="1">
      <c r="A23" s="238"/>
      <c r="B23" s="66"/>
      <c r="C23" s="656"/>
      <c r="D23" s="656"/>
      <c r="E23" s="664"/>
      <c r="F23" s="657"/>
      <c r="G23" s="250"/>
      <c r="H23" s="250"/>
      <c r="I23" s="250"/>
      <c r="J23" s="670"/>
      <c r="K23" s="659"/>
      <c r="L23" s="664"/>
      <c r="M23" s="250"/>
      <c r="N23" s="250"/>
      <c r="O23" s="250"/>
      <c r="P23" s="250"/>
      <c r="Q23" s="670"/>
      <c r="R23" s="530"/>
      <c r="S23" s="660"/>
      <c r="T23" s="660"/>
      <c r="U23" s="661"/>
    </row>
    <row r="24" spans="1:25" s="97" customFormat="1" ht="12.75" customHeight="1">
      <c r="A24" s="671"/>
      <c r="B24" s="672"/>
      <c r="C24" s="673" t="s">
        <v>31</v>
      </c>
      <c r="D24" s="673"/>
      <c r="E24" s="664">
        <v>21</v>
      </c>
      <c r="F24" s="674"/>
      <c r="G24" s="259">
        <v>0</v>
      </c>
      <c r="H24" s="259">
        <v>0</v>
      </c>
      <c r="I24" s="259"/>
      <c r="J24" s="675">
        <f>E24-G24-H24</f>
        <v>21</v>
      </c>
      <c r="K24" s="664"/>
      <c r="L24" s="664">
        <v>19</v>
      </c>
      <c r="M24" s="259">
        <v>0</v>
      </c>
      <c r="N24" s="259">
        <v>0</v>
      </c>
      <c r="O24" s="259">
        <v>0</v>
      </c>
      <c r="P24" s="259"/>
      <c r="Q24" s="675">
        <f>L24+M24-N24-O24</f>
        <v>19</v>
      </c>
      <c r="R24" s="531"/>
      <c r="S24" s="668">
        <f t="shared" si="0"/>
        <v>0.10526315789473695</v>
      </c>
      <c r="T24" s="668">
        <f t="shared" si="1"/>
        <v>0.10526315789473695</v>
      </c>
      <c r="U24" s="676"/>
      <c r="V24" s="671"/>
    </row>
    <row r="25" spans="1:25" s="97" customFormat="1" ht="12.75" customHeight="1">
      <c r="A25" s="671"/>
      <c r="B25" s="672"/>
      <c r="C25" s="673"/>
      <c r="D25" s="673"/>
      <c r="E25" s="664"/>
      <c r="F25" s="674"/>
      <c r="G25" s="259"/>
      <c r="H25" s="259"/>
      <c r="I25" s="259"/>
      <c r="J25" s="670"/>
      <c r="K25" s="664"/>
      <c r="L25" s="664"/>
      <c r="M25" s="259"/>
      <c r="N25" s="259"/>
      <c r="O25" s="259"/>
      <c r="P25" s="259"/>
      <c r="Q25" s="670"/>
      <c r="R25" s="531"/>
      <c r="S25" s="668"/>
      <c r="T25" s="668"/>
      <c r="U25" s="676"/>
      <c r="V25" s="671"/>
    </row>
    <row r="26" spans="1:25" s="97" customFormat="1" ht="12.75" customHeight="1">
      <c r="A26" s="671"/>
      <c r="B26" s="672"/>
      <c r="C26" s="673" t="s">
        <v>32</v>
      </c>
      <c r="D26" s="673"/>
      <c r="E26" s="95">
        <v>-64</v>
      </c>
      <c r="F26" s="674"/>
      <c r="G26" s="259">
        <v>0</v>
      </c>
      <c r="H26" s="259">
        <v>0</v>
      </c>
      <c r="I26" s="259"/>
      <c r="J26" s="675">
        <f>E26-G26-H26</f>
        <v>-64</v>
      </c>
      <c r="K26" s="664"/>
      <c r="L26" s="95">
        <v>-79</v>
      </c>
      <c r="M26" s="259">
        <v>0</v>
      </c>
      <c r="N26" s="259">
        <v>0</v>
      </c>
      <c r="O26" s="259">
        <v>0</v>
      </c>
      <c r="P26" s="259"/>
      <c r="Q26" s="675">
        <f>L26+M26-N26-O26</f>
        <v>-79</v>
      </c>
      <c r="R26" s="531"/>
      <c r="S26" s="668">
        <f t="shared" si="0"/>
        <v>-0.189873417721519</v>
      </c>
      <c r="T26" s="668">
        <f t="shared" si="1"/>
        <v>-0.189873417721519</v>
      </c>
      <c r="U26" s="676"/>
      <c r="V26" s="671"/>
    </row>
    <row r="27" spans="1:25" ht="12.75" customHeight="1">
      <c r="A27" s="238"/>
      <c r="B27" s="66"/>
      <c r="C27" s="656"/>
      <c r="D27" s="656"/>
      <c r="E27" s="664"/>
      <c r="F27" s="657"/>
      <c r="G27" s="250"/>
      <c r="H27" s="250"/>
      <c r="I27" s="250"/>
      <c r="J27" s="666"/>
      <c r="K27" s="659"/>
      <c r="L27" s="664"/>
      <c r="M27" s="250"/>
      <c r="N27" s="250"/>
      <c r="O27" s="250"/>
      <c r="P27" s="250"/>
      <c r="Q27" s="666"/>
      <c r="R27" s="530"/>
      <c r="S27" s="660"/>
      <c r="T27" s="660"/>
      <c r="U27" s="661"/>
    </row>
    <row r="28" spans="1:25" s="97" customFormat="1" ht="12.75" customHeight="1">
      <c r="A28" s="45"/>
      <c r="B28" s="61"/>
      <c r="C28" s="111" t="s">
        <v>532</v>
      </c>
      <c r="D28" s="673"/>
      <c r="E28" s="664">
        <f>+E9+E20+E22+E24+E26</f>
        <v>2911</v>
      </c>
      <c r="F28" s="674"/>
      <c r="G28" s="259">
        <f>G9+G22+G20+G24+G26</f>
        <v>44</v>
      </c>
      <c r="H28" s="259">
        <f>H9+H22+H20+H24+H26</f>
        <v>20</v>
      </c>
      <c r="I28" s="259"/>
      <c r="J28" s="666">
        <f>E28-G28-H28</f>
        <v>2847</v>
      </c>
      <c r="K28" s="664"/>
      <c r="L28" s="664">
        <f>+L9+L20+L22+L24+L26</f>
        <v>3191</v>
      </c>
      <c r="M28" s="259">
        <f>M9+M22+M20+M24+M26</f>
        <v>-54</v>
      </c>
      <c r="N28" s="259">
        <f>N9+N22+N20+N24+N26</f>
        <v>132</v>
      </c>
      <c r="O28" s="259">
        <f>O9+O22+O20+O24+O26</f>
        <v>31</v>
      </c>
      <c r="P28" s="259"/>
      <c r="Q28" s="666">
        <f>L28+M28-N28-O28</f>
        <v>2974</v>
      </c>
      <c r="R28" s="531"/>
      <c r="S28" s="668">
        <f t="shared" si="0"/>
        <v>-8.7746787840802254E-2</v>
      </c>
      <c r="T28" s="668">
        <f t="shared" si="1"/>
        <v>-4.2703429724277098E-2</v>
      </c>
      <c r="U28" s="676"/>
      <c r="V28" s="45"/>
    </row>
    <row r="29" spans="1:25" s="97" customFormat="1" ht="12.75" customHeight="1">
      <c r="A29" s="45"/>
      <c r="B29" s="61"/>
      <c r="C29" s="111"/>
      <c r="D29" s="673"/>
      <c r="E29" s="664"/>
      <c r="F29" s="674"/>
      <c r="G29" s="259"/>
      <c r="H29" s="259"/>
      <c r="I29" s="259"/>
      <c r="J29" s="666"/>
      <c r="K29" s="664"/>
      <c r="L29" s="664"/>
      <c r="M29" s="259"/>
      <c r="N29" s="259"/>
      <c r="O29" s="259"/>
      <c r="P29" s="259"/>
      <c r="Q29" s="666"/>
      <c r="R29" s="531"/>
      <c r="S29" s="668"/>
      <c r="T29" s="668"/>
      <c r="U29" s="676"/>
      <c r="V29" s="45"/>
    </row>
    <row r="30" spans="1:25" s="97" customFormat="1" ht="12.75" customHeight="1">
      <c r="A30" s="45"/>
      <c r="B30" s="61"/>
      <c r="C30" s="273" t="s">
        <v>526</v>
      </c>
      <c r="D30" s="673"/>
      <c r="E30" s="677">
        <v>736</v>
      </c>
      <c r="F30" s="678"/>
      <c r="G30" s="274">
        <v>0</v>
      </c>
      <c r="H30" s="274">
        <v>0</v>
      </c>
      <c r="I30" s="274"/>
      <c r="J30" s="679">
        <f t="shared" ref="J30:J32" si="2">E30-G30-H30</f>
        <v>736</v>
      </c>
      <c r="K30" s="677"/>
      <c r="L30" s="677">
        <v>757</v>
      </c>
      <c r="M30" s="274">
        <v>-35</v>
      </c>
      <c r="N30" s="274">
        <v>0</v>
      </c>
      <c r="O30" s="274">
        <v>0</v>
      </c>
      <c r="P30" s="274"/>
      <c r="Q30" s="679">
        <f t="shared" ref="Q30:Q32" si="3">L30+M30-N30-O30</f>
        <v>722</v>
      </c>
      <c r="R30" s="533"/>
      <c r="S30" s="680">
        <f t="shared" si="0"/>
        <v>-2.7741083223249641E-2</v>
      </c>
      <c r="T30" s="680">
        <f t="shared" si="1"/>
        <v>1.939058171745156E-2</v>
      </c>
      <c r="U30" s="676"/>
      <c r="V30" s="45"/>
    </row>
    <row r="31" spans="1:25" s="97" customFormat="1" ht="12.75" customHeight="1">
      <c r="A31" s="45"/>
      <c r="B31" s="61"/>
      <c r="C31" s="111"/>
      <c r="D31" s="673"/>
      <c r="E31" s="664"/>
      <c r="F31" s="674"/>
      <c r="G31" s="259"/>
      <c r="H31" s="259"/>
      <c r="I31" s="259"/>
      <c r="J31" s="666"/>
      <c r="K31" s="664"/>
      <c r="L31" s="664"/>
      <c r="M31" s="259"/>
      <c r="N31" s="259"/>
      <c r="O31" s="259"/>
      <c r="P31" s="259"/>
      <c r="Q31" s="666"/>
      <c r="R31" s="531"/>
      <c r="S31" s="668"/>
      <c r="T31" s="668"/>
      <c r="U31" s="676"/>
      <c r="V31" s="45"/>
    </row>
    <row r="32" spans="1:25" s="97" customFormat="1" ht="12.75" customHeight="1">
      <c r="A32" s="45"/>
      <c r="B32" s="61"/>
      <c r="C32" s="111" t="s">
        <v>527</v>
      </c>
      <c r="D32" s="673"/>
      <c r="E32" s="664">
        <f>+E28-E30</f>
        <v>2175</v>
      </c>
      <c r="F32" s="674"/>
      <c r="G32" s="89">
        <f>G28-G30</f>
        <v>44</v>
      </c>
      <c r="H32" s="259">
        <f>H28-H30</f>
        <v>20</v>
      </c>
      <c r="I32" s="259"/>
      <c r="J32" s="666">
        <f t="shared" si="2"/>
        <v>2111</v>
      </c>
      <c r="K32" s="664"/>
      <c r="L32" s="664">
        <f>+L28-L30</f>
        <v>2434</v>
      </c>
      <c r="M32" s="259">
        <f>M28-M30</f>
        <v>-19</v>
      </c>
      <c r="N32" s="259">
        <f t="shared" ref="N32:O32" si="4">N28-N30</f>
        <v>132</v>
      </c>
      <c r="O32" s="259">
        <f t="shared" si="4"/>
        <v>31</v>
      </c>
      <c r="P32" s="259"/>
      <c r="Q32" s="666">
        <f t="shared" si="3"/>
        <v>2252</v>
      </c>
      <c r="R32" s="531"/>
      <c r="S32" s="668">
        <f t="shared" si="0"/>
        <v>-0.10640920295809364</v>
      </c>
      <c r="T32" s="668">
        <f t="shared" si="1"/>
        <v>-6.261101243339251E-2</v>
      </c>
      <c r="U32" s="676"/>
      <c r="V32" s="45"/>
    </row>
    <row r="33" spans="1:22" ht="12.75" customHeight="1">
      <c r="A33" s="42"/>
      <c r="B33" s="74"/>
      <c r="C33" s="656"/>
      <c r="D33" s="656"/>
      <c r="E33" s="681"/>
      <c r="F33" s="682"/>
      <c r="G33" s="682"/>
      <c r="H33" s="682"/>
      <c r="I33" s="682"/>
      <c r="J33" s="683"/>
      <c r="K33" s="681"/>
      <c r="L33" s="681"/>
      <c r="M33" s="684"/>
      <c r="N33" s="684"/>
      <c r="O33" s="684"/>
      <c r="P33" s="682"/>
      <c r="Q33" s="683"/>
      <c r="R33" s="685"/>
      <c r="S33" s="685"/>
      <c r="T33" s="685"/>
      <c r="U33" s="686"/>
      <c r="V33" s="42"/>
    </row>
    <row r="34" spans="1:22" ht="9" customHeight="1">
      <c r="A34" s="42"/>
      <c r="B34" s="42"/>
      <c r="C34" s="42"/>
      <c r="D34" s="42"/>
      <c r="E34" s="351"/>
      <c r="F34" s="351"/>
      <c r="G34" s="351"/>
      <c r="H34" s="687"/>
      <c r="I34" s="351"/>
      <c r="J34" s="351"/>
      <c r="K34" s="351"/>
      <c r="L34" s="351"/>
      <c r="M34" s="351"/>
      <c r="N34" s="351"/>
      <c r="O34" s="687"/>
      <c r="P34" s="351"/>
      <c r="Q34" s="351"/>
      <c r="R34" s="42"/>
      <c r="S34" s="43"/>
      <c r="T34" s="688"/>
      <c r="U34" s="42"/>
      <c r="V34" s="42"/>
    </row>
    <row r="35" spans="1:22" ht="14.25">
      <c r="A35" s="205"/>
      <c r="B35" s="236" t="s">
        <v>277</v>
      </c>
      <c r="C35" s="157"/>
      <c r="D35" s="157"/>
      <c r="E35" s="157"/>
      <c r="F35" s="157"/>
      <c r="G35" s="157"/>
      <c r="H35" s="76"/>
      <c r="I35" s="76"/>
      <c r="J35" s="157"/>
      <c r="K35" s="78"/>
      <c r="L35" s="157"/>
      <c r="M35" s="157"/>
      <c r="N35" s="157"/>
      <c r="O35" s="157"/>
      <c r="P35" s="157"/>
      <c r="Q35" s="156"/>
      <c r="R35" s="205"/>
      <c r="S35" s="689"/>
      <c r="T35" s="689"/>
      <c r="U35" s="205"/>
      <c r="V35" s="205"/>
    </row>
    <row r="36" spans="1:22" ht="14.25">
      <c r="A36" s="205"/>
      <c r="B36" s="236" t="s">
        <v>634</v>
      </c>
      <c r="C36" s="157"/>
      <c r="D36" s="157"/>
      <c r="E36" s="157"/>
      <c r="F36" s="157"/>
      <c r="G36" s="157"/>
      <c r="H36" s="76"/>
      <c r="I36" s="76"/>
      <c r="J36" s="157"/>
      <c r="K36" s="78"/>
      <c r="L36" s="157"/>
      <c r="M36" s="157"/>
      <c r="N36" s="157"/>
      <c r="O36" s="157"/>
      <c r="P36" s="157"/>
      <c r="Q36" s="156"/>
      <c r="R36" s="205"/>
      <c r="S36" s="689"/>
      <c r="T36" s="689"/>
      <c r="U36" s="205"/>
      <c r="V36" s="205"/>
    </row>
    <row r="37" spans="1:22" ht="14.25">
      <c r="A37" s="205"/>
      <c r="B37" s="236" t="s">
        <v>451</v>
      </c>
      <c r="C37" s="157"/>
      <c r="D37" s="157"/>
      <c r="E37" s="157"/>
      <c r="F37" s="157"/>
      <c r="G37" s="157"/>
      <c r="H37" s="76"/>
      <c r="I37" s="76"/>
      <c r="J37" s="157"/>
      <c r="K37" s="78"/>
      <c r="L37" s="157"/>
      <c r="M37" s="157"/>
      <c r="N37" s="157"/>
      <c r="O37" s="157"/>
      <c r="P37" s="157"/>
      <c r="Q37" s="156"/>
      <c r="R37" s="205"/>
      <c r="S37" s="689"/>
      <c r="T37" s="689"/>
      <c r="U37" s="205"/>
      <c r="V37" s="205"/>
    </row>
    <row r="38" spans="1:22" s="205" customFormat="1">
      <c r="E38" s="690"/>
      <c r="F38" s="690"/>
      <c r="G38" s="690"/>
      <c r="H38" s="691"/>
      <c r="I38" s="690"/>
      <c r="J38" s="690"/>
      <c r="K38" s="690"/>
      <c r="L38" s="690"/>
      <c r="M38" s="690"/>
      <c r="N38" s="690"/>
      <c r="O38" s="691"/>
      <c r="P38" s="690"/>
      <c r="Q38" s="690"/>
      <c r="S38" s="689"/>
      <c r="T38" s="689"/>
    </row>
    <row r="39" spans="1:22" ht="9" customHeight="1">
      <c r="A39" s="42"/>
      <c r="B39" s="42"/>
      <c r="C39" s="42"/>
      <c r="D39" s="42"/>
      <c r="E39" s="351"/>
      <c r="F39" s="351"/>
      <c r="G39" s="351"/>
      <c r="H39" s="687"/>
      <c r="I39" s="351"/>
      <c r="J39" s="351"/>
      <c r="K39" s="351"/>
      <c r="L39" s="351"/>
      <c r="M39" s="351"/>
      <c r="N39" s="351"/>
      <c r="O39" s="687"/>
      <c r="P39" s="351"/>
      <c r="Q39" s="351"/>
      <c r="R39" s="42"/>
      <c r="S39" s="43"/>
      <c r="T39" s="43"/>
      <c r="U39" s="42"/>
      <c r="V39" s="42"/>
    </row>
    <row r="40" spans="1:22" ht="12.75">
      <c r="A40" s="45"/>
      <c r="B40" s="52"/>
      <c r="C40" s="633" t="s">
        <v>38</v>
      </c>
      <c r="D40" s="634"/>
      <c r="E40" s="635" t="str">
        <f>+E2</f>
        <v>Q1 2013</v>
      </c>
      <c r="F40" s="692"/>
      <c r="G40" s="693" t="s">
        <v>240</v>
      </c>
      <c r="H40" s="694" t="s">
        <v>40</v>
      </c>
      <c r="I40" s="693" t="s">
        <v>244</v>
      </c>
      <c r="J40" s="640" t="str">
        <f>+J2</f>
        <v>Q1 2013</v>
      </c>
      <c r="K40" s="641"/>
      <c r="L40" s="635" t="str">
        <f>+L2</f>
        <v>Q1 2012</v>
      </c>
      <c r="M40" s="693" t="s">
        <v>241</v>
      </c>
      <c r="N40" s="693" t="s">
        <v>240</v>
      </c>
      <c r="O40" s="694" t="s">
        <v>40</v>
      </c>
      <c r="P40" s="693" t="s">
        <v>244</v>
      </c>
      <c r="Q40" s="640" t="str">
        <f>+Q2</f>
        <v>Q1 2012</v>
      </c>
      <c r="R40" s="642"/>
      <c r="S40" s="643" t="s">
        <v>355</v>
      </c>
      <c r="T40" s="643" t="s">
        <v>355</v>
      </c>
      <c r="U40" s="644"/>
      <c r="V40" s="45"/>
    </row>
    <row r="41" spans="1:22" ht="12.75">
      <c r="A41" s="45"/>
      <c r="B41" s="52"/>
      <c r="C41" s="645" t="s">
        <v>256</v>
      </c>
      <c r="D41" s="646"/>
      <c r="E41" s="695" t="s">
        <v>242</v>
      </c>
      <c r="F41" s="692"/>
      <c r="G41" s="694" t="s">
        <v>243</v>
      </c>
      <c r="H41" s="694" t="s">
        <v>252</v>
      </c>
      <c r="I41" s="694"/>
      <c r="J41" s="649" t="s">
        <v>267</v>
      </c>
      <c r="K41" s="641"/>
      <c r="L41" s="647" t="s">
        <v>242</v>
      </c>
      <c r="M41" s="648" t="s">
        <v>410</v>
      </c>
      <c r="N41" s="694" t="s">
        <v>243</v>
      </c>
      <c r="O41" s="694" t="s">
        <v>252</v>
      </c>
      <c r="P41" s="694"/>
      <c r="Q41" s="649" t="s">
        <v>267</v>
      </c>
      <c r="R41" s="642"/>
      <c r="S41" s="643" t="s">
        <v>242</v>
      </c>
      <c r="T41" s="643" t="s">
        <v>245</v>
      </c>
      <c r="U41" s="644"/>
      <c r="V41" s="45"/>
    </row>
    <row r="42" spans="1:22" ht="12.75">
      <c r="A42" s="42"/>
      <c r="B42" s="74"/>
      <c r="C42" s="74"/>
      <c r="D42" s="74"/>
      <c r="E42" s="650"/>
      <c r="F42" s="651"/>
      <c r="G42" s="651"/>
      <c r="H42" s="651"/>
      <c r="I42" s="651"/>
      <c r="J42" s="652"/>
      <c r="K42" s="650"/>
      <c r="L42" s="650"/>
      <c r="M42" s="651"/>
      <c r="N42" s="651"/>
      <c r="O42" s="651"/>
      <c r="P42" s="651"/>
      <c r="Q42" s="652"/>
      <c r="R42" s="653"/>
      <c r="S42" s="654"/>
      <c r="T42" s="655"/>
      <c r="U42" s="175"/>
      <c r="V42" s="42"/>
    </row>
    <row r="43" spans="1:22" ht="12.75" customHeight="1">
      <c r="A43" s="42"/>
      <c r="B43" s="74"/>
      <c r="C43" s="88" t="s">
        <v>530</v>
      </c>
      <c r="D43" s="656"/>
      <c r="E43" s="86">
        <v>195</v>
      </c>
      <c r="F43" s="657"/>
      <c r="G43" s="250">
        <v>0</v>
      </c>
      <c r="H43" s="250">
        <v>0</v>
      </c>
      <c r="I43" s="250">
        <v>5</v>
      </c>
      <c r="J43" s="658">
        <f>E43+F43-G43-H43-I43</f>
        <v>190</v>
      </c>
      <c r="K43" s="659"/>
      <c r="L43" s="86">
        <v>303</v>
      </c>
      <c r="M43" s="250">
        <v>-20</v>
      </c>
      <c r="N43" s="250">
        <v>0</v>
      </c>
      <c r="O43" s="250">
        <v>0</v>
      </c>
      <c r="P43" s="250">
        <v>0</v>
      </c>
      <c r="Q43" s="658">
        <f>L43+M43-N43-O43-P43</f>
        <v>283</v>
      </c>
      <c r="R43" s="530"/>
      <c r="S43" s="660">
        <f>+IFERROR(IF(E43*L43&lt;0,"n.m.",IF(E43/L43-1&gt;100%,"&gt;100%",E43/L43-1)),"n.m.")</f>
        <v>-0.35643564356435642</v>
      </c>
      <c r="T43" s="660">
        <f>+IFERROR(IF(J43*Q43&lt;0,"n.m.",IF(J43/Q43-1&gt;100%,"&gt;100%",J43/Q43-1)),"n.m.")</f>
        <v>-0.32862190812720848</v>
      </c>
      <c r="U43" s="661"/>
      <c r="V43" s="42"/>
    </row>
    <row r="44" spans="1:22" ht="12.75" customHeight="1">
      <c r="A44" s="42"/>
      <c r="B44" s="74"/>
      <c r="C44" s="656" t="s">
        <v>29</v>
      </c>
      <c r="D44" s="656"/>
      <c r="E44" s="86">
        <v>46</v>
      </c>
      <c r="F44" s="657"/>
      <c r="G44" s="250">
        <v>0</v>
      </c>
      <c r="H44" s="250">
        <v>0</v>
      </c>
      <c r="I44" s="250">
        <v>0</v>
      </c>
      <c r="J44" s="658">
        <f t="shared" ref="J44:J60" si="5">E44+F44-G44-H44-I44</f>
        <v>46</v>
      </c>
      <c r="K44" s="659"/>
      <c r="L44" s="86">
        <v>60</v>
      </c>
      <c r="M44" s="250">
        <v>-7</v>
      </c>
      <c r="N44" s="250">
        <v>0</v>
      </c>
      <c r="O44" s="250">
        <v>0</v>
      </c>
      <c r="P44" s="250">
        <v>0</v>
      </c>
      <c r="Q44" s="658">
        <f t="shared" ref="Q44:Q60" si="6">L44+M44-N44-O44-P44</f>
        <v>53</v>
      </c>
      <c r="R44" s="530"/>
      <c r="S44" s="660">
        <f t="shared" ref="S44:S68" si="7">+IFERROR(IF(E44*L44&lt;0,"n.m.",IF(E44/L44-1&gt;100%,"&gt;100%",E44/L44-1)),"n.m.")</f>
        <v>-0.23333333333333328</v>
      </c>
      <c r="T44" s="660">
        <f t="shared" ref="T44:T68" si="8">+IFERROR(IF(J44*Q44&lt;0,"n.m.",IF(J44/Q44-1&gt;100%,"&gt;100%",J44/Q44-1)),"n.m.")</f>
        <v>-0.13207547169811318</v>
      </c>
      <c r="U44" s="661"/>
      <c r="V44" s="42"/>
    </row>
    <row r="45" spans="1:22" s="97" customFormat="1" ht="14.25" customHeight="1">
      <c r="A45" s="45"/>
      <c r="B45" s="61"/>
      <c r="C45" s="656" t="s">
        <v>452</v>
      </c>
      <c r="D45" s="656"/>
      <c r="E45" s="86">
        <v>0</v>
      </c>
      <c r="F45" s="657"/>
      <c r="G45" s="250">
        <v>0</v>
      </c>
      <c r="H45" s="250">
        <v>0</v>
      </c>
      <c r="I45" s="250">
        <v>0</v>
      </c>
      <c r="J45" s="658">
        <f t="shared" si="5"/>
        <v>0</v>
      </c>
      <c r="K45" s="659"/>
      <c r="L45" s="86">
        <v>-5</v>
      </c>
      <c r="M45" s="250">
        <v>0</v>
      </c>
      <c r="N45" s="250">
        <v>0</v>
      </c>
      <c r="O45" s="250">
        <v>0</v>
      </c>
      <c r="P45" s="250">
        <v>0</v>
      </c>
      <c r="Q45" s="658">
        <f t="shared" si="6"/>
        <v>-5</v>
      </c>
      <c r="R45" s="530"/>
      <c r="S45" s="660">
        <f t="shared" si="7"/>
        <v>-1</v>
      </c>
      <c r="T45" s="660">
        <f t="shared" si="8"/>
        <v>-1</v>
      </c>
      <c r="U45" s="661"/>
      <c r="V45" s="45"/>
    </row>
    <row r="46" spans="1:22" s="97" customFormat="1" ht="12.75" customHeight="1">
      <c r="A46" s="45"/>
      <c r="B46" s="61"/>
      <c r="C46" s="656" t="s">
        <v>338</v>
      </c>
      <c r="D46" s="656"/>
      <c r="E46" s="86">
        <v>-3</v>
      </c>
      <c r="F46" s="657"/>
      <c r="G46" s="250">
        <v>0</v>
      </c>
      <c r="H46" s="250">
        <v>0</v>
      </c>
      <c r="I46" s="250">
        <v>0</v>
      </c>
      <c r="J46" s="658">
        <f t="shared" si="5"/>
        <v>-3</v>
      </c>
      <c r="K46" s="659"/>
      <c r="L46" s="86">
        <v>1</v>
      </c>
      <c r="M46" s="250">
        <v>0</v>
      </c>
      <c r="N46" s="250">
        <v>0</v>
      </c>
      <c r="O46" s="250">
        <v>0</v>
      </c>
      <c r="P46" s="250">
        <v>0</v>
      </c>
      <c r="Q46" s="658">
        <f t="shared" si="6"/>
        <v>1</v>
      </c>
      <c r="R46" s="530"/>
      <c r="S46" s="660" t="str">
        <f t="shared" si="7"/>
        <v>n.m.</v>
      </c>
      <c r="T46" s="660" t="str">
        <f t="shared" si="8"/>
        <v>n.m.</v>
      </c>
      <c r="U46" s="661"/>
      <c r="V46" s="45"/>
    </row>
    <row r="47" spans="1:22" s="97" customFormat="1" ht="12.75" customHeight="1">
      <c r="A47" s="45"/>
      <c r="B47" s="61"/>
      <c r="C47" s="258" t="s">
        <v>531</v>
      </c>
      <c r="D47" s="663"/>
      <c r="E47" s="664">
        <f>+E43+E44+E45+E46</f>
        <v>238</v>
      </c>
      <c r="F47" s="665"/>
      <c r="G47" s="259">
        <f>G43+G44+G45+G46</f>
        <v>0</v>
      </c>
      <c r="H47" s="259">
        <f>H43+H44+H45+H46</f>
        <v>0</v>
      </c>
      <c r="I47" s="259">
        <f>I43+I44+I45+I46</f>
        <v>5</v>
      </c>
      <c r="J47" s="666">
        <f>J43+J44+J45+J46</f>
        <v>233</v>
      </c>
      <c r="K47" s="667"/>
      <c r="L47" s="713">
        <f>+L43+L44+L45+L46</f>
        <v>359</v>
      </c>
      <c r="M47" s="259">
        <f>M43+M44+M45+M46</f>
        <v>-27</v>
      </c>
      <c r="N47" s="259">
        <f>N43+N44+N45+N46</f>
        <v>0</v>
      </c>
      <c r="O47" s="259">
        <f>O43+O44+O45+O46</f>
        <v>0</v>
      </c>
      <c r="P47" s="259">
        <f>P43+P44+P45+P46</f>
        <v>0</v>
      </c>
      <c r="Q47" s="666">
        <f>Q43+Q44+Q45+Q46</f>
        <v>332</v>
      </c>
      <c r="R47" s="363"/>
      <c r="S47" s="668">
        <f t="shared" si="7"/>
        <v>-0.3370473537604457</v>
      </c>
      <c r="T47" s="668">
        <f t="shared" si="8"/>
        <v>-0.29819277108433739</v>
      </c>
      <c r="U47" s="669"/>
      <c r="V47" s="45"/>
    </row>
    <row r="48" spans="1:22" s="97" customFormat="1" ht="12.75" customHeight="1">
      <c r="A48" s="45"/>
      <c r="B48" s="61"/>
      <c r="C48" s="663"/>
      <c r="D48" s="663"/>
      <c r="E48" s="664"/>
      <c r="F48" s="665"/>
      <c r="G48" s="259"/>
      <c r="H48" s="259"/>
      <c r="I48" s="259"/>
      <c r="J48" s="666"/>
      <c r="K48" s="667"/>
      <c r="L48" s="664"/>
      <c r="M48" s="259"/>
      <c r="N48" s="259"/>
      <c r="O48" s="259"/>
      <c r="P48" s="259"/>
      <c r="Q48" s="666"/>
      <c r="R48" s="363"/>
      <c r="S48" s="668"/>
      <c r="T48" s="668"/>
      <c r="U48" s="669"/>
      <c r="V48" s="45"/>
    </row>
    <row r="49" spans="1:25" ht="12.75" customHeight="1">
      <c r="A49" s="42"/>
      <c r="B49" s="74"/>
      <c r="C49" s="656" t="s">
        <v>309</v>
      </c>
      <c r="D49" s="656"/>
      <c r="E49" s="86">
        <v>141</v>
      </c>
      <c r="F49" s="657"/>
      <c r="G49" s="250"/>
      <c r="H49" s="250">
        <v>7</v>
      </c>
      <c r="I49" s="250">
        <v>-3</v>
      </c>
      <c r="J49" s="658">
        <f t="shared" si="5"/>
        <v>137</v>
      </c>
      <c r="K49" s="659"/>
      <c r="L49" s="86">
        <v>94</v>
      </c>
      <c r="M49" s="250">
        <v>-3</v>
      </c>
      <c r="N49" s="250">
        <v>0</v>
      </c>
      <c r="O49" s="250">
        <v>0</v>
      </c>
      <c r="P49" s="250">
        <v>0</v>
      </c>
      <c r="Q49" s="658">
        <f t="shared" si="6"/>
        <v>91</v>
      </c>
      <c r="R49" s="530"/>
      <c r="S49" s="660">
        <f t="shared" si="7"/>
        <v>0.5</v>
      </c>
      <c r="T49" s="660">
        <f t="shared" si="8"/>
        <v>0.50549450549450547</v>
      </c>
      <c r="U49" s="661"/>
      <c r="V49" s="42"/>
    </row>
    <row r="50" spans="1:25" s="124" customFormat="1" ht="12.75" customHeight="1">
      <c r="A50" s="114"/>
      <c r="B50" s="115"/>
      <c r="C50" s="656" t="s">
        <v>310</v>
      </c>
      <c r="D50" s="656"/>
      <c r="E50" s="86">
        <v>93</v>
      </c>
      <c r="F50" s="657"/>
      <c r="G50" s="250">
        <v>-2</v>
      </c>
      <c r="H50" s="250">
        <v>13</v>
      </c>
      <c r="I50" s="250">
        <v>-2</v>
      </c>
      <c r="J50" s="658">
        <f t="shared" si="5"/>
        <v>84</v>
      </c>
      <c r="K50" s="659"/>
      <c r="L50" s="86">
        <v>106</v>
      </c>
      <c r="M50" s="250">
        <v>0</v>
      </c>
      <c r="N50" s="250">
        <v>0</v>
      </c>
      <c r="O50" s="250">
        <v>0</v>
      </c>
      <c r="P50" s="250">
        <v>-1</v>
      </c>
      <c r="Q50" s="658">
        <f t="shared" si="6"/>
        <v>107</v>
      </c>
      <c r="R50" s="530"/>
      <c r="S50" s="660">
        <f t="shared" si="7"/>
        <v>-0.12264150943396224</v>
      </c>
      <c r="T50" s="660">
        <f t="shared" si="8"/>
        <v>-0.21495327102803741</v>
      </c>
      <c r="U50" s="661"/>
      <c r="V50" s="114"/>
    </row>
    <row r="51" spans="1:25" ht="12.75" customHeight="1">
      <c r="A51" s="42"/>
      <c r="B51" s="74"/>
      <c r="C51" s="656" t="s">
        <v>30</v>
      </c>
      <c r="D51" s="656"/>
      <c r="E51" s="86">
        <v>181</v>
      </c>
      <c r="F51" s="657"/>
      <c r="G51" s="250">
        <v>3</v>
      </c>
      <c r="H51" s="250">
        <v>0</v>
      </c>
      <c r="I51" s="250">
        <v>0</v>
      </c>
      <c r="J51" s="658">
        <f t="shared" si="5"/>
        <v>178</v>
      </c>
      <c r="K51" s="659"/>
      <c r="L51" s="86">
        <v>193</v>
      </c>
      <c r="M51" s="250">
        <v>-3</v>
      </c>
      <c r="N51" s="250">
        <v>0</v>
      </c>
      <c r="O51" s="250">
        <v>0</v>
      </c>
      <c r="P51" s="250">
        <v>-11</v>
      </c>
      <c r="Q51" s="658">
        <f t="shared" si="6"/>
        <v>201</v>
      </c>
      <c r="R51" s="530"/>
      <c r="S51" s="660">
        <f t="shared" si="7"/>
        <v>-6.2176165803108807E-2</v>
      </c>
      <c r="T51" s="660">
        <f t="shared" si="8"/>
        <v>-0.11442786069651745</v>
      </c>
      <c r="U51" s="661"/>
      <c r="V51" s="42"/>
    </row>
    <row r="52" spans="1:25" ht="12.75" customHeight="1">
      <c r="A52" s="42"/>
      <c r="B52" s="74"/>
      <c r="C52" s="88" t="s">
        <v>317</v>
      </c>
      <c r="D52" s="656"/>
      <c r="E52" s="86">
        <v>342</v>
      </c>
      <c r="F52" s="657"/>
      <c r="G52" s="80">
        <v>1</v>
      </c>
      <c r="H52" s="250">
        <v>17</v>
      </c>
      <c r="I52" s="250">
        <v>-3</v>
      </c>
      <c r="J52" s="658">
        <f t="shared" si="5"/>
        <v>327</v>
      </c>
      <c r="K52" s="659"/>
      <c r="L52" s="86">
        <v>387</v>
      </c>
      <c r="M52" s="250">
        <v>0</v>
      </c>
      <c r="N52" s="250">
        <v>0</v>
      </c>
      <c r="O52" s="250">
        <v>40</v>
      </c>
      <c r="P52" s="250">
        <v>0</v>
      </c>
      <c r="Q52" s="658">
        <f t="shared" si="6"/>
        <v>347</v>
      </c>
      <c r="R52" s="530"/>
      <c r="S52" s="660">
        <f t="shared" si="7"/>
        <v>-0.11627906976744184</v>
      </c>
      <c r="T52" s="660">
        <f t="shared" si="8"/>
        <v>-5.7636887608069176E-2</v>
      </c>
      <c r="U52" s="661"/>
      <c r="V52" s="42"/>
    </row>
    <row r="53" spans="1:25" ht="12.75" customHeight="1">
      <c r="A53" s="42"/>
      <c r="B53" s="74"/>
      <c r="C53" s="656" t="s">
        <v>338</v>
      </c>
      <c r="D53" s="656"/>
      <c r="E53" s="86">
        <v>-4</v>
      </c>
      <c r="F53" s="657"/>
      <c r="G53" s="250">
        <v>0</v>
      </c>
      <c r="H53" s="250">
        <v>0</v>
      </c>
      <c r="I53" s="250">
        <v>-6</v>
      </c>
      <c r="J53" s="658">
        <f t="shared" si="5"/>
        <v>2</v>
      </c>
      <c r="K53" s="659"/>
      <c r="L53" s="86">
        <v>-3</v>
      </c>
      <c r="M53" s="250">
        <v>0</v>
      </c>
      <c r="N53" s="250">
        <v>0</v>
      </c>
      <c r="O53" s="250">
        <v>0</v>
      </c>
      <c r="P53" s="250">
        <v>-1</v>
      </c>
      <c r="Q53" s="658">
        <f t="shared" si="6"/>
        <v>-2</v>
      </c>
      <c r="R53" s="530"/>
      <c r="S53" s="660">
        <f t="shared" si="7"/>
        <v>0.33333333333333326</v>
      </c>
      <c r="T53" s="660" t="str">
        <f t="shared" si="8"/>
        <v>n.m.</v>
      </c>
      <c r="U53" s="661"/>
      <c r="V53" s="42"/>
    </row>
    <row r="54" spans="1:25" s="97" customFormat="1" ht="12.75" customHeight="1">
      <c r="A54" s="45"/>
      <c r="B54" s="61"/>
      <c r="C54" s="663" t="s">
        <v>214</v>
      </c>
      <c r="D54" s="663"/>
      <c r="E54" s="664">
        <f>+E49+E50+E51+E52+E53</f>
        <v>753</v>
      </c>
      <c r="F54" s="665"/>
      <c r="G54" s="259">
        <f t="shared" ref="G54:H54" si="9">G49+G50+G51+G52+G53</f>
        <v>2</v>
      </c>
      <c r="H54" s="259">
        <f t="shared" si="9"/>
        <v>37</v>
      </c>
      <c r="I54" s="259">
        <f>I49+I50+I51+I52+I53</f>
        <v>-14</v>
      </c>
      <c r="J54" s="666">
        <f>J49+J50+J51+J52+J53</f>
        <v>728</v>
      </c>
      <c r="K54" s="667"/>
      <c r="L54" s="664">
        <f>+L49+L50+L51+L52+L53</f>
        <v>777</v>
      </c>
      <c r="M54" s="259">
        <f>M49+M50+M51+M52+M53</f>
        <v>-6</v>
      </c>
      <c r="N54" s="259">
        <f>N49+N50+N51+N52+N53</f>
        <v>0</v>
      </c>
      <c r="O54" s="259">
        <f>O49+O50+O51+O52+O53</f>
        <v>40</v>
      </c>
      <c r="P54" s="259">
        <f>P49+P50+P51+P52+P53</f>
        <v>-13</v>
      </c>
      <c r="Q54" s="666">
        <f>Q49+Q50+Q51+Q52+Q53</f>
        <v>744</v>
      </c>
      <c r="R54" s="363"/>
      <c r="S54" s="668">
        <f t="shared" si="7"/>
        <v>-3.0888030888030937E-2</v>
      </c>
      <c r="T54" s="668">
        <f t="shared" si="8"/>
        <v>-2.1505376344086002E-2</v>
      </c>
      <c r="U54" s="669"/>
      <c r="V54" s="45"/>
    </row>
    <row r="55" spans="1:25" s="97" customFormat="1" ht="12.75" customHeight="1">
      <c r="A55" s="45"/>
      <c r="B55" s="61"/>
      <c r="C55" s="656"/>
      <c r="D55" s="656"/>
      <c r="E55" s="659"/>
      <c r="F55" s="657"/>
      <c r="G55" s="250"/>
      <c r="H55" s="250"/>
      <c r="I55" s="250"/>
      <c r="J55" s="670"/>
      <c r="K55" s="659"/>
      <c r="L55" s="659"/>
      <c r="M55" s="250"/>
      <c r="N55" s="250"/>
      <c r="O55" s="250"/>
      <c r="P55" s="250"/>
      <c r="Q55" s="670"/>
      <c r="R55" s="530"/>
      <c r="S55" s="660"/>
      <c r="T55" s="660"/>
      <c r="U55" s="661"/>
      <c r="V55" s="45"/>
    </row>
    <row r="56" spans="1:25" ht="12.75" customHeight="1">
      <c r="A56" s="45"/>
      <c r="B56" s="61"/>
      <c r="C56" s="656" t="s">
        <v>405</v>
      </c>
      <c r="D56" s="656"/>
      <c r="E56" s="86">
        <v>9</v>
      </c>
      <c r="F56" s="657"/>
      <c r="G56" s="250">
        <v>0</v>
      </c>
      <c r="H56" s="250">
        <v>0</v>
      </c>
      <c r="I56" s="250">
        <v>-5</v>
      </c>
      <c r="J56" s="658">
        <f t="shared" si="5"/>
        <v>14</v>
      </c>
      <c r="K56" s="659"/>
      <c r="L56" s="86">
        <v>8</v>
      </c>
      <c r="M56" s="250">
        <v>0</v>
      </c>
      <c r="N56" s="250">
        <v>2</v>
      </c>
      <c r="O56" s="250">
        <v>10</v>
      </c>
      <c r="P56" s="250">
        <v>-3</v>
      </c>
      <c r="Q56" s="658">
        <f t="shared" si="6"/>
        <v>-1</v>
      </c>
      <c r="R56" s="530"/>
      <c r="S56" s="660">
        <f t="shared" si="7"/>
        <v>0.125</v>
      </c>
      <c r="T56" s="660" t="str">
        <f t="shared" si="8"/>
        <v>n.m.</v>
      </c>
      <c r="U56" s="661"/>
      <c r="V56" s="45"/>
    </row>
    <row r="57" spans="1:25" ht="12.75" customHeight="1">
      <c r="A57" s="42"/>
      <c r="B57" s="74"/>
      <c r="C57" s="656" t="s">
        <v>54</v>
      </c>
      <c r="D57" s="656"/>
      <c r="E57" s="86">
        <v>0</v>
      </c>
      <c r="F57" s="657"/>
      <c r="G57" s="250">
        <v>0</v>
      </c>
      <c r="H57" s="250">
        <v>0</v>
      </c>
      <c r="I57" s="250">
        <v>0</v>
      </c>
      <c r="J57" s="658">
        <f t="shared" si="5"/>
        <v>0</v>
      </c>
      <c r="K57" s="659"/>
      <c r="L57" s="86">
        <v>0</v>
      </c>
      <c r="M57" s="250">
        <v>0</v>
      </c>
      <c r="N57" s="250">
        <v>0</v>
      </c>
      <c r="O57" s="250">
        <v>0</v>
      </c>
      <c r="P57" s="250">
        <v>0</v>
      </c>
      <c r="Q57" s="658">
        <f t="shared" si="6"/>
        <v>0</v>
      </c>
      <c r="R57" s="530"/>
      <c r="S57" s="660" t="str">
        <f t="shared" ref="S57" si="10">+IFERROR(IF(E57*L57&lt;0,"n.m.",IF(E57/L57-1&gt;100%,"&gt;100%",E57/L57-1)),"n.m.")</f>
        <v>n.m.</v>
      </c>
      <c r="T57" s="660" t="str">
        <f t="shared" ref="T57" si="11">+IFERROR(IF(J57*Q57&lt;0,"n.m.",IF(J57/Q57-1&gt;100%,"&gt;100%",J57/Q57-1)),"n.m.")</f>
        <v>n.m.</v>
      </c>
      <c r="U57" s="661"/>
      <c r="V57" s="42"/>
    </row>
    <row r="58" spans="1:25" s="97" customFormat="1" ht="12.75" customHeight="1">
      <c r="A58" s="671"/>
      <c r="B58" s="672"/>
      <c r="C58" s="663" t="s">
        <v>171</v>
      </c>
      <c r="D58" s="663"/>
      <c r="E58" s="664">
        <f>+E54+E56+E57</f>
        <v>762</v>
      </c>
      <c r="F58" s="665"/>
      <c r="G58" s="259">
        <f t="shared" ref="G58:H58" si="12">G54+G56+G57</f>
        <v>2</v>
      </c>
      <c r="H58" s="259">
        <f t="shared" si="12"/>
        <v>37</v>
      </c>
      <c r="I58" s="259">
        <f>I54+I56+I57</f>
        <v>-19</v>
      </c>
      <c r="J58" s="666">
        <f t="shared" si="5"/>
        <v>742</v>
      </c>
      <c r="K58" s="667"/>
      <c r="L58" s="664">
        <f>+L54+L56+L57</f>
        <v>785</v>
      </c>
      <c r="M58" s="259">
        <f>M54+M56+M57</f>
        <v>-6</v>
      </c>
      <c r="N58" s="259">
        <f>N54+N56+N57</f>
        <v>2</v>
      </c>
      <c r="O58" s="259">
        <f>O54+O56+O57</f>
        <v>50</v>
      </c>
      <c r="P58" s="259">
        <f>P54+P56+P57</f>
        <v>-16</v>
      </c>
      <c r="Q58" s="666">
        <f t="shared" si="6"/>
        <v>743</v>
      </c>
      <c r="R58" s="363"/>
      <c r="S58" s="668">
        <f t="shared" si="7"/>
        <v>-2.9299363057324834E-2</v>
      </c>
      <c r="T58" s="668">
        <f t="shared" si="8"/>
        <v>-1.3458950201884479E-3</v>
      </c>
      <c r="U58" s="669"/>
      <c r="V58" s="671"/>
    </row>
    <row r="59" spans="1:25" ht="12.75" customHeight="1">
      <c r="A59" s="238"/>
      <c r="B59" s="66"/>
      <c r="C59" s="656"/>
      <c r="D59" s="656"/>
      <c r="E59" s="659"/>
      <c r="F59" s="657"/>
      <c r="G59" s="250"/>
      <c r="H59" s="250"/>
      <c r="I59" s="250"/>
      <c r="J59" s="666"/>
      <c r="K59" s="659"/>
      <c r="L59" s="659"/>
      <c r="M59" s="250"/>
      <c r="N59" s="250"/>
      <c r="O59" s="250"/>
      <c r="P59" s="250"/>
      <c r="Q59" s="666"/>
      <c r="R59" s="530"/>
      <c r="S59" s="660"/>
      <c r="T59" s="660"/>
      <c r="U59" s="661"/>
    </row>
    <row r="60" spans="1:25" s="97" customFormat="1" ht="12.75" customHeight="1">
      <c r="A60" s="45"/>
      <c r="B60" s="61"/>
      <c r="C60" s="673" t="s">
        <v>188</v>
      </c>
      <c r="D60" s="673"/>
      <c r="E60" s="95">
        <v>7</v>
      </c>
      <c r="F60" s="674"/>
      <c r="G60" s="259">
        <v>0</v>
      </c>
      <c r="H60" s="259">
        <v>0</v>
      </c>
      <c r="I60" s="259">
        <v>0</v>
      </c>
      <c r="J60" s="675">
        <f t="shared" si="5"/>
        <v>7</v>
      </c>
      <c r="K60" s="664"/>
      <c r="L60" s="95">
        <v>7</v>
      </c>
      <c r="M60" s="259">
        <v>0</v>
      </c>
      <c r="N60" s="259">
        <v>0</v>
      </c>
      <c r="O60" s="259">
        <v>0</v>
      </c>
      <c r="P60" s="259">
        <v>0</v>
      </c>
      <c r="Q60" s="675">
        <f t="shared" si="6"/>
        <v>7</v>
      </c>
      <c r="R60" s="531"/>
      <c r="S60" s="668">
        <f t="shared" si="7"/>
        <v>0</v>
      </c>
      <c r="T60" s="668">
        <f t="shared" si="8"/>
        <v>0</v>
      </c>
      <c r="U60" s="676"/>
      <c r="V60" s="45"/>
      <c r="Y60" s="141"/>
    </row>
    <row r="61" spans="1:25" ht="12.75" customHeight="1">
      <c r="A61" s="238"/>
      <c r="B61" s="66"/>
      <c r="C61" s="656"/>
      <c r="D61" s="656"/>
      <c r="E61" s="659"/>
      <c r="F61" s="657"/>
      <c r="G61" s="250"/>
      <c r="H61" s="250"/>
      <c r="I61" s="250"/>
      <c r="J61" s="670"/>
      <c r="K61" s="659"/>
      <c r="L61" s="659"/>
      <c r="M61" s="250"/>
      <c r="N61" s="250"/>
      <c r="O61" s="250"/>
      <c r="P61" s="250"/>
      <c r="Q61" s="670"/>
      <c r="R61" s="530"/>
      <c r="S61" s="660"/>
      <c r="T61" s="660"/>
      <c r="U61" s="661"/>
    </row>
    <row r="62" spans="1:25" s="97" customFormat="1" ht="12.75" customHeight="1">
      <c r="A62" s="671"/>
      <c r="B62" s="672"/>
      <c r="C62" s="673" t="s">
        <v>31</v>
      </c>
      <c r="D62" s="673"/>
      <c r="E62" s="375">
        <v>-13</v>
      </c>
      <c r="F62" s="674"/>
      <c r="G62" s="259">
        <v>0</v>
      </c>
      <c r="H62" s="259">
        <v>0</v>
      </c>
      <c r="I62" s="259">
        <v>-3</v>
      </c>
      <c r="J62" s="675">
        <f>E62+F62-G62-H62-I62</f>
        <v>-10</v>
      </c>
      <c r="K62" s="664"/>
      <c r="L62" s="375">
        <v>-20</v>
      </c>
      <c r="M62" s="259">
        <v>0</v>
      </c>
      <c r="N62" s="259">
        <v>0</v>
      </c>
      <c r="O62" s="259">
        <v>0</v>
      </c>
      <c r="P62" s="259">
        <v>-3</v>
      </c>
      <c r="Q62" s="675">
        <f>L62+M62-N62-O62-P62</f>
        <v>-17</v>
      </c>
      <c r="R62" s="531"/>
      <c r="S62" s="668">
        <f t="shared" si="7"/>
        <v>-0.35</v>
      </c>
      <c r="T62" s="668">
        <f t="shared" si="8"/>
        <v>-0.41176470588235292</v>
      </c>
      <c r="U62" s="676"/>
      <c r="V62" s="671"/>
    </row>
    <row r="63" spans="1:25" s="97" customFormat="1" ht="12.75" customHeight="1">
      <c r="A63" s="671"/>
      <c r="B63" s="672"/>
      <c r="C63" s="673"/>
      <c r="D63" s="673"/>
      <c r="E63" s="659"/>
      <c r="F63" s="674"/>
      <c r="G63" s="259"/>
      <c r="H63" s="259"/>
      <c r="I63" s="259"/>
      <c r="J63" s="670"/>
      <c r="K63" s="664"/>
      <c r="L63" s="659"/>
      <c r="M63" s="259"/>
      <c r="N63" s="259"/>
      <c r="O63" s="259"/>
      <c r="P63" s="259"/>
      <c r="Q63" s="670"/>
      <c r="R63" s="531"/>
      <c r="S63" s="668"/>
      <c r="T63" s="668"/>
      <c r="U63" s="676"/>
      <c r="V63" s="671"/>
    </row>
    <row r="64" spans="1:25" s="97" customFormat="1" ht="12.75" customHeight="1">
      <c r="A64" s="45"/>
      <c r="B64" s="61"/>
      <c r="C64" s="111" t="s">
        <v>546</v>
      </c>
      <c r="D64" s="673"/>
      <c r="E64" s="664">
        <f>+E47+E58+E60+E62</f>
        <v>994</v>
      </c>
      <c r="F64" s="674"/>
      <c r="G64" s="259">
        <f>G47+G60+G58+G62</f>
        <v>2</v>
      </c>
      <c r="H64" s="259">
        <f>H47+H60+H58+H62</f>
        <v>37</v>
      </c>
      <c r="I64" s="259">
        <f>I47+I60+I58+I62</f>
        <v>-17</v>
      </c>
      <c r="J64" s="666">
        <f>E64+F64-G64-H64-I64</f>
        <v>972</v>
      </c>
      <c r="K64" s="664"/>
      <c r="L64" s="664">
        <f>+L47+L58+L60+L62</f>
        <v>1131</v>
      </c>
      <c r="M64" s="259">
        <f>M47+M60+M58+M62</f>
        <v>-33</v>
      </c>
      <c r="N64" s="259">
        <f>N47+N60+N58+N62</f>
        <v>2</v>
      </c>
      <c r="O64" s="259">
        <f>O47+O60+O58+O62</f>
        <v>50</v>
      </c>
      <c r="P64" s="259">
        <f>P47+P60+P58+P62</f>
        <v>-19</v>
      </c>
      <c r="Q64" s="666">
        <f>L64+M64-N64-O64-P64</f>
        <v>1065</v>
      </c>
      <c r="R64" s="531"/>
      <c r="S64" s="668">
        <f t="shared" si="7"/>
        <v>-0.12113174182139697</v>
      </c>
      <c r="T64" s="668">
        <f t="shared" si="8"/>
        <v>-8.7323943661971826E-2</v>
      </c>
      <c r="U64" s="676"/>
      <c r="V64" s="45"/>
    </row>
    <row r="65" spans="1:22" s="97" customFormat="1" ht="12.75" customHeight="1">
      <c r="A65" s="45"/>
      <c r="B65" s="61"/>
      <c r="C65" s="111"/>
      <c r="D65" s="673"/>
      <c r="E65" s="664"/>
      <c r="F65" s="674"/>
      <c r="G65" s="259"/>
      <c r="H65" s="259"/>
      <c r="I65" s="259"/>
      <c r="J65" s="666"/>
      <c r="K65" s="664"/>
      <c r="L65" s="664"/>
      <c r="M65" s="259"/>
      <c r="N65" s="259"/>
      <c r="O65" s="259"/>
      <c r="P65" s="259"/>
      <c r="Q65" s="666"/>
      <c r="R65" s="531"/>
      <c r="S65" s="668"/>
      <c r="T65" s="668"/>
      <c r="U65" s="676"/>
      <c r="V65" s="45"/>
    </row>
    <row r="66" spans="1:22" s="97" customFormat="1" ht="12.75" customHeight="1">
      <c r="A66" s="45"/>
      <c r="B66" s="61"/>
      <c r="C66" s="273" t="s">
        <v>526</v>
      </c>
      <c r="D66" s="673"/>
      <c r="E66" s="677">
        <v>194</v>
      </c>
      <c r="F66" s="678"/>
      <c r="G66" s="116">
        <v>0</v>
      </c>
      <c r="H66" s="274">
        <v>0</v>
      </c>
      <c r="I66" s="274">
        <v>5</v>
      </c>
      <c r="J66" s="679">
        <f t="shared" ref="J66:J68" si="13">E66+F66-G66-H66-I66</f>
        <v>189</v>
      </c>
      <c r="K66" s="677"/>
      <c r="L66" s="677">
        <v>305</v>
      </c>
      <c r="M66" s="274">
        <v>-20</v>
      </c>
      <c r="N66" s="274">
        <v>0</v>
      </c>
      <c r="O66" s="274">
        <v>0</v>
      </c>
      <c r="P66" s="274">
        <v>0</v>
      </c>
      <c r="Q66" s="679">
        <f t="shared" ref="Q66:Q68" si="14">L66+M66-N66-O66-P66</f>
        <v>285</v>
      </c>
      <c r="R66" s="533"/>
      <c r="S66" s="680">
        <f t="shared" si="7"/>
        <v>-0.36393442622950822</v>
      </c>
      <c r="T66" s="680">
        <f t="shared" si="8"/>
        <v>-0.33684210526315794</v>
      </c>
      <c r="U66" s="676"/>
      <c r="V66" s="45"/>
    </row>
    <row r="67" spans="1:22" s="97" customFormat="1" ht="12.75" customHeight="1">
      <c r="A67" s="45"/>
      <c r="B67" s="61"/>
      <c r="C67" s="111"/>
      <c r="D67" s="673"/>
      <c r="E67" s="664"/>
      <c r="F67" s="674"/>
      <c r="G67" s="89"/>
      <c r="H67" s="259"/>
      <c r="I67" s="259"/>
      <c r="J67" s="666"/>
      <c r="K67" s="664"/>
      <c r="L67" s="664"/>
      <c r="M67" s="259"/>
      <c r="N67" s="259"/>
      <c r="O67" s="259"/>
      <c r="P67" s="259"/>
      <c r="Q67" s="666"/>
      <c r="R67" s="531"/>
      <c r="S67" s="668"/>
      <c r="T67" s="668"/>
      <c r="U67" s="676"/>
      <c r="V67" s="45"/>
    </row>
    <row r="68" spans="1:22" s="97" customFormat="1" ht="12.75" customHeight="1">
      <c r="A68" s="45"/>
      <c r="B68" s="61"/>
      <c r="C68" s="111" t="s">
        <v>547</v>
      </c>
      <c r="D68" s="673"/>
      <c r="E68" s="664">
        <f>+E64-E66</f>
        <v>800</v>
      </c>
      <c r="F68" s="674"/>
      <c r="G68" s="89">
        <f>G64-G66</f>
        <v>2</v>
      </c>
      <c r="H68" s="259">
        <f t="shared" ref="H68:I68" si="15">H64-H66</f>
        <v>37</v>
      </c>
      <c r="I68" s="259">
        <f t="shared" si="15"/>
        <v>-22</v>
      </c>
      <c r="J68" s="666">
        <f t="shared" si="13"/>
        <v>783</v>
      </c>
      <c r="K68" s="664"/>
      <c r="L68" s="664">
        <f>+L64-L66</f>
        <v>826</v>
      </c>
      <c r="M68" s="259">
        <f>M64-M66</f>
        <v>-13</v>
      </c>
      <c r="N68" s="89">
        <f t="shared" ref="N68:P68" si="16">N64-N66</f>
        <v>2</v>
      </c>
      <c r="O68" s="259">
        <f t="shared" si="16"/>
        <v>50</v>
      </c>
      <c r="P68" s="259">
        <f t="shared" si="16"/>
        <v>-19</v>
      </c>
      <c r="Q68" s="666">
        <f t="shared" si="14"/>
        <v>780</v>
      </c>
      <c r="R68" s="531"/>
      <c r="S68" s="668">
        <f t="shared" si="7"/>
        <v>-3.1476997578692489E-2</v>
      </c>
      <c r="T68" s="668">
        <f t="shared" si="8"/>
        <v>3.8461538461538325E-3</v>
      </c>
      <c r="U68" s="676"/>
      <c r="V68" s="45"/>
    </row>
    <row r="69" spans="1:22" ht="12.75" customHeight="1">
      <c r="A69" s="238"/>
      <c r="B69" s="66"/>
      <c r="C69" s="656"/>
      <c r="D69" s="656"/>
      <c r="E69" s="681"/>
      <c r="F69" s="682"/>
      <c r="G69" s="682"/>
      <c r="H69" s="682"/>
      <c r="I69" s="682"/>
      <c r="J69" s="683"/>
      <c r="K69" s="681"/>
      <c r="L69" s="681"/>
      <c r="M69" s="684"/>
      <c r="N69" s="684"/>
      <c r="O69" s="684"/>
      <c r="P69" s="684"/>
      <c r="Q69" s="683"/>
      <c r="R69" s="685"/>
      <c r="S69" s="685"/>
      <c r="T69" s="685"/>
      <c r="U69" s="686"/>
    </row>
    <row r="70" spans="1:22" ht="9" customHeight="1">
      <c r="A70" s="42"/>
      <c r="B70" s="42"/>
      <c r="C70" s="42"/>
      <c r="D70" s="42"/>
      <c r="E70" s="42"/>
      <c r="F70" s="42"/>
      <c r="G70" s="42"/>
      <c r="H70" s="43"/>
      <c r="I70" s="42"/>
      <c r="J70" s="42"/>
      <c r="K70" s="42"/>
      <c r="L70" s="42"/>
      <c r="M70" s="42"/>
      <c r="N70" s="42"/>
      <c r="O70" s="43"/>
      <c r="P70" s="42"/>
      <c r="Q70" s="42"/>
      <c r="R70" s="42"/>
      <c r="S70" s="43"/>
      <c r="T70" s="688"/>
      <c r="U70" s="42"/>
      <c r="V70" s="42"/>
    </row>
    <row r="71" spans="1:22" ht="14.25">
      <c r="A71" s="157"/>
      <c r="B71" s="236" t="s">
        <v>277</v>
      </c>
      <c r="C71" s="157"/>
      <c r="D71" s="157"/>
      <c r="E71" s="157"/>
      <c r="F71" s="157"/>
      <c r="G71" s="157"/>
      <c r="H71" s="76"/>
      <c r="I71" s="76"/>
      <c r="J71" s="157"/>
      <c r="K71" s="78"/>
      <c r="L71" s="157"/>
      <c r="M71" s="157"/>
      <c r="N71" s="157"/>
      <c r="O71" s="157"/>
      <c r="P71" s="205"/>
      <c r="Q71" s="156"/>
      <c r="R71" s="205"/>
      <c r="S71" s="689"/>
      <c r="T71" s="689"/>
      <c r="U71" s="205"/>
      <c r="V71" s="205"/>
    </row>
    <row r="72" spans="1:22" ht="14.25">
      <c r="A72" s="157"/>
      <c r="B72" s="236" t="s">
        <v>635</v>
      </c>
      <c r="C72" s="157"/>
      <c r="D72" s="157"/>
      <c r="E72" s="157"/>
      <c r="F72" s="157"/>
      <c r="G72" s="157"/>
      <c r="H72" s="76"/>
      <c r="I72" s="76"/>
      <c r="J72" s="157"/>
      <c r="K72" s="78"/>
      <c r="L72" s="157"/>
      <c r="M72" s="157"/>
      <c r="N72" s="157"/>
      <c r="O72" s="157"/>
      <c r="P72" s="205"/>
      <c r="Q72" s="156"/>
      <c r="R72" s="205"/>
      <c r="S72" s="689"/>
      <c r="T72" s="689"/>
      <c r="U72" s="205"/>
      <c r="V72" s="205"/>
    </row>
    <row r="73" spans="1:22" ht="14.25">
      <c r="A73" s="157"/>
      <c r="B73" s="236" t="s">
        <v>451</v>
      </c>
      <c r="C73" s="157"/>
      <c r="D73" s="157"/>
      <c r="E73" s="157"/>
      <c r="F73" s="157"/>
      <c r="G73" s="157"/>
      <c r="H73" s="76"/>
      <c r="I73" s="76"/>
      <c r="J73" s="157"/>
      <c r="K73" s="78"/>
      <c r="L73" s="157"/>
      <c r="M73" s="157"/>
      <c r="N73" s="157"/>
      <c r="O73" s="157"/>
      <c r="P73" s="205"/>
      <c r="Q73" s="156"/>
      <c r="R73" s="205"/>
      <c r="S73" s="689"/>
      <c r="T73" s="689"/>
      <c r="U73" s="205"/>
      <c r="V73" s="205"/>
    </row>
    <row r="74" spans="1:22" s="205" customFormat="1">
      <c r="H74" s="161"/>
      <c r="O74" s="161"/>
      <c r="S74" s="689"/>
      <c r="T74" s="689"/>
    </row>
    <row r="75" spans="1:22" ht="9" customHeight="1">
      <c r="A75" s="42"/>
      <c r="B75" s="42"/>
      <c r="C75" s="42"/>
      <c r="D75" s="42"/>
      <c r="E75" s="42"/>
      <c r="F75" s="42"/>
      <c r="G75" s="42"/>
      <c r="H75" s="43"/>
      <c r="I75" s="42"/>
      <c r="J75" s="42"/>
      <c r="K75" s="42"/>
      <c r="L75" s="42"/>
      <c r="M75" s="42"/>
      <c r="N75" s="42"/>
      <c r="O75" s="43"/>
      <c r="P75" s="42"/>
      <c r="Q75" s="42"/>
      <c r="R75" s="42"/>
      <c r="S75" s="43"/>
      <c r="T75" s="43"/>
      <c r="U75" s="42"/>
      <c r="V75" s="42"/>
    </row>
    <row r="76" spans="1:22" ht="12.75">
      <c r="A76" s="45"/>
      <c r="B76" s="52"/>
      <c r="C76" s="633" t="s">
        <v>38</v>
      </c>
      <c r="D76" s="634"/>
      <c r="E76" s="635" t="str">
        <f>+E40</f>
        <v>Q1 2013</v>
      </c>
      <c r="F76" s="692"/>
      <c r="G76" s="693"/>
      <c r="H76" s="694"/>
      <c r="I76" s="693"/>
      <c r="J76" s="640" t="str">
        <f>+J40</f>
        <v>Q1 2013</v>
      </c>
      <c r="K76" s="641"/>
      <c r="L76" s="635" t="str">
        <f>+L40</f>
        <v>Q1 2012</v>
      </c>
      <c r="M76" s="694"/>
      <c r="N76" s="693"/>
      <c r="O76" s="694"/>
      <c r="P76" s="693"/>
      <c r="Q76" s="640" t="str">
        <f>+Q40</f>
        <v>Q1 2012</v>
      </c>
      <c r="R76" s="642"/>
      <c r="S76" s="643"/>
      <c r="T76" s="643"/>
      <c r="U76" s="644"/>
      <c r="V76" s="45"/>
    </row>
    <row r="77" spans="1:22" ht="12.75">
      <c r="A77" s="45"/>
      <c r="B77" s="52"/>
      <c r="C77" s="645" t="s">
        <v>266</v>
      </c>
      <c r="D77" s="646"/>
      <c r="E77" s="647" t="s">
        <v>242</v>
      </c>
      <c r="F77" s="636"/>
      <c r="G77" s="638"/>
      <c r="H77" s="698"/>
      <c r="I77" s="648"/>
      <c r="J77" s="649" t="s">
        <v>267</v>
      </c>
      <c r="K77" s="641"/>
      <c r="L77" s="647" t="s">
        <v>242</v>
      </c>
      <c r="M77" s="648"/>
      <c r="N77" s="638"/>
      <c r="O77" s="698"/>
      <c r="P77" s="648"/>
      <c r="Q77" s="649" t="s">
        <v>267</v>
      </c>
      <c r="R77" s="642"/>
      <c r="S77" s="643"/>
      <c r="T77" s="643"/>
      <c r="U77" s="644"/>
      <c r="V77" s="45"/>
    </row>
    <row r="78" spans="1:22" ht="12.75">
      <c r="A78" s="42"/>
      <c r="B78" s="74"/>
      <c r="C78" s="74"/>
      <c r="D78" s="74"/>
      <c r="E78" s="650"/>
      <c r="F78" s="651"/>
      <c r="G78" s="651"/>
      <c r="H78" s="651"/>
      <c r="I78" s="651"/>
      <c r="J78" s="652"/>
      <c r="K78" s="650"/>
      <c r="L78" s="650"/>
      <c r="M78" s="651"/>
      <c r="N78" s="651"/>
      <c r="O78" s="651"/>
      <c r="P78" s="651"/>
      <c r="Q78" s="652"/>
      <c r="R78" s="653"/>
      <c r="S78" s="654"/>
      <c r="T78" s="655"/>
      <c r="U78" s="175"/>
      <c r="V78" s="42"/>
    </row>
    <row r="79" spans="1:22" ht="12.75">
      <c r="A79" s="42"/>
      <c r="B79" s="74"/>
      <c r="C79" s="656" t="s">
        <v>530</v>
      </c>
      <c r="D79" s="656"/>
      <c r="E79" s="357">
        <f>E43/E5</f>
        <v>0.25657894736842107</v>
      </c>
      <c r="F79" s="360"/>
      <c r="G79" s="360"/>
      <c r="H79" s="360"/>
      <c r="I79" s="360"/>
      <c r="J79" s="699">
        <f>J43/J5</f>
        <v>0.25</v>
      </c>
      <c r="K79" s="357"/>
      <c r="L79" s="357">
        <f>L43/L5</f>
        <v>0.38161209068010077</v>
      </c>
      <c r="M79" s="360"/>
      <c r="N79" s="360"/>
      <c r="O79" s="360"/>
      <c r="P79" s="360"/>
      <c r="Q79" s="699">
        <f>Q43/Q5</f>
        <v>0.37285902503293805</v>
      </c>
      <c r="R79" s="530"/>
      <c r="S79" s="530"/>
      <c r="T79" s="530"/>
      <c r="U79" s="686"/>
      <c r="V79" s="42"/>
    </row>
    <row r="80" spans="1:22" ht="12.75">
      <c r="A80" s="42"/>
      <c r="B80" s="74"/>
      <c r="C80" s="656" t="s">
        <v>29</v>
      </c>
      <c r="D80" s="656"/>
      <c r="E80" s="357">
        <f>E44/E6</f>
        <v>0.25136612021857924</v>
      </c>
      <c r="F80" s="360"/>
      <c r="G80" s="360"/>
      <c r="H80" s="360"/>
      <c r="I80" s="360"/>
      <c r="J80" s="699">
        <f>J44/J6</f>
        <v>0.25136612021857924</v>
      </c>
      <c r="K80" s="357"/>
      <c r="L80" s="357">
        <f>L44/L6</f>
        <v>0.31413612565445026</v>
      </c>
      <c r="M80" s="360"/>
      <c r="N80" s="360"/>
      <c r="O80" s="360"/>
      <c r="P80" s="360"/>
      <c r="Q80" s="699">
        <f>Q44/Q6</f>
        <v>0.29444444444444445</v>
      </c>
      <c r="R80" s="530"/>
      <c r="S80" s="530"/>
      <c r="T80" s="530"/>
      <c r="U80" s="686"/>
      <c r="V80" s="42"/>
    </row>
    <row r="81" spans="1:22" ht="15">
      <c r="A81" s="45"/>
      <c r="B81" s="61"/>
      <c r="C81" s="656" t="s">
        <v>449</v>
      </c>
      <c r="D81" s="656"/>
      <c r="E81" s="357" t="s">
        <v>469</v>
      </c>
      <c r="F81" s="360"/>
      <c r="G81" s="360"/>
      <c r="H81" s="360"/>
      <c r="I81" s="360"/>
      <c r="J81" s="699" t="s">
        <v>469</v>
      </c>
      <c r="K81" s="357"/>
      <c r="L81" s="357">
        <f>L45/L7</f>
        <v>-8.3333333333333329E-2</v>
      </c>
      <c r="M81" s="360"/>
      <c r="N81" s="360"/>
      <c r="O81" s="360"/>
      <c r="P81" s="360"/>
      <c r="Q81" s="699">
        <f>Q45/Q7</f>
        <v>-8.3333333333333329E-2</v>
      </c>
      <c r="R81" s="530"/>
      <c r="S81" s="530"/>
      <c r="T81" s="530"/>
      <c r="U81" s="686"/>
      <c r="V81" s="45"/>
    </row>
    <row r="82" spans="1:22" ht="12.75">
      <c r="A82" s="45"/>
      <c r="B82" s="61"/>
      <c r="C82" s="656" t="s">
        <v>338</v>
      </c>
      <c r="D82" s="656"/>
      <c r="E82" s="357">
        <f>E46/E8</f>
        <v>-0.3</v>
      </c>
      <c r="F82" s="360"/>
      <c r="G82" s="360"/>
      <c r="H82" s="360"/>
      <c r="I82" s="360"/>
      <c r="J82" s="699">
        <f>J46/J8</f>
        <v>-0.3</v>
      </c>
      <c r="K82" s="357"/>
      <c r="L82" s="357">
        <f>L46/L8</f>
        <v>-0.04</v>
      </c>
      <c r="M82" s="360"/>
      <c r="N82" s="360"/>
      <c r="O82" s="360"/>
      <c r="P82" s="360"/>
      <c r="Q82" s="699">
        <f>Q46/Q8</f>
        <v>-0.04</v>
      </c>
      <c r="R82" s="530"/>
      <c r="S82" s="530"/>
      <c r="T82" s="530"/>
      <c r="U82" s="686"/>
      <c r="V82" s="45"/>
    </row>
    <row r="83" spans="1:22" ht="12.75">
      <c r="A83" s="42"/>
      <c r="B83" s="74"/>
      <c r="C83" s="663" t="s">
        <v>531</v>
      </c>
      <c r="D83" s="663"/>
      <c r="E83" s="361">
        <f>E47/E9</f>
        <v>0.24973767051416579</v>
      </c>
      <c r="F83" s="700"/>
      <c r="G83" s="700"/>
      <c r="H83" s="700"/>
      <c r="I83" s="700"/>
      <c r="J83" s="701">
        <f>J47/J9</f>
        <v>0.24449108079748164</v>
      </c>
      <c r="K83" s="702"/>
      <c r="L83" s="361">
        <f>L47/L9</f>
        <v>0.35196078431372552</v>
      </c>
      <c r="M83" s="700"/>
      <c r="N83" s="700"/>
      <c r="O83" s="700"/>
      <c r="P83" s="700"/>
      <c r="Q83" s="701">
        <f>Q47/Q9</f>
        <v>0.34086242299794661</v>
      </c>
      <c r="R83" s="363"/>
      <c r="S83" s="531"/>
      <c r="T83" s="531"/>
      <c r="U83" s="703"/>
      <c r="V83" s="42"/>
    </row>
    <row r="84" spans="1:22" ht="12.75">
      <c r="A84" s="42"/>
      <c r="B84" s="74"/>
      <c r="C84" s="663"/>
      <c r="D84" s="663"/>
      <c r="E84" s="361"/>
      <c r="F84" s="700"/>
      <c r="G84" s="700"/>
      <c r="H84" s="700"/>
      <c r="I84" s="700"/>
      <c r="J84" s="701"/>
      <c r="K84" s="702"/>
      <c r="L84" s="361"/>
      <c r="M84" s="700"/>
      <c r="N84" s="700"/>
      <c r="O84" s="700"/>
      <c r="P84" s="700"/>
      <c r="Q84" s="701"/>
      <c r="R84" s="363"/>
      <c r="S84" s="531"/>
      <c r="T84" s="531"/>
      <c r="U84" s="703"/>
      <c r="V84" s="42"/>
    </row>
    <row r="85" spans="1:22" ht="12.75">
      <c r="A85" s="42"/>
      <c r="B85" s="74"/>
      <c r="C85" s="656" t="s">
        <v>309</v>
      </c>
      <c r="D85" s="656"/>
      <c r="E85" s="357">
        <f t="shared" ref="E85:E90" si="17">E49/E11</f>
        <v>0.35877862595419846</v>
      </c>
      <c r="F85" s="360"/>
      <c r="G85" s="360"/>
      <c r="H85" s="360"/>
      <c r="I85" s="360"/>
      <c r="J85" s="699">
        <f t="shared" ref="J85:J90" si="18">J49/J11</f>
        <v>0.3549222797927461</v>
      </c>
      <c r="K85" s="357"/>
      <c r="L85" s="357">
        <f t="shared" ref="L85:L90" si="19">L49/L11</f>
        <v>0.22014051522248243</v>
      </c>
      <c r="M85" s="360"/>
      <c r="N85" s="360"/>
      <c r="O85" s="360"/>
      <c r="P85" s="360"/>
      <c r="Q85" s="699">
        <f t="shared" ref="Q85:Q90" si="20">Q49/Q11</f>
        <v>0.21513002364066194</v>
      </c>
      <c r="R85" s="530"/>
      <c r="S85" s="530"/>
      <c r="T85" s="530"/>
      <c r="U85" s="686"/>
      <c r="V85" s="42"/>
    </row>
    <row r="86" spans="1:22" ht="12.75">
      <c r="A86" s="114"/>
      <c r="B86" s="115"/>
      <c r="C86" s="656" t="s">
        <v>310</v>
      </c>
      <c r="D86" s="656"/>
      <c r="E86" s="357">
        <f t="shared" si="17"/>
        <v>0.18562874251497005</v>
      </c>
      <c r="F86" s="360"/>
      <c r="G86" s="360"/>
      <c r="H86" s="360"/>
      <c r="I86" s="360"/>
      <c r="J86" s="699">
        <f t="shared" si="18"/>
        <v>0.17910447761194029</v>
      </c>
      <c r="K86" s="357"/>
      <c r="L86" s="357">
        <f t="shared" si="19"/>
        <v>0.23144104803493451</v>
      </c>
      <c r="M86" s="360"/>
      <c r="N86" s="360"/>
      <c r="O86" s="360"/>
      <c r="P86" s="360"/>
      <c r="Q86" s="699">
        <f t="shared" si="20"/>
        <v>0.23362445414847161</v>
      </c>
      <c r="R86" s="530"/>
      <c r="S86" s="530"/>
      <c r="T86" s="530"/>
      <c r="U86" s="686"/>
      <c r="V86" s="114"/>
    </row>
    <row r="87" spans="1:22" ht="12.75">
      <c r="A87" s="42"/>
      <c r="B87" s="74"/>
      <c r="C87" s="656" t="s">
        <v>30</v>
      </c>
      <c r="D87" s="656"/>
      <c r="E87" s="357">
        <f t="shared" si="17"/>
        <v>0.25820256776034239</v>
      </c>
      <c r="F87" s="360"/>
      <c r="G87" s="360"/>
      <c r="H87" s="360"/>
      <c r="I87" s="360"/>
      <c r="J87" s="699">
        <f t="shared" si="18"/>
        <v>0.25797101449275361</v>
      </c>
      <c r="K87" s="357"/>
      <c r="L87" s="357">
        <f t="shared" si="19"/>
        <v>0.25871313672922253</v>
      </c>
      <c r="M87" s="360"/>
      <c r="N87" s="360"/>
      <c r="O87" s="360"/>
      <c r="P87" s="360"/>
      <c r="Q87" s="699">
        <f t="shared" si="20"/>
        <v>0.27052489905787347</v>
      </c>
      <c r="R87" s="530"/>
      <c r="S87" s="530"/>
      <c r="T87" s="530"/>
      <c r="U87" s="686"/>
      <c r="V87" s="42"/>
    </row>
    <row r="88" spans="1:22" ht="12.75">
      <c r="A88" s="42"/>
      <c r="B88" s="74"/>
      <c r="C88" s="88" t="s">
        <v>317</v>
      </c>
      <c r="D88" s="656"/>
      <c r="E88" s="357">
        <f t="shared" si="17"/>
        <v>0.56716417910447758</v>
      </c>
      <c r="F88" s="360"/>
      <c r="G88" s="360"/>
      <c r="H88" s="360"/>
      <c r="I88" s="360"/>
      <c r="J88" s="699">
        <f t="shared" si="18"/>
        <v>0.55517826825127337</v>
      </c>
      <c r="K88" s="357"/>
      <c r="L88" s="357">
        <f t="shared" si="19"/>
        <v>0.58283132530120485</v>
      </c>
      <c r="M88" s="360"/>
      <c r="N88" s="360"/>
      <c r="O88" s="360"/>
      <c r="P88" s="360"/>
      <c r="Q88" s="699">
        <f t="shared" si="20"/>
        <v>0.54905063291139244</v>
      </c>
      <c r="R88" s="530"/>
      <c r="S88" s="530"/>
      <c r="T88" s="530"/>
      <c r="U88" s="686"/>
      <c r="V88" s="42"/>
    </row>
    <row r="89" spans="1:22" ht="12.75">
      <c r="A89" s="42"/>
      <c r="B89" s="74"/>
      <c r="C89" s="656" t="s">
        <v>338</v>
      </c>
      <c r="D89" s="656"/>
      <c r="E89" s="357">
        <f t="shared" si="17"/>
        <v>7.5046904315196998E-3</v>
      </c>
      <c r="F89" s="360"/>
      <c r="G89" s="360"/>
      <c r="H89" s="360"/>
      <c r="I89" s="360"/>
      <c r="J89" s="699">
        <f t="shared" si="18"/>
        <v>-3.7523452157598499E-3</v>
      </c>
      <c r="K89" s="357"/>
      <c r="L89" s="357">
        <f t="shared" si="19"/>
        <v>5.6390977443609019E-3</v>
      </c>
      <c r="M89" s="360"/>
      <c r="N89" s="360"/>
      <c r="O89" s="360"/>
      <c r="P89" s="360"/>
      <c r="Q89" s="699">
        <f t="shared" si="20"/>
        <v>3.7593984962406013E-3</v>
      </c>
      <c r="R89" s="530"/>
      <c r="S89" s="530"/>
      <c r="T89" s="530"/>
      <c r="U89" s="686"/>
      <c r="V89" s="42"/>
    </row>
    <row r="90" spans="1:22" ht="12.75">
      <c r="A90" s="45"/>
      <c r="B90" s="61"/>
      <c r="C90" s="663" t="s">
        <v>214</v>
      </c>
      <c r="D90" s="663"/>
      <c r="E90" s="361">
        <f t="shared" si="17"/>
        <v>0.45225225225225224</v>
      </c>
      <c r="F90" s="700"/>
      <c r="G90" s="700"/>
      <c r="H90" s="700"/>
      <c r="I90" s="700"/>
      <c r="J90" s="701">
        <f t="shared" si="18"/>
        <v>0.45471580262336042</v>
      </c>
      <c r="K90" s="702"/>
      <c r="L90" s="361">
        <f t="shared" si="19"/>
        <v>0.44072603516732844</v>
      </c>
      <c r="M90" s="700"/>
      <c r="N90" s="700"/>
      <c r="O90" s="700"/>
      <c r="P90" s="700"/>
      <c r="Q90" s="701">
        <f t="shared" si="20"/>
        <v>0.43155452436194897</v>
      </c>
      <c r="R90" s="363"/>
      <c r="S90" s="531"/>
      <c r="T90" s="531"/>
      <c r="U90" s="703"/>
      <c r="V90" s="45"/>
    </row>
    <row r="91" spans="1:22" ht="12.75">
      <c r="A91" s="45"/>
      <c r="B91" s="61"/>
      <c r="C91" s="656"/>
      <c r="D91" s="656"/>
      <c r="E91" s="357"/>
      <c r="F91" s="360"/>
      <c r="G91" s="360"/>
      <c r="H91" s="360"/>
      <c r="I91" s="360"/>
      <c r="J91" s="699"/>
      <c r="K91" s="357"/>
      <c r="L91" s="357"/>
      <c r="M91" s="360"/>
      <c r="N91" s="360"/>
      <c r="O91" s="360"/>
      <c r="P91" s="360"/>
      <c r="Q91" s="699"/>
      <c r="R91" s="530"/>
      <c r="S91" s="530"/>
      <c r="T91" s="530"/>
      <c r="U91" s="686"/>
      <c r="V91" s="45"/>
    </row>
    <row r="92" spans="1:22" ht="12.75">
      <c r="A92" s="45"/>
      <c r="B92" s="61"/>
      <c r="C92" s="656" t="s">
        <v>405</v>
      </c>
      <c r="D92" s="656"/>
      <c r="E92" s="357">
        <f>E56/E18</f>
        <v>5.7324840764331211E-2</v>
      </c>
      <c r="F92" s="360"/>
      <c r="G92" s="360"/>
      <c r="H92" s="360"/>
      <c r="I92" s="360"/>
      <c r="J92" s="699">
        <f>J56/J18</f>
        <v>8.9171974522292988E-2</v>
      </c>
      <c r="K92" s="357"/>
      <c r="L92" s="357">
        <f>L56/L18</f>
        <v>2.6936026936026935E-2</v>
      </c>
      <c r="M92" s="360"/>
      <c r="N92" s="360"/>
      <c r="O92" s="360"/>
      <c r="P92" s="360"/>
      <c r="Q92" s="699">
        <f>Q56/Q18</f>
        <v>-6.0606060606060606E-3</v>
      </c>
      <c r="R92" s="530"/>
      <c r="S92" s="530"/>
      <c r="T92" s="530"/>
      <c r="U92" s="686"/>
      <c r="V92" s="45"/>
    </row>
    <row r="93" spans="1:22" ht="12.75">
      <c r="A93" s="42"/>
      <c r="B93" s="74"/>
      <c r="C93" s="656" t="s">
        <v>54</v>
      </c>
      <c r="D93" s="656"/>
      <c r="E93" s="357">
        <f>E57/E19</f>
        <v>0</v>
      </c>
      <c r="F93" s="360"/>
      <c r="G93" s="360"/>
      <c r="H93" s="360"/>
      <c r="I93" s="360"/>
      <c r="J93" s="699">
        <f>J57/J19</f>
        <v>0</v>
      </c>
      <c r="K93" s="357"/>
      <c r="L93" s="357">
        <f>L57/L19</f>
        <v>0</v>
      </c>
      <c r="M93" s="360"/>
      <c r="N93" s="360"/>
      <c r="O93" s="360"/>
      <c r="P93" s="360"/>
      <c r="Q93" s="699">
        <f>Q57/Q19</f>
        <v>0</v>
      </c>
      <c r="R93" s="530"/>
      <c r="S93" s="530"/>
      <c r="T93" s="530"/>
      <c r="U93" s="686"/>
      <c r="V93" s="42"/>
    </row>
    <row r="94" spans="1:22" ht="12.75">
      <c r="A94" s="238"/>
      <c r="B94" s="66"/>
      <c r="C94" s="663" t="s">
        <v>171</v>
      </c>
      <c r="D94" s="663"/>
      <c r="E94" s="361">
        <f>E58/E20</f>
        <v>0.43320068220579877</v>
      </c>
      <c r="F94" s="700"/>
      <c r="G94" s="700"/>
      <c r="H94" s="700"/>
      <c r="I94" s="700"/>
      <c r="J94" s="701">
        <f>J58/J20</f>
        <v>0.4377581120943953</v>
      </c>
      <c r="K94" s="702"/>
      <c r="L94" s="361">
        <f>L58/L20</f>
        <v>0.39726720647773278</v>
      </c>
      <c r="M94" s="700"/>
      <c r="N94" s="700"/>
      <c r="O94" s="700"/>
      <c r="P94" s="700"/>
      <c r="Q94" s="701">
        <f>Q58/Q20</f>
        <v>0.41163434903047091</v>
      </c>
      <c r="R94" s="363"/>
      <c r="S94" s="531"/>
      <c r="T94" s="531"/>
      <c r="U94" s="703"/>
    </row>
    <row r="95" spans="1:22" ht="12.75">
      <c r="A95" s="238"/>
      <c r="B95" s="66"/>
      <c r="C95" s="656"/>
      <c r="D95" s="656"/>
      <c r="E95" s="357"/>
      <c r="F95" s="360"/>
      <c r="G95" s="360"/>
      <c r="H95" s="360"/>
      <c r="I95" s="360"/>
      <c r="J95" s="699"/>
      <c r="K95" s="357"/>
      <c r="L95" s="357"/>
      <c r="M95" s="360"/>
      <c r="N95" s="360"/>
      <c r="O95" s="360"/>
      <c r="P95" s="360"/>
      <c r="Q95" s="699"/>
      <c r="R95" s="530"/>
      <c r="S95" s="530"/>
      <c r="T95" s="530"/>
      <c r="U95" s="686"/>
    </row>
    <row r="96" spans="1:22" s="97" customFormat="1" ht="12.75">
      <c r="A96" s="45"/>
      <c r="B96" s="61"/>
      <c r="C96" s="673" t="s">
        <v>188</v>
      </c>
      <c r="D96" s="673"/>
      <c r="E96" s="361">
        <f>E60/E22</f>
        <v>2.8925619834710745E-2</v>
      </c>
      <c r="F96" s="364"/>
      <c r="G96" s="364"/>
      <c r="H96" s="364"/>
      <c r="I96" s="364"/>
      <c r="J96" s="701">
        <f>J60/J22</f>
        <v>2.8925619834710745E-2</v>
      </c>
      <c r="K96" s="361"/>
      <c r="L96" s="361">
        <f>L60/L22</f>
        <v>2.7450980392156862E-2</v>
      </c>
      <c r="M96" s="364"/>
      <c r="N96" s="364"/>
      <c r="O96" s="364"/>
      <c r="P96" s="364"/>
      <c r="Q96" s="701">
        <f>Q60/Q22</f>
        <v>2.7450980392156862E-2</v>
      </c>
      <c r="R96" s="531"/>
      <c r="S96" s="531"/>
      <c r="T96" s="531"/>
      <c r="U96" s="704"/>
      <c r="V96" s="45"/>
    </row>
    <row r="97" spans="1:22" ht="12.75">
      <c r="A97" s="238"/>
      <c r="B97" s="66"/>
      <c r="C97" s="656"/>
      <c r="D97" s="656"/>
      <c r="E97" s="357"/>
      <c r="F97" s="360"/>
      <c r="G97" s="360"/>
      <c r="H97" s="360"/>
      <c r="I97" s="360"/>
      <c r="J97" s="699"/>
      <c r="K97" s="357"/>
      <c r="L97" s="357"/>
      <c r="M97" s="360"/>
      <c r="N97" s="360"/>
      <c r="O97" s="360"/>
      <c r="P97" s="360"/>
      <c r="Q97" s="699"/>
      <c r="R97" s="530"/>
      <c r="S97" s="530"/>
      <c r="T97" s="530"/>
      <c r="U97" s="686"/>
    </row>
    <row r="98" spans="1:22" s="97" customFormat="1" ht="12.75">
      <c r="A98" s="671"/>
      <c r="B98" s="672"/>
      <c r="C98" s="673" t="s">
        <v>31</v>
      </c>
      <c r="D98" s="673"/>
      <c r="E98" s="361">
        <f>E62/E24</f>
        <v>-0.61904761904761907</v>
      </c>
      <c r="F98" s="364"/>
      <c r="G98" s="364"/>
      <c r="H98" s="364"/>
      <c r="I98" s="364"/>
      <c r="J98" s="701">
        <f>J62/J24</f>
        <v>-0.47619047619047616</v>
      </c>
      <c r="K98" s="361"/>
      <c r="L98" s="361">
        <f>L62/L24</f>
        <v>-1.0526315789473684</v>
      </c>
      <c r="M98" s="364"/>
      <c r="N98" s="364"/>
      <c r="O98" s="364"/>
      <c r="P98" s="364"/>
      <c r="Q98" s="701">
        <f>Q62/Q24</f>
        <v>-0.89473684210526316</v>
      </c>
      <c r="R98" s="531"/>
      <c r="S98" s="531"/>
      <c r="T98" s="531"/>
      <c r="U98" s="704"/>
      <c r="V98" s="671"/>
    </row>
    <row r="99" spans="1:22" ht="12.75">
      <c r="A99" s="238"/>
      <c r="B99" s="66"/>
      <c r="C99" s="656"/>
      <c r="D99" s="656"/>
      <c r="E99" s="357"/>
      <c r="F99" s="360"/>
      <c r="G99" s="360"/>
      <c r="H99" s="360"/>
      <c r="I99" s="360"/>
      <c r="J99" s="699"/>
      <c r="K99" s="357"/>
      <c r="L99" s="357"/>
      <c r="M99" s="360"/>
      <c r="N99" s="360"/>
      <c r="O99" s="360"/>
      <c r="P99" s="360"/>
      <c r="Q99" s="699"/>
      <c r="R99" s="530"/>
      <c r="S99" s="530"/>
      <c r="T99" s="530"/>
      <c r="U99" s="686"/>
    </row>
    <row r="100" spans="1:22" ht="12.75">
      <c r="A100" s="238"/>
      <c r="B100" s="66"/>
      <c r="C100" s="663" t="s">
        <v>630</v>
      </c>
      <c r="D100" s="656"/>
      <c r="E100" s="361">
        <f>E64/E28</f>
        <v>0.34146341463414637</v>
      </c>
      <c r="F100" s="364"/>
      <c r="G100" s="364"/>
      <c r="H100" s="364"/>
      <c r="I100" s="364"/>
      <c r="J100" s="701">
        <f>J64/J28</f>
        <v>0.34141201264488935</v>
      </c>
      <c r="K100" s="361"/>
      <c r="L100" s="361">
        <f>L64/L28</f>
        <v>0.35443434659981199</v>
      </c>
      <c r="M100" s="364"/>
      <c r="N100" s="364"/>
      <c r="O100" s="364"/>
      <c r="P100" s="364"/>
      <c r="Q100" s="701">
        <f>Q64/Q28</f>
        <v>0.35810356422326833</v>
      </c>
      <c r="R100" s="531"/>
      <c r="S100" s="531"/>
      <c r="T100" s="531"/>
      <c r="U100" s="704"/>
    </row>
    <row r="101" spans="1:22" s="97" customFormat="1" ht="12.75">
      <c r="A101" s="45"/>
      <c r="B101" s="61"/>
      <c r="C101" s="673"/>
      <c r="D101" s="673"/>
      <c r="E101" s="361"/>
      <c r="F101" s="364"/>
      <c r="G101" s="364"/>
      <c r="H101" s="364"/>
      <c r="I101" s="364"/>
      <c r="J101" s="701"/>
      <c r="K101" s="361"/>
      <c r="L101" s="361"/>
      <c r="M101" s="364"/>
      <c r="N101" s="364"/>
      <c r="O101" s="364"/>
      <c r="P101" s="364"/>
      <c r="Q101" s="701"/>
      <c r="R101" s="531"/>
      <c r="S101" s="531"/>
      <c r="T101" s="531"/>
      <c r="U101" s="704"/>
      <c r="V101" s="45"/>
    </row>
    <row r="102" spans="1:22" s="124" customFormat="1" ht="12.75">
      <c r="A102" s="705"/>
      <c r="B102" s="706"/>
      <c r="C102" s="707" t="s">
        <v>565</v>
      </c>
      <c r="D102" s="707"/>
      <c r="E102" s="388">
        <f t="shared" ref="E102:E104" si="21">E66/E30</f>
        <v>0.26358695652173914</v>
      </c>
      <c r="F102" s="369"/>
      <c r="G102" s="369"/>
      <c r="H102" s="369"/>
      <c r="I102" s="369"/>
      <c r="J102" s="708">
        <f t="shared" ref="J102:J104" si="22">J66/J30</f>
        <v>0.25679347826086957</v>
      </c>
      <c r="K102" s="388"/>
      <c r="L102" s="388">
        <f t="shared" ref="L102:L104" si="23">L66/L30</f>
        <v>0.40290620871862615</v>
      </c>
      <c r="M102" s="369"/>
      <c r="N102" s="369"/>
      <c r="O102" s="369"/>
      <c r="P102" s="369"/>
      <c r="Q102" s="708">
        <f t="shared" ref="Q102:Q104" si="24">Q66/Q30</f>
        <v>0.39473684210526316</v>
      </c>
      <c r="R102" s="533"/>
      <c r="S102" s="533"/>
      <c r="T102" s="533"/>
      <c r="U102" s="709"/>
      <c r="V102" s="705"/>
    </row>
    <row r="103" spans="1:22" s="97" customFormat="1" ht="12.75">
      <c r="A103" s="671"/>
      <c r="B103" s="672"/>
      <c r="C103" s="673"/>
      <c r="D103" s="673"/>
      <c r="E103" s="361"/>
      <c r="F103" s="364"/>
      <c r="G103" s="364"/>
      <c r="H103" s="364"/>
      <c r="I103" s="364"/>
      <c r="J103" s="701"/>
      <c r="K103" s="361"/>
      <c r="L103" s="361"/>
      <c r="M103" s="364"/>
      <c r="N103" s="364"/>
      <c r="O103" s="364"/>
      <c r="P103" s="364"/>
      <c r="Q103" s="701"/>
      <c r="R103" s="531"/>
      <c r="S103" s="531"/>
      <c r="T103" s="531"/>
      <c r="U103" s="704"/>
      <c r="V103" s="671"/>
    </row>
    <row r="104" spans="1:22" s="97" customFormat="1" ht="12.75">
      <c r="A104" s="671"/>
      <c r="B104" s="672"/>
      <c r="C104" s="673" t="s">
        <v>566</v>
      </c>
      <c r="D104" s="673"/>
      <c r="E104" s="361">
        <f t="shared" si="21"/>
        <v>0.36781609195402298</v>
      </c>
      <c r="F104" s="364"/>
      <c r="G104" s="364"/>
      <c r="H104" s="364"/>
      <c r="I104" s="364"/>
      <c r="J104" s="701">
        <f t="shared" si="22"/>
        <v>0.37091425864519184</v>
      </c>
      <c r="K104" s="361"/>
      <c r="L104" s="361">
        <f t="shared" si="23"/>
        <v>0.33935907970419066</v>
      </c>
      <c r="M104" s="364"/>
      <c r="N104" s="364"/>
      <c r="O104" s="364"/>
      <c r="P104" s="364"/>
      <c r="Q104" s="701">
        <f t="shared" si="24"/>
        <v>0.34635879218472471</v>
      </c>
      <c r="R104" s="531"/>
      <c r="S104" s="531"/>
      <c r="T104" s="531"/>
      <c r="U104" s="704"/>
      <c r="V104" s="671"/>
    </row>
    <row r="105" spans="1:22" ht="12.75">
      <c r="A105" s="238"/>
      <c r="B105" s="66"/>
      <c r="C105" s="66"/>
      <c r="D105" s="656"/>
      <c r="E105" s="681"/>
      <c r="F105" s="682"/>
      <c r="G105" s="682"/>
      <c r="H105" s="682"/>
      <c r="I105" s="682"/>
      <c r="J105" s="683"/>
      <c r="K105" s="681"/>
      <c r="L105" s="681"/>
      <c r="M105" s="682"/>
      <c r="N105" s="682"/>
      <c r="O105" s="682"/>
      <c r="P105" s="682"/>
      <c r="Q105" s="683"/>
      <c r="R105" s="685"/>
      <c r="S105" s="685"/>
      <c r="T105" s="685"/>
      <c r="U105" s="686"/>
    </row>
    <row r="106" spans="1:22" ht="9" customHeight="1">
      <c r="A106" s="42"/>
      <c r="B106" s="42"/>
      <c r="C106" s="42"/>
      <c r="D106" s="42"/>
      <c r="E106" s="42"/>
      <c r="F106" s="42"/>
      <c r="G106" s="42"/>
      <c r="H106" s="43"/>
      <c r="I106" s="42"/>
      <c r="J106" s="42"/>
      <c r="K106" s="42"/>
      <c r="L106" s="42"/>
      <c r="M106" s="42"/>
      <c r="N106" s="42"/>
      <c r="O106" s="43"/>
      <c r="P106" s="42"/>
      <c r="Q106" s="42"/>
      <c r="R106" s="42"/>
      <c r="S106" s="43"/>
      <c r="T106" s="688"/>
      <c r="U106" s="42"/>
      <c r="V106" s="42"/>
    </row>
    <row r="107" spans="1:22" ht="14.25">
      <c r="A107" s="205"/>
      <c r="B107" s="236" t="s">
        <v>277</v>
      </c>
      <c r="C107" s="157"/>
      <c r="D107" s="157"/>
      <c r="E107" s="157"/>
      <c r="F107" s="157"/>
      <c r="G107" s="157"/>
      <c r="H107" s="76"/>
      <c r="I107" s="161"/>
      <c r="J107" s="205"/>
      <c r="K107" s="156"/>
      <c r="L107" s="205"/>
      <c r="M107" s="205"/>
      <c r="N107" s="205"/>
      <c r="O107" s="205"/>
      <c r="P107" s="205"/>
      <c r="Q107" s="156"/>
      <c r="R107" s="205"/>
      <c r="S107" s="689"/>
      <c r="T107" s="689"/>
      <c r="U107" s="205"/>
      <c r="V107" s="205"/>
    </row>
    <row r="108" spans="1:22" ht="14.25">
      <c r="A108" s="205"/>
      <c r="B108" s="236" t="s">
        <v>445</v>
      </c>
      <c r="C108" s="157"/>
      <c r="D108" s="157"/>
      <c r="E108" s="157"/>
      <c r="F108" s="157"/>
      <c r="G108" s="157"/>
      <c r="H108" s="76"/>
      <c r="I108" s="161"/>
      <c r="J108" s="205"/>
      <c r="K108" s="156"/>
      <c r="L108" s="205"/>
      <c r="M108" s="205"/>
      <c r="N108" s="205"/>
      <c r="O108" s="205"/>
      <c r="P108" s="205"/>
      <c r="Q108" s="156"/>
      <c r="R108" s="205"/>
      <c r="S108" s="689"/>
      <c r="T108" s="689"/>
      <c r="U108" s="205"/>
      <c r="V108" s="205"/>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1" fitToWidth="0" orientation="portrait" r:id="rId1"/>
  <headerFooter alignWithMargins="0">
    <oddHeader>&amp;CKPN Investor Relations</oddHeader>
    <oddFooter>&amp;L&amp;8Q4 2013&amp;C&amp;8&amp;A&amp;R&amp;8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59.140625" style="44" bestFit="1" customWidth="1"/>
    <col min="4" max="4" width="1.7109375" style="44" customWidth="1"/>
    <col min="5" max="5" width="9.42578125" style="44" bestFit="1" customWidth="1"/>
    <col min="6" max="6" width="1.7109375" style="44" customWidth="1"/>
    <col min="7" max="7" width="8.7109375" style="44" customWidth="1"/>
    <col min="8" max="8" width="10.7109375" style="237" bestFit="1" customWidth="1"/>
    <col min="9" max="9" width="14.85546875" style="44" bestFit="1" customWidth="1"/>
    <col min="10" max="10" width="11" style="44" bestFit="1" customWidth="1"/>
    <col min="11" max="11" width="1.7109375" style="44" customWidth="1"/>
    <col min="12" max="12" width="9.42578125" style="44" bestFit="1" customWidth="1"/>
    <col min="13" max="13" width="10.7109375" style="44" bestFit="1" customWidth="1"/>
    <col min="14" max="14" width="8.7109375" style="44" customWidth="1"/>
    <col min="15" max="15" width="10.7109375" style="237" bestFit="1" customWidth="1"/>
    <col min="16" max="16" width="14.85546875" style="44" bestFit="1" customWidth="1"/>
    <col min="17" max="17" width="10.28515625" style="44" bestFit="1" customWidth="1"/>
    <col min="18" max="18" width="1.7109375" style="44" customWidth="1"/>
    <col min="19" max="19" width="9.42578125" style="99" bestFit="1" customWidth="1"/>
    <col min="20" max="20" width="10.28515625" style="99" bestFit="1" customWidth="1"/>
    <col min="21" max="21" width="1.7109375" style="44" customWidth="1"/>
    <col min="22" max="22" width="1.28515625" style="238" customWidth="1"/>
    <col min="23" max="16384" width="9.140625" style="44"/>
  </cols>
  <sheetData>
    <row r="1" spans="1:22" ht="9" customHeight="1">
      <c r="A1" s="42"/>
      <c r="B1" s="42"/>
      <c r="C1" s="42"/>
      <c r="D1" s="42"/>
      <c r="E1" s="42"/>
      <c r="F1" s="42"/>
      <c r="G1" s="42"/>
      <c r="H1" s="43"/>
      <c r="I1" s="42"/>
      <c r="J1" s="42"/>
      <c r="K1" s="42"/>
      <c r="L1" s="42"/>
      <c r="M1" s="42"/>
      <c r="N1" s="42"/>
      <c r="O1" s="43"/>
      <c r="P1" s="42"/>
      <c r="Q1" s="42"/>
      <c r="R1" s="42"/>
      <c r="S1" s="43"/>
      <c r="T1" s="43"/>
      <c r="U1" s="42"/>
      <c r="V1" s="42"/>
    </row>
    <row r="2" spans="1:22" ht="12.75">
      <c r="A2" s="45"/>
      <c r="B2" s="52"/>
      <c r="C2" s="633" t="s">
        <v>38</v>
      </c>
      <c r="D2" s="634"/>
      <c r="E2" s="635" t="s">
        <v>584</v>
      </c>
      <c r="F2" s="636"/>
      <c r="G2" s="637" t="s">
        <v>240</v>
      </c>
      <c r="H2" s="638" t="s">
        <v>40</v>
      </c>
      <c r="I2" s="639"/>
      <c r="J2" s="640" t="str">
        <f>+E2</f>
        <v>Q2 2013</v>
      </c>
      <c r="K2" s="641"/>
      <c r="L2" s="635" t="s">
        <v>585</v>
      </c>
      <c r="M2" s="637" t="s">
        <v>241</v>
      </c>
      <c r="N2" s="637" t="s">
        <v>240</v>
      </c>
      <c r="O2" s="638" t="s">
        <v>40</v>
      </c>
      <c r="P2" s="639"/>
      <c r="Q2" s="640" t="str">
        <f>+L2</f>
        <v>Q2 2012</v>
      </c>
      <c r="R2" s="642"/>
      <c r="S2" s="643" t="s">
        <v>355</v>
      </c>
      <c r="T2" s="643" t="s">
        <v>355</v>
      </c>
      <c r="U2" s="644"/>
      <c r="V2" s="45"/>
    </row>
    <row r="3" spans="1:22" ht="12.75">
      <c r="A3" s="45"/>
      <c r="B3" s="52"/>
      <c r="C3" s="645" t="s">
        <v>257</v>
      </c>
      <c r="D3" s="646"/>
      <c r="E3" s="647" t="s">
        <v>242</v>
      </c>
      <c r="F3" s="636"/>
      <c r="G3" s="638" t="s">
        <v>243</v>
      </c>
      <c r="H3" s="638" t="s">
        <v>252</v>
      </c>
      <c r="I3" s="648"/>
      <c r="J3" s="649" t="s">
        <v>267</v>
      </c>
      <c r="K3" s="641"/>
      <c r="L3" s="647" t="s">
        <v>242</v>
      </c>
      <c r="M3" s="648" t="s">
        <v>410</v>
      </c>
      <c r="N3" s="638" t="s">
        <v>243</v>
      </c>
      <c r="O3" s="638" t="s">
        <v>252</v>
      </c>
      <c r="P3" s="648"/>
      <c r="Q3" s="649" t="s">
        <v>267</v>
      </c>
      <c r="R3" s="642"/>
      <c r="S3" s="643" t="s">
        <v>242</v>
      </c>
      <c r="T3" s="643" t="s">
        <v>245</v>
      </c>
      <c r="U3" s="644"/>
      <c r="V3" s="45"/>
    </row>
    <row r="4" spans="1:22" ht="12.75">
      <c r="A4" s="42"/>
      <c r="B4" s="74"/>
      <c r="C4" s="74"/>
      <c r="D4" s="74"/>
      <c r="E4" s="650"/>
      <c r="F4" s="651"/>
      <c r="G4" s="651"/>
      <c r="H4" s="651"/>
      <c r="I4" s="651"/>
      <c r="J4" s="652"/>
      <c r="K4" s="650"/>
      <c r="L4" s="650"/>
      <c r="M4" s="651"/>
      <c r="N4" s="651"/>
      <c r="O4" s="651"/>
      <c r="P4" s="651"/>
      <c r="Q4" s="652"/>
      <c r="R4" s="653"/>
      <c r="S4" s="654"/>
      <c r="T4" s="655"/>
      <c r="U4" s="175"/>
      <c r="V4" s="42"/>
    </row>
    <row r="5" spans="1:22" ht="12.75" customHeight="1">
      <c r="A5" s="42"/>
      <c r="B5" s="74"/>
      <c r="C5" s="88" t="s">
        <v>530</v>
      </c>
      <c r="D5" s="656"/>
      <c r="E5" s="86">
        <v>803</v>
      </c>
      <c r="F5" s="657"/>
      <c r="G5" s="250">
        <v>0</v>
      </c>
      <c r="H5" s="250">
        <v>29</v>
      </c>
      <c r="I5" s="250"/>
      <c r="J5" s="658">
        <f>E5-G5-H5</f>
        <v>774</v>
      </c>
      <c r="K5" s="659"/>
      <c r="L5" s="86">
        <v>842</v>
      </c>
      <c r="M5" s="250">
        <v>-38</v>
      </c>
      <c r="N5" s="250">
        <v>0</v>
      </c>
      <c r="O5" s="250">
        <v>16</v>
      </c>
      <c r="P5" s="250"/>
      <c r="Q5" s="658">
        <f>L5+M5-N5-O5</f>
        <v>788</v>
      </c>
      <c r="R5" s="530"/>
      <c r="S5" s="660">
        <f>+IFERROR(IF(E5*L5&lt;0,"n.m.",IF(E5/L5-1&gt;100%,"&gt;100%",E5/L5-1)),"n.m.")</f>
        <v>-4.6318289786223321E-2</v>
      </c>
      <c r="T5" s="660">
        <f>+IFERROR(IF(J5*Q5&lt;0,"n.m.",IF(J5/Q5-1&gt;100%,"&gt;100%",J5/Q5-1)),"n.m.")</f>
        <v>-1.7766497461928932E-2</v>
      </c>
      <c r="U5" s="661"/>
      <c r="V5" s="42"/>
    </row>
    <row r="6" spans="1:22" ht="12.75" customHeight="1">
      <c r="A6" s="42"/>
      <c r="B6" s="74"/>
      <c r="C6" s="656" t="s">
        <v>29</v>
      </c>
      <c r="D6" s="656"/>
      <c r="E6" s="86">
        <v>183</v>
      </c>
      <c r="F6" s="657"/>
      <c r="G6" s="250">
        <v>0</v>
      </c>
      <c r="H6" s="250">
        <v>0</v>
      </c>
      <c r="I6" s="250"/>
      <c r="J6" s="658">
        <f>E6-G6-H6</f>
        <v>183</v>
      </c>
      <c r="K6" s="659"/>
      <c r="L6" s="86">
        <v>207</v>
      </c>
      <c r="M6" s="250">
        <v>-13</v>
      </c>
      <c r="N6" s="250">
        <v>0</v>
      </c>
      <c r="O6" s="250">
        <v>0</v>
      </c>
      <c r="P6" s="250"/>
      <c r="Q6" s="658">
        <f>L6+M6-N6-O6</f>
        <v>194</v>
      </c>
      <c r="R6" s="530"/>
      <c r="S6" s="660">
        <f t="shared" ref="S6:S32" si="0">+IFERROR(IF(E6*L6&lt;0,"n.m.",IF(E6/L6-1&gt;100%,"&gt;100%",E6/L6-1)),"n.m.")</f>
        <v>-0.11594202898550721</v>
      </c>
      <c r="T6" s="660">
        <f t="shared" ref="T6:T32" si="1">+IFERROR(IF(J6*Q6&lt;0,"n.m.",IF(J6/Q6-1&gt;100%,"&gt;100%",J6/Q6-1)),"n.m.")</f>
        <v>-5.6701030927835072E-2</v>
      </c>
      <c r="U6" s="661"/>
      <c r="V6" s="42"/>
    </row>
    <row r="7" spans="1:22" s="97" customFormat="1" ht="14.25" customHeight="1">
      <c r="A7" s="45"/>
      <c r="B7" s="61"/>
      <c r="C7" s="656" t="s">
        <v>452</v>
      </c>
      <c r="D7" s="656"/>
      <c r="E7" s="86">
        <v>0</v>
      </c>
      <c r="F7" s="657"/>
      <c r="G7" s="250">
        <v>0</v>
      </c>
      <c r="H7" s="250">
        <v>0</v>
      </c>
      <c r="I7" s="250"/>
      <c r="J7" s="658">
        <f>E7-G7-H7</f>
        <v>0</v>
      </c>
      <c r="K7" s="659"/>
      <c r="L7" s="86">
        <v>61</v>
      </c>
      <c r="M7" s="250">
        <v>0</v>
      </c>
      <c r="N7" s="250">
        <v>0</v>
      </c>
      <c r="O7" s="250">
        <v>0</v>
      </c>
      <c r="P7" s="250"/>
      <c r="Q7" s="658">
        <f>L7+M7-N7-O7</f>
        <v>61</v>
      </c>
      <c r="R7" s="530"/>
      <c r="S7" s="660">
        <f t="shared" si="0"/>
        <v>-1</v>
      </c>
      <c r="T7" s="660">
        <f t="shared" si="1"/>
        <v>-1</v>
      </c>
      <c r="U7" s="661"/>
      <c r="V7" s="45"/>
    </row>
    <row r="8" spans="1:22" s="97" customFormat="1" ht="12.75" customHeight="1">
      <c r="A8" s="45"/>
      <c r="B8" s="61"/>
      <c r="C8" s="656" t="s">
        <v>338</v>
      </c>
      <c r="D8" s="656"/>
      <c r="E8" s="86">
        <v>11</v>
      </c>
      <c r="F8" s="657"/>
      <c r="G8" s="250">
        <v>0</v>
      </c>
      <c r="H8" s="250">
        <v>0</v>
      </c>
      <c r="I8" s="250"/>
      <c r="J8" s="658">
        <f>E8-G8-H8</f>
        <v>11</v>
      </c>
      <c r="K8" s="659"/>
      <c r="L8" s="86">
        <v>-28</v>
      </c>
      <c r="M8" s="250">
        <v>0</v>
      </c>
      <c r="N8" s="250">
        <v>0</v>
      </c>
      <c r="O8" s="250">
        <v>0</v>
      </c>
      <c r="P8" s="250"/>
      <c r="Q8" s="658">
        <f>L8+M8-N8-O8</f>
        <v>-28</v>
      </c>
      <c r="R8" s="530"/>
      <c r="S8" s="660" t="str">
        <f t="shared" si="0"/>
        <v>n.m.</v>
      </c>
      <c r="T8" s="660" t="str">
        <f t="shared" si="1"/>
        <v>n.m.</v>
      </c>
      <c r="U8" s="661"/>
      <c r="V8" s="45"/>
    </row>
    <row r="9" spans="1:22" s="97" customFormat="1" ht="12.75" customHeight="1">
      <c r="A9" s="45"/>
      <c r="B9" s="61"/>
      <c r="C9" s="258" t="s">
        <v>531</v>
      </c>
      <c r="D9" s="663"/>
      <c r="E9" s="664">
        <f>+E5+E6+E7+E8</f>
        <v>997</v>
      </c>
      <c r="F9" s="665"/>
      <c r="G9" s="259">
        <f>G5+G6+G7+G8</f>
        <v>0</v>
      </c>
      <c r="H9" s="259">
        <f>H5+H6+H7+H8</f>
        <v>29</v>
      </c>
      <c r="I9" s="259"/>
      <c r="J9" s="666">
        <f>J5+J6+J7+J8</f>
        <v>968</v>
      </c>
      <c r="K9" s="667"/>
      <c r="L9" s="664">
        <f>+L5+L6+L7+L8</f>
        <v>1082</v>
      </c>
      <c r="M9" s="259">
        <f>M5+M6+M7+M8</f>
        <v>-51</v>
      </c>
      <c r="N9" s="259">
        <f>N5+N6+N7+N8</f>
        <v>0</v>
      </c>
      <c r="O9" s="259">
        <f>O5+O6+O7+O8</f>
        <v>16</v>
      </c>
      <c r="P9" s="259"/>
      <c r="Q9" s="666">
        <f>Q5+Q6+Q7+Q8</f>
        <v>1015</v>
      </c>
      <c r="R9" s="363"/>
      <c r="S9" s="668">
        <f t="shared" si="0"/>
        <v>-7.8558225508317925E-2</v>
      </c>
      <c r="T9" s="668">
        <f t="shared" si="1"/>
        <v>-4.6305418719211788E-2</v>
      </c>
      <c r="U9" s="669"/>
      <c r="V9" s="45"/>
    </row>
    <row r="10" spans="1:22" s="97" customFormat="1" ht="12.75" customHeight="1">
      <c r="A10" s="45"/>
      <c r="B10" s="61"/>
      <c r="C10" s="663"/>
      <c r="D10" s="663"/>
      <c r="E10" s="664"/>
      <c r="F10" s="665"/>
      <c r="G10" s="259"/>
      <c r="H10" s="259"/>
      <c r="I10" s="259"/>
      <c r="J10" s="666"/>
      <c r="K10" s="667"/>
      <c r="L10" s="664"/>
      <c r="M10" s="259"/>
      <c r="N10" s="259"/>
      <c r="O10" s="259"/>
      <c r="P10" s="259"/>
      <c r="Q10" s="666"/>
      <c r="R10" s="363"/>
      <c r="S10" s="668"/>
      <c r="T10" s="668"/>
      <c r="U10" s="669"/>
      <c r="V10" s="45"/>
    </row>
    <row r="11" spans="1:22" ht="12.75" customHeight="1">
      <c r="A11" s="42"/>
      <c r="B11" s="74"/>
      <c r="C11" s="656" t="s">
        <v>309</v>
      </c>
      <c r="D11" s="656"/>
      <c r="E11" s="659">
        <v>389</v>
      </c>
      <c r="F11" s="657"/>
      <c r="G11" s="250">
        <v>0</v>
      </c>
      <c r="H11" s="250">
        <v>0</v>
      </c>
      <c r="I11" s="250"/>
      <c r="J11" s="658">
        <f>E11-G11-H11</f>
        <v>389</v>
      </c>
      <c r="K11" s="659"/>
      <c r="L11" s="659">
        <v>444</v>
      </c>
      <c r="M11" s="250">
        <v>-6</v>
      </c>
      <c r="N11" s="250">
        <v>0</v>
      </c>
      <c r="O11" s="250">
        <v>7</v>
      </c>
      <c r="P11" s="250"/>
      <c r="Q11" s="658">
        <f>L11+M11-N11-O11</f>
        <v>431</v>
      </c>
      <c r="R11" s="530"/>
      <c r="S11" s="660">
        <f t="shared" si="0"/>
        <v>-0.12387387387387383</v>
      </c>
      <c r="T11" s="660">
        <f t="shared" si="1"/>
        <v>-9.7447795823665917E-2</v>
      </c>
      <c r="U11" s="661"/>
      <c r="V11" s="42"/>
    </row>
    <row r="12" spans="1:22" s="124" customFormat="1" ht="12.75" customHeight="1">
      <c r="A12" s="114"/>
      <c r="B12" s="115"/>
      <c r="C12" s="656" t="s">
        <v>310</v>
      </c>
      <c r="D12" s="656"/>
      <c r="E12" s="659">
        <v>480</v>
      </c>
      <c r="F12" s="657"/>
      <c r="G12" s="250">
        <v>20</v>
      </c>
      <c r="H12" s="250">
        <v>0</v>
      </c>
      <c r="I12" s="250"/>
      <c r="J12" s="658">
        <f>E12-G12-H12</f>
        <v>460</v>
      </c>
      <c r="K12" s="659"/>
      <c r="L12" s="659">
        <v>457</v>
      </c>
      <c r="M12" s="250">
        <v>0</v>
      </c>
      <c r="N12" s="250">
        <v>0</v>
      </c>
      <c r="O12" s="250">
        <v>0</v>
      </c>
      <c r="P12" s="250"/>
      <c r="Q12" s="658">
        <f>L12+M12-N12-O12</f>
        <v>457</v>
      </c>
      <c r="R12" s="530"/>
      <c r="S12" s="660">
        <f t="shared" si="0"/>
        <v>5.032822757111588E-2</v>
      </c>
      <c r="T12" s="660">
        <f t="shared" si="1"/>
        <v>6.5645514223193757E-3</v>
      </c>
      <c r="U12" s="661"/>
      <c r="V12" s="114"/>
    </row>
    <row r="13" spans="1:22" ht="12.75" customHeight="1">
      <c r="A13" s="42"/>
      <c r="B13" s="74"/>
      <c r="C13" s="656" t="s">
        <v>30</v>
      </c>
      <c r="D13" s="656"/>
      <c r="E13" s="659">
        <v>706</v>
      </c>
      <c r="F13" s="657"/>
      <c r="G13" s="250">
        <v>11</v>
      </c>
      <c r="H13" s="250">
        <v>23</v>
      </c>
      <c r="I13" s="250"/>
      <c r="J13" s="658">
        <f>E13-G13-H13</f>
        <v>672</v>
      </c>
      <c r="K13" s="659"/>
      <c r="L13" s="659">
        <v>752</v>
      </c>
      <c r="M13" s="250">
        <v>-3</v>
      </c>
      <c r="N13" s="250">
        <v>14</v>
      </c>
      <c r="O13" s="250">
        <v>0</v>
      </c>
      <c r="P13" s="250"/>
      <c r="Q13" s="658">
        <f>L13+M13-N13-O13</f>
        <v>735</v>
      </c>
      <c r="R13" s="530"/>
      <c r="S13" s="660">
        <f t="shared" si="0"/>
        <v>-6.1170212765957466E-2</v>
      </c>
      <c r="T13" s="660">
        <f t="shared" si="1"/>
        <v>-8.5714285714285743E-2</v>
      </c>
      <c r="U13" s="661"/>
      <c r="V13" s="42"/>
    </row>
    <row r="14" spans="1:22" ht="12.75" customHeight="1">
      <c r="A14" s="42"/>
      <c r="B14" s="74"/>
      <c r="C14" s="88" t="s">
        <v>317</v>
      </c>
      <c r="D14" s="656"/>
      <c r="E14" s="659">
        <v>587</v>
      </c>
      <c r="F14" s="657"/>
      <c r="G14" s="80">
        <v>0</v>
      </c>
      <c r="H14" s="250">
        <v>-6</v>
      </c>
      <c r="I14" s="250"/>
      <c r="J14" s="658">
        <f>E14-G14-H14</f>
        <v>593</v>
      </c>
      <c r="K14" s="659"/>
      <c r="L14" s="659">
        <v>635</v>
      </c>
      <c r="M14" s="250">
        <v>-1</v>
      </c>
      <c r="N14" s="250">
        <v>0</v>
      </c>
      <c r="O14" s="250">
        <v>0</v>
      </c>
      <c r="P14" s="250"/>
      <c r="Q14" s="658">
        <f>L14+M14-N14-O14</f>
        <v>634</v>
      </c>
      <c r="R14" s="530"/>
      <c r="S14" s="660">
        <f t="shared" si="0"/>
        <v>-7.5590551181102361E-2</v>
      </c>
      <c r="T14" s="660">
        <f t="shared" si="1"/>
        <v>-6.466876971608837E-2</v>
      </c>
      <c r="U14" s="661"/>
      <c r="V14" s="42"/>
    </row>
    <row r="15" spans="1:22" ht="12.75" customHeight="1">
      <c r="A15" s="42"/>
      <c r="B15" s="74"/>
      <c r="C15" s="656" t="s">
        <v>338</v>
      </c>
      <c r="D15" s="656"/>
      <c r="E15" s="86">
        <v>-526</v>
      </c>
      <c r="F15" s="657"/>
      <c r="G15" s="250">
        <v>0</v>
      </c>
      <c r="H15" s="250">
        <v>0</v>
      </c>
      <c r="I15" s="250"/>
      <c r="J15" s="658">
        <f>E15-G15-H15</f>
        <v>-526</v>
      </c>
      <c r="K15" s="659"/>
      <c r="L15" s="86">
        <v>-530</v>
      </c>
      <c r="M15" s="250">
        <v>0</v>
      </c>
      <c r="N15" s="250">
        <v>0</v>
      </c>
      <c r="O15" s="250">
        <v>0</v>
      </c>
      <c r="P15" s="250"/>
      <c r="Q15" s="658">
        <f>L15+M15-N15-O15</f>
        <v>-530</v>
      </c>
      <c r="R15" s="530"/>
      <c r="S15" s="660">
        <f t="shared" si="0"/>
        <v>-7.547169811320753E-3</v>
      </c>
      <c r="T15" s="660">
        <f t="shared" si="1"/>
        <v>-7.547169811320753E-3</v>
      </c>
      <c r="U15" s="661"/>
      <c r="V15" s="42"/>
    </row>
    <row r="16" spans="1:22" s="97" customFormat="1" ht="12.75" customHeight="1">
      <c r="A16" s="45"/>
      <c r="B16" s="61"/>
      <c r="C16" s="663" t="s">
        <v>214</v>
      </c>
      <c r="D16" s="663"/>
      <c r="E16" s="664">
        <f>+E11+E12+E13+E14+E15</f>
        <v>1636</v>
      </c>
      <c r="F16" s="665"/>
      <c r="G16" s="259">
        <f>G11+G12+G13+G14+G15</f>
        <v>31</v>
      </c>
      <c r="H16" s="259">
        <f>H11+H12+H13+H14+H15</f>
        <v>17</v>
      </c>
      <c r="I16" s="259"/>
      <c r="J16" s="666">
        <f>J11+J12+J13+J14+J15</f>
        <v>1588</v>
      </c>
      <c r="K16" s="667"/>
      <c r="L16" s="664">
        <f>+L11+L12+L13+L14+L15</f>
        <v>1758</v>
      </c>
      <c r="M16" s="259">
        <f>M11+M12+M13+M14+M15</f>
        <v>-10</v>
      </c>
      <c r="N16" s="259">
        <f>N11+N12+N13+N14+N15</f>
        <v>14</v>
      </c>
      <c r="O16" s="259">
        <f>O11+O12+O13+O14+O15</f>
        <v>7</v>
      </c>
      <c r="P16" s="259"/>
      <c r="Q16" s="666">
        <f>Q11+Q12+Q13+Q14+Q15</f>
        <v>1727</v>
      </c>
      <c r="R16" s="363"/>
      <c r="S16" s="668">
        <f t="shared" si="0"/>
        <v>-6.9397042093287786E-2</v>
      </c>
      <c r="T16" s="668">
        <f t="shared" si="1"/>
        <v>-8.0486392588303368E-2</v>
      </c>
      <c r="U16" s="669"/>
      <c r="V16" s="45"/>
    </row>
    <row r="17" spans="1:25" s="97" customFormat="1" ht="12.75" customHeight="1">
      <c r="A17" s="45"/>
      <c r="B17" s="61"/>
      <c r="C17" s="656"/>
      <c r="D17" s="656"/>
      <c r="E17" s="659"/>
      <c r="F17" s="657"/>
      <c r="G17" s="250"/>
      <c r="H17" s="250"/>
      <c r="I17" s="250"/>
      <c r="J17" s="670"/>
      <c r="K17" s="659"/>
      <c r="L17" s="659"/>
      <c r="M17" s="250"/>
      <c r="N17" s="250"/>
      <c r="O17" s="250"/>
      <c r="P17" s="250"/>
      <c r="Q17" s="670"/>
      <c r="R17" s="530"/>
      <c r="S17" s="660"/>
      <c r="T17" s="660"/>
      <c r="U17" s="661"/>
      <c r="V17" s="45"/>
    </row>
    <row r="18" spans="1:25" ht="12.75" customHeight="1">
      <c r="A18" s="45"/>
      <c r="B18" s="61"/>
      <c r="C18" s="656" t="s">
        <v>405</v>
      </c>
      <c r="D18" s="656"/>
      <c r="E18" s="86">
        <v>164</v>
      </c>
      <c r="F18" s="657"/>
      <c r="G18" s="250">
        <v>0</v>
      </c>
      <c r="H18" s="250">
        <v>0</v>
      </c>
      <c r="I18" s="250"/>
      <c r="J18" s="658">
        <f>E18-G18-H18</f>
        <v>164</v>
      </c>
      <c r="K18" s="659"/>
      <c r="L18" s="86">
        <v>231</v>
      </c>
      <c r="M18" s="250">
        <v>0</v>
      </c>
      <c r="N18" s="250">
        <v>42</v>
      </c>
      <c r="O18" s="250">
        <v>8</v>
      </c>
      <c r="P18" s="250"/>
      <c r="Q18" s="658">
        <f>L18+M18-N18-O18</f>
        <v>181</v>
      </c>
      <c r="R18" s="530"/>
      <c r="S18" s="660">
        <f t="shared" si="0"/>
        <v>-0.29004329004328999</v>
      </c>
      <c r="T18" s="660">
        <f t="shared" si="1"/>
        <v>-9.392265193370164E-2</v>
      </c>
      <c r="U18" s="661"/>
      <c r="V18" s="45"/>
    </row>
    <row r="19" spans="1:25" ht="12.75" customHeight="1">
      <c r="A19" s="42"/>
      <c r="B19" s="74"/>
      <c r="C19" s="656" t="s">
        <v>54</v>
      </c>
      <c r="D19" s="656"/>
      <c r="E19" s="86">
        <v>-65</v>
      </c>
      <c r="F19" s="657"/>
      <c r="G19" s="250">
        <v>0</v>
      </c>
      <c r="H19" s="250">
        <v>0</v>
      </c>
      <c r="I19" s="250"/>
      <c r="J19" s="658">
        <f>E19-G19-H19</f>
        <v>-65</v>
      </c>
      <c r="K19" s="659"/>
      <c r="L19" s="86">
        <v>-82</v>
      </c>
      <c r="M19" s="250">
        <v>0</v>
      </c>
      <c r="N19" s="250">
        <v>0</v>
      </c>
      <c r="O19" s="250">
        <v>0</v>
      </c>
      <c r="P19" s="250"/>
      <c r="Q19" s="658">
        <f>L19+M19-N19-O19</f>
        <v>-82</v>
      </c>
      <c r="R19" s="530"/>
      <c r="S19" s="660">
        <f t="shared" si="0"/>
        <v>-0.20731707317073167</v>
      </c>
      <c r="T19" s="660">
        <f t="shared" si="1"/>
        <v>-0.20731707317073167</v>
      </c>
      <c r="U19" s="661"/>
      <c r="V19" s="42"/>
    </row>
    <row r="20" spans="1:25" s="97" customFormat="1" ht="12.75" customHeight="1">
      <c r="A20" s="671"/>
      <c r="B20" s="672"/>
      <c r="C20" s="663" t="s">
        <v>171</v>
      </c>
      <c r="D20" s="663"/>
      <c r="E20" s="664">
        <f>+E16+E18+E19</f>
        <v>1735</v>
      </c>
      <c r="F20" s="665"/>
      <c r="G20" s="259">
        <f>G16+G18+G19</f>
        <v>31</v>
      </c>
      <c r="H20" s="259">
        <f>H16+H18+H19</f>
        <v>17</v>
      </c>
      <c r="I20" s="259"/>
      <c r="J20" s="666">
        <f>J16+J18+J19</f>
        <v>1687</v>
      </c>
      <c r="K20" s="667"/>
      <c r="L20" s="664">
        <f>+L16+L18+L19</f>
        <v>1907</v>
      </c>
      <c r="M20" s="259">
        <f>M16+M18+M19</f>
        <v>-10</v>
      </c>
      <c r="N20" s="259">
        <f>N16+N18+N19</f>
        <v>56</v>
      </c>
      <c r="O20" s="259">
        <f>O16+O18+O19</f>
        <v>15</v>
      </c>
      <c r="P20" s="259"/>
      <c r="Q20" s="666">
        <f>Q16+Q18+Q19</f>
        <v>1826</v>
      </c>
      <c r="R20" s="363"/>
      <c r="S20" s="668">
        <f t="shared" si="0"/>
        <v>-9.0194022024121634E-2</v>
      </c>
      <c r="T20" s="668">
        <f t="shared" si="1"/>
        <v>-7.6122672508214695E-2</v>
      </c>
      <c r="U20" s="669"/>
      <c r="V20" s="671"/>
    </row>
    <row r="21" spans="1:25" s="97" customFormat="1" ht="12.75" customHeight="1">
      <c r="A21" s="671"/>
      <c r="B21" s="672"/>
      <c r="C21" s="663"/>
      <c r="D21" s="663"/>
      <c r="E21" s="664"/>
      <c r="F21" s="665"/>
      <c r="G21" s="259"/>
      <c r="H21" s="259"/>
      <c r="I21" s="259"/>
      <c r="J21" s="666"/>
      <c r="K21" s="667"/>
      <c r="L21" s="664"/>
      <c r="M21" s="259"/>
      <c r="N21" s="259"/>
      <c r="O21" s="259"/>
      <c r="P21" s="259"/>
      <c r="Q21" s="666"/>
      <c r="R21" s="363"/>
      <c r="S21" s="668"/>
      <c r="T21" s="668"/>
      <c r="U21" s="669"/>
      <c r="V21" s="671"/>
    </row>
    <row r="22" spans="1:25" s="97" customFormat="1" ht="12.75" customHeight="1">
      <c r="A22" s="45"/>
      <c r="B22" s="61"/>
      <c r="C22" s="673" t="s">
        <v>188</v>
      </c>
      <c r="D22" s="673"/>
      <c r="E22" s="664">
        <v>247</v>
      </c>
      <c r="F22" s="674"/>
      <c r="G22" s="259">
        <v>0</v>
      </c>
      <c r="H22" s="259">
        <v>0</v>
      </c>
      <c r="I22" s="259"/>
      <c r="J22" s="675">
        <f>E22-G22-H22</f>
        <v>247</v>
      </c>
      <c r="K22" s="664"/>
      <c r="L22" s="664">
        <v>261</v>
      </c>
      <c r="M22" s="259">
        <v>0</v>
      </c>
      <c r="N22" s="259">
        <v>0</v>
      </c>
      <c r="O22" s="259">
        <v>0</v>
      </c>
      <c r="P22" s="259"/>
      <c r="Q22" s="675">
        <f>L22+M22-N22-O22</f>
        <v>261</v>
      </c>
      <c r="R22" s="531"/>
      <c r="S22" s="668">
        <f t="shared" si="0"/>
        <v>-5.3639846743295028E-2</v>
      </c>
      <c r="T22" s="668">
        <f t="shared" si="1"/>
        <v>-5.3639846743295028E-2</v>
      </c>
      <c r="U22" s="676"/>
      <c r="V22" s="45"/>
      <c r="Y22" s="141"/>
    </row>
    <row r="23" spans="1:25" ht="12.75" customHeight="1">
      <c r="A23" s="238"/>
      <c r="B23" s="66"/>
      <c r="C23" s="656"/>
      <c r="D23" s="656"/>
      <c r="E23" s="664"/>
      <c r="F23" s="657"/>
      <c r="G23" s="250"/>
      <c r="H23" s="250"/>
      <c r="I23" s="250"/>
      <c r="J23" s="670"/>
      <c r="K23" s="659"/>
      <c r="L23" s="664"/>
      <c r="M23" s="250"/>
      <c r="N23" s="250"/>
      <c r="O23" s="250"/>
      <c r="P23" s="250"/>
      <c r="Q23" s="670"/>
      <c r="R23" s="530"/>
      <c r="S23" s="660"/>
      <c r="T23" s="660"/>
      <c r="U23" s="661"/>
    </row>
    <row r="24" spans="1:25" s="97" customFormat="1" ht="12.75" customHeight="1">
      <c r="A24" s="671"/>
      <c r="B24" s="672"/>
      <c r="C24" s="673" t="s">
        <v>31</v>
      </c>
      <c r="D24" s="673"/>
      <c r="E24" s="664">
        <v>18</v>
      </c>
      <c r="F24" s="674"/>
      <c r="G24" s="259">
        <v>0</v>
      </c>
      <c r="H24" s="259">
        <v>0</v>
      </c>
      <c r="I24" s="259"/>
      <c r="J24" s="675">
        <f>E24-G24-H24</f>
        <v>18</v>
      </c>
      <c r="K24" s="664"/>
      <c r="L24" s="664">
        <v>18</v>
      </c>
      <c r="M24" s="259">
        <v>0</v>
      </c>
      <c r="N24" s="259">
        <v>0</v>
      </c>
      <c r="O24" s="259">
        <v>0</v>
      </c>
      <c r="P24" s="259"/>
      <c r="Q24" s="675">
        <f>L24+M24-N24-O24</f>
        <v>18</v>
      </c>
      <c r="R24" s="531"/>
      <c r="S24" s="668">
        <f t="shared" si="0"/>
        <v>0</v>
      </c>
      <c r="T24" s="668">
        <f t="shared" si="1"/>
        <v>0</v>
      </c>
      <c r="U24" s="676"/>
      <c r="V24" s="671"/>
    </row>
    <row r="25" spans="1:25" s="97" customFormat="1" ht="12.75" customHeight="1">
      <c r="A25" s="671"/>
      <c r="B25" s="672"/>
      <c r="C25" s="673"/>
      <c r="D25" s="673"/>
      <c r="E25" s="664"/>
      <c r="F25" s="674"/>
      <c r="G25" s="259"/>
      <c r="H25" s="259"/>
      <c r="I25" s="259"/>
      <c r="J25" s="670"/>
      <c r="K25" s="664"/>
      <c r="L25" s="664"/>
      <c r="M25" s="259"/>
      <c r="N25" s="259"/>
      <c r="O25" s="259"/>
      <c r="P25" s="259"/>
      <c r="Q25" s="670"/>
      <c r="R25" s="531"/>
      <c r="S25" s="668"/>
      <c r="T25" s="668"/>
      <c r="U25" s="676"/>
      <c r="V25" s="671"/>
    </row>
    <row r="26" spans="1:25" s="97" customFormat="1" ht="12.75" customHeight="1">
      <c r="A26" s="671"/>
      <c r="B26" s="672"/>
      <c r="C26" s="673" t="s">
        <v>32</v>
      </c>
      <c r="D26" s="673"/>
      <c r="E26" s="95">
        <v>-62</v>
      </c>
      <c r="F26" s="674"/>
      <c r="G26" s="259">
        <v>0</v>
      </c>
      <c r="H26" s="259">
        <v>0</v>
      </c>
      <c r="I26" s="259"/>
      <c r="J26" s="675">
        <f>E26-G26-H26</f>
        <v>-62</v>
      </c>
      <c r="K26" s="664"/>
      <c r="L26" s="95">
        <v>-76</v>
      </c>
      <c r="M26" s="259">
        <v>0</v>
      </c>
      <c r="N26" s="259">
        <v>0</v>
      </c>
      <c r="O26" s="259">
        <v>0</v>
      </c>
      <c r="P26" s="259"/>
      <c r="Q26" s="675">
        <f>L26+M26-N26-O26</f>
        <v>-76</v>
      </c>
      <c r="R26" s="531"/>
      <c r="S26" s="668">
        <f t="shared" si="0"/>
        <v>-0.18421052631578949</v>
      </c>
      <c r="T26" s="668">
        <f t="shared" si="1"/>
        <v>-0.18421052631578949</v>
      </c>
      <c r="U26" s="676"/>
      <c r="V26" s="671"/>
    </row>
    <row r="27" spans="1:25" ht="12.75" customHeight="1">
      <c r="A27" s="238"/>
      <c r="B27" s="66"/>
      <c r="C27" s="656"/>
      <c r="D27" s="656"/>
      <c r="E27" s="664"/>
      <c r="F27" s="657"/>
      <c r="G27" s="250"/>
      <c r="H27" s="250"/>
      <c r="I27" s="250"/>
      <c r="J27" s="666"/>
      <c r="K27" s="659"/>
      <c r="L27" s="664"/>
      <c r="M27" s="250"/>
      <c r="N27" s="250"/>
      <c r="O27" s="250"/>
      <c r="P27" s="250"/>
      <c r="Q27" s="666"/>
      <c r="R27" s="530"/>
      <c r="S27" s="660"/>
      <c r="T27" s="660"/>
      <c r="U27" s="661"/>
    </row>
    <row r="28" spans="1:25" s="97" customFormat="1" ht="12.75" customHeight="1">
      <c r="A28" s="45"/>
      <c r="B28" s="61"/>
      <c r="C28" s="111" t="s">
        <v>532</v>
      </c>
      <c r="D28" s="673"/>
      <c r="E28" s="664">
        <f>+E9+E20+E22+E24+E26</f>
        <v>2935</v>
      </c>
      <c r="F28" s="674"/>
      <c r="G28" s="259">
        <f>G9+G22+G20+G24+G26</f>
        <v>31</v>
      </c>
      <c r="H28" s="259">
        <f>H9+H22+H20+H24+H26</f>
        <v>46</v>
      </c>
      <c r="I28" s="259"/>
      <c r="J28" s="666">
        <f>E28-G28-H28</f>
        <v>2858</v>
      </c>
      <c r="K28" s="664"/>
      <c r="L28" s="664">
        <f>+L9+L20+L22+L24+L26</f>
        <v>3192</v>
      </c>
      <c r="M28" s="259">
        <f>M9+M22+M20+M24+M26</f>
        <v>-61</v>
      </c>
      <c r="N28" s="259">
        <f>N9+N22+N20+N24+N26</f>
        <v>56</v>
      </c>
      <c r="O28" s="259">
        <f>O9+O22+O20+O24+O26</f>
        <v>31</v>
      </c>
      <c r="P28" s="259"/>
      <c r="Q28" s="666">
        <f>L28+M28-N28-O28</f>
        <v>3044</v>
      </c>
      <c r="R28" s="531"/>
      <c r="S28" s="668">
        <f t="shared" si="0"/>
        <v>-8.0513784461152871E-2</v>
      </c>
      <c r="T28" s="668">
        <f t="shared" si="1"/>
        <v>-6.1103810775295697E-2</v>
      </c>
      <c r="U28" s="676"/>
      <c r="V28" s="45"/>
    </row>
    <row r="29" spans="1:25" s="97" customFormat="1" ht="12.75" customHeight="1">
      <c r="A29" s="45"/>
      <c r="B29" s="61"/>
      <c r="C29" s="111"/>
      <c r="D29" s="673"/>
      <c r="E29" s="664"/>
      <c r="F29" s="674"/>
      <c r="G29" s="259"/>
      <c r="H29" s="259"/>
      <c r="I29" s="259"/>
      <c r="J29" s="666"/>
      <c r="K29" s="664"/>
      <c r="L29" s="664"/>
      <c r="M29" s="259"/>
      <c r="N29" s="259"/>
      <c r="O29" s="259"/>
      <c r="P29" s="259"/>
      <c r="Q29" s="666"/>
      <c r="R29" s="531"/>
      <c r="S29" s="668"/>
      <c r="T29" s="668"/>
      <c r="U29" s="676"/>
      <c r="V29" s="45"/>
    </row>
    <row r="30" spans="1:25" s="97" customFormat="1" ht="12.75" customHeight="1">
      <c r="A30" s="45"/>
      <c r="B30" s="61"/>
      <c r="C30" s="273" t="s">
        <v>526</v>
      </c>
      <c r="D30" s="673"/>
      <c r="E30" s="677">
        <v>779</v>
      </c>
      <c r="F30" s="678"/>
      <c r="G30" s="274">
        <v>0</v>
      </c>
      <c r="H30" s="274">
        <v>29</v>
      </c>
      <c r="I30" s="274"/>
      <c r="J30" s="679">
        <f t="shared" ref="J30:J32" si="2">E30-G30-H30</f>
        <v>750</v>
      </c>
      <c r="K30" s="677"/>
      <c r="L30" s="677">
        <v>802</v>
      </c>
      <c r="M30" s="274">
        <v>-38</v>
      </c>
      <c r="N30" s="274">
        <v>0</v>
      </c>
      <c r="O30" s="274">
        <v>16</v>
      </c>
      <c r="P30" s="274"/>
      <c r="Q30" s="679">
        <f t="shared" ref="Q30:Q32" si="3">L30+M30-N30-O30</f>
        <v>748</v>
      </c>
      <c r="R30" s="533"/>
      <c r="S30" s="680">
        <f t="shared" si="0"/>
        <v>-2.8678304239401542E-2</v>
      </c>
      <c r="T30" s="680">
        <f t="shared" si="1"/>
        <v>2.673796791443861E-3</v>
      </c>
      <c r="U30" s="676"/>
      <c r="V30" s="45"/>
    </row>
    <row r="31" spans="1:25" s="97" customFormat="1" ht="12.75" customHeight="1">
      <c r="A31" s="45"/>
      <c r="B31" s="61"/>
      <c r="C31" s="111"/>
      <c r="D31" s="673"/>
      <c r="E31" s="664"/>
      <c r="F31" s="674"/>
      <c r="G31" s="259"/>
      <c r="H31" s="259"/>
      <c r="I31" s="259"/>
      <c r="J31" s="666"/>
      <c r="K31" s="664"/>
      <c r="L31" s="664"/>
      <c r="M31" s="259"/>
      <c r="N31" s="259"/>
      <c r="O31" s="259"/>
      <c r="P31" s="259"/>
      <c r="Q31" s="666"/>
      <c r="R31" s="531"/>
      <c r="S31" s="668"/>
      <c r="T31" s="668"/>
      <c r="U31" s="676"/>
      <c r="V31" s="45"/>
    </row>
    <row r="32" spans="1:25" s="97" customFormat="1" ht="12.75" customHeight="1">
      <c r="A32" s="45"/>
      <c r="B32" s="61"/>
      <c r="C32" s="111" t="s">
        <v>527</v>
      </c>
      <c r="D32" s="673"/>
      <c r="E32" s="664">
        <f>+E28-E30</f>
        <v>2156</v>
      </c>
      <c r="F32" s="674"/>
      <c r="G32" s="259">
        <f>G28-G30</f>
        <v>31</v>
      </c>
      <c r="H32" s="259">
        <f>H28-H30</f>
        <v>17</v>
      </c>
      <c r="I32" s="259"/>
      <c r="J32" s="666">
        <f t="shared" si="2"/>
        <v>2108</v>
      </c>
      <c r="K32" s="664"/>
      <c r="L32" s="664">
        <f>+L28-L30</f>
        <v>2390</v>
      </c>
      <c r="M32" s="259">
        <f>M28-M30</f>
        <v>-23</v>
      </c>
      <c r="N32" s="259">
        <f t="shared" ref="N32:O32" si="4">N28-N30</f>
        <v>56</v>
      </c>
      <c r="O32" s="259">
        <f t="shared" si="4"/>
        <v>15</v>
      </c>
      <c r="P32" s="259"/>
      <c r="Q32" s="666">
        <f t="shared" si="3"/>
        <v>2296</v>
      </c>
      <c r="R32" s="531"/>
      <c r="S32" s="668">
        <f t="shared" si="0"/>
        <v>-9.7907949790794979E-2</v>
      </c>
      <c r="T32" s="668">
        <f t="shared" si="1"/>
        <v>-8.188153310104529E-2</v>
      </c>
      <c r="U32" s="676"/>
      <c r="V32" s="45"/>
    </row>
    <row r="33" spans="1:22" ht="12.75" customHeight="1">
      <c r="A33" s="42"/>
      <c r="B33" s="74"/>
      <c r="C33" s="656"/>
      <c r="D33" s="656"/>
      <c r="E33" s="681"/>
      <c r="F33" s="682"/>
      <c r="G33" s="682"/>
      <c r="H33" s="682"/>
      <c r="I33" s="682"/>
      <c r="J33" s="683"/>
      <c r="K33" s="681"/>
      <c r="L33" s="681"/>
      <c r="M33" s="684"/>
      <c r="N33" s="684"/>
      <c r="O33" s="684"/>
      <c r="P33" s="682"/>
      <c r="Q33" s="683"/>
      <c r="R33" s="685"/>
      <c r="S33" s="685"/>
      <c r="T33" s="685"/>
      <c r="U33" s="686"/>
      <c r="V33" s="42"/>
    </row>
    <row r="34" spans="1:22" ht="9" customHeight="1">
      <c r="A34" s="42"/>
      <c r="B34" s="42"/>
      <c r="C34" s="42"/>
      <c r="D34" s="42"/>
      <c r="E34" s="351"/>
      <c r="F34" s="351"/>
      <c r="G34" s="351"/>
      <c r="H34" s="687"/>
      <c r="I34" s="351"/>
      <c r="J34" s="351"/>
      <c r="K34" s="351"/>
      <c r="L34" s="351"/>
      <c r="M34" s="351"/>
      <c r="N34" s="351"/>
      <c r="O34" s="687"/>
      <c r="P34" s="351"/>
      <c r="Q34" s="351"/>
      <c r="R34" s="42"/>
      <c r="S34" s="43"/>
      <c r="T34" s="688"/>
      <c r="U34" s="42"/>
      <c r="V34" s="42"/>
    </row>
    <row r="35" spans="1:22" ht="14.25">
      <c r="A35" s="205"/>
      <c r="B35" s="236" t="s">
        <v>277</v>
      </c>
      <c r="C35" s="157"/>
      <c r="D35" s="157"/>
      <c r="E35" s="157"/>
      <c r="F35" s="157"/>
      <c r="G35" s="157"/>
      <c r="H35" s="76"/>
      <c r="I35" s="76"/>
      <c r="J35" s="157"/>
      <c r="K35" s="78"/>
      <c r="L35" s="157"/>
      <c r="M35" s="157"/>
      <c r="N35" s="157"/>
      <c r="O35" s="157"/>
      <c r="P35" s="157"/>
      <c r="Q35" s="156"/>
      <c r="R35" s="205"/>
      <c r="S35" s="689"/>
      <c r="T35" s="689"/>
      <c r="U35" s="205"/>
      <c r="V35" s="205"/>
    </row>
    <row r="36" spans="1:22" ht="14.25">
      <c r="A36" s="205"/>
      <c r="B36" s="236" t="s">
        <v>631</v>
      </c>
      <c r="C36" s="157"/>
      <c r="D36" s="157"/>
      <c r="E36" s="157"/>
      <c r="F36" s="157"/>
      <c r="G36" s="157"/>
      <c r="H36" s="76"/>
      <c r="I36" s="76"/>
      <c r="J36" s="157"/>
      <c r="K36" s="78"/>
      <c r="L36" s="157"/>
      <c r="M36" s="157"/>
      <c r="N36" s="157"/>
      <c r="O36" s="157"/>
      <c r="P36" s="157"/>
      <c r="Q36" s="156"/>
      <c r="R36" s="205"/>
      <c r="S36" s="689"/>
      <c r="T36" s="689"/>
      <c r="U36" s="205"/>
      <c r="V36" s="205"/>
    </row>
    <row r="37" spans="1:22" ht="14.25">
      <c r="A37" s="205"/>
      <c r="B37" s="236" t="s">
        <v>451</v>
      </c>
      <c r="C37" s="157"/>
      <c r="D37" s="157"/>
      <c r="E37" s="157"/>
      <c r="F37" s="157"/>
      <c r="G37" s="157"/>
      <c r="H37" s="76"/>
      <c r="I37" s="76"/>
      <c r="J37" s="157"/>
      <c r="K37" s="78"/>
      <c r="L37" s="157"/>
      <c r="M37" s="157"/>
      <c r="N37" s="157"/>
      <c r="O37" s="157"/>
      <c r="P37" s="157"/>
      <c r="Q37" s="156"/>
      <c r="R37" s="205"/>
      <c r="S37" s="689"/>
      <c r="T37" s="689"/>
      <c r="U37" s="205"/>
      <c r="V37" s="205"/>
    </row>
    <row r="38" spans="1:22" s="205" customFormat="1">
      <c r="E38" s="690"/>
      <c r="F38" s="690"/>
      <c r="G38" s="690"/>
      <c r="H38" s="691"/>
      <c r="I38" s="690"/>
      <c r="J38" s="690"/>
      <c r="K38" s="690"/>
      <c r="L38" s="690"/>
      <c r="M38" s="690"/>
      <c r="N38" s="690"/>
      <c r="O38" s="691"/>
      <c r="P38" s="690"/>
      <c r="Q38" s="690"/>
      <c r="S38" s="689"/>
      <c r="T38" s="689"/>
    </row>
    <row r="39" spans="1:22" ht="9" customHeight="1">
      <c r="A39" s="42"/>
      <c r="B39" s="42"/>
      <c r="C39" s="42"/>
      <c r="D39" s="42"/>
      <c r="E39" s="351"/>
      <c r="F39" s="351"/>
      <c r="G39" s="351"/>
      <c r="H39" s="687"/>
      <c r="I39" s="351"/>
      <c r="J39" s="351"/>
      <c r="K39" s="351"/>
      <c r="L39" s="351"/>
      <c r="M39" s="351"/>
      <c r="N39" s="351"/>
      <c r="O39" s="687"/>
      <c r="P39" s="351"/>
      <c r="Q39" s="351"/>
      <c r="R39" s="42"/>
      <c r="S39" s="43"/>
      <c r="T39" s="43"/>
      <c r="U39" s="42"/>
      <c r="V39" s="42"/>
    </row>
    <row r="40" spans="1:22" ht="12.75">
      <c r="A40" s="45"/>
      <c r="B40" s="52"/>
      <c r="C40" s="633" t="s">
        <v>38</v>
      </c>
      <c r="D40" s="634"/>
      <c r="E40" s="635" t="str">
        <f>+E2</f>
        <v>Q2 2013</v>
      </c>
      <c r="F40" s="692"/>
      <c r="G40" s="693" t="s">
        <v>240</v>
      </c>
      <c r="H40" s="694" t="s">
        <v>40</v>
      </c>
      <c r="I40" s="693" t="s">
        <v>244</v>
      </c>
      <c r="J40" s="640" t="str">
        <f>+J2</f>
        <v>Q2 2013</v>
      </c>
      <c r="K40" s="641"/>
      <c r="L40" s="635" t="str">
        <f>+L2</f>
        <v>Q2 2012</v>
      </c>
      <c r="M40" s="693" t="s">
        <v>241</v>
      </c>
      <c r="N40" s="693" t="s">
        <v>240</v>
      </c>
      <c r="O40" s="694" t="s">
        <v>40</v>
      </c>
      <c r="P40" s="693" t="s">
        <v>244</v>
      </c>
      <c r="Q40" s="640" t="str">
        <f>+Q2</f>
        <v>Q2 2012</v>
      </c>
      <c r="R40" s="642"/>
      <c r="S40" s="643" t="s">
        <v>355</v>
      </c>
      <c r="T40" s="643" t="s">
        <v>355</v>
      </c>
      <c r="U40" s="644"/>
      <c r="V40" s="45"/>
    </row>
    <row r="41" spans="1:22" ht="12.75">
      <c r="A41" s="45"/>
      <c r="B41" s="52"/>
      <c r="C41" s="645" t="s">
        <v>256</v>
      </c>
      <c r="D41" s="646"/>
      <c r="E41" s="695" t="s">
        <v>242</v>
      </c>
      <c r="F41" s="692"/>
      <c r="G41" s="694" t="s">
        <v>243</v>
      </c>
      <c r="H41" s="694" t="s">
        <v>252</v>
      </c>
      <c r="I41" s="694"/>
      <c r="J41" s="649" t="s">
        <v>267</v>
      </c>
      <c r="K41" s="641"/>
      <c r="L41" s="647" t="s">
        <v>242</v>
      </c>
      <c r="M41" s="648" t="s">
        <v>410</v>
      </c>
      <c r="N41" s="694" t="s">
        <v>243</v>
      </c>
      <c r="O41" s="694" t="s">
        <v>252</v>
      </c>
      <c r="P41" s="694"/>
      <c r="Q41" s="649" t="s">
        <v>267</v>
      </c>
      <c r="R41" s="642"/>
      <c r="S41" s="643" t="s">
        <v>242</v>
      </c>
      <c r="T41" s="643" t="s">
        <v>245</v>
      </c>
      <c r="U41" s="644"/>
      <c r="V41" s="45"/>
    </row>
    <row r="42" spans="1:22" ht="12.75">
      <c r="A42" s="42"/>
      <c r="B42" s="74"/>
      <c r="C42" s="74"/>
      <c r="D42" s="74"/>
      <c r="E42" s="650"/>
      <c r="F42" s="651"/>
      <c r="G42" s="651"/>
      <c r="H42" s="651"/>
      <c r="I42" s="651"/>
      <c r="J42" s="652"/>
      <c r="K42" s="650"/>
      <c r="L42" s="650"/>
      <c r="M42" s="651"/>
      <c r="N42" s="651"/>
      <c r="O42" s="651"/>
      <c r="P42" s="651"/>
      <c r="Q42" s="652"/>
      <c r="R42" s="653"/>
      <c r="S42" s="654"/>
      <c r="T42" s="655"/>
      <c r="U42" s="175"/>
      <c r="V42" s="42"/>
    </row>
    <row r="43" spans="1:22" ht="12.75" customHeight="1">
      <c r="A43" s="42"/>
      <c r="B43" s="74"/>
      <c r="C43" s="88" t="s">
        <v>530</v>
      </c>
      <c r="D43" s="656"/>
      <c r="E43" s="86">
        <v>275</v>
      </c>
      <c r="F43" s="657"/>
      <c r="G43" s="250">
        <v>0</v>
      </c>
      <c r="H43" s="250">
        <v>66</v>
      </c>
      <c r="I43" s="250">
        <v>0</v>
      </c>
      <c r="J43" s="658">
        <f>E43+F43-G43-H43-I43</f>
        <v>209</v>
      </c>
      <c r="K43" s="659"/>
      <c r="L43" s="86">
        <v>335</v>
      </c>
      <c r="M43" s="250">
        <v>-22</v>
      </c>
      <c r="N43" s="250">
        <v>0</v>
      </c>
      <c r="O43" s="250">
        <v>16</v>
      </c>
      <c r="P43" s="250">
        <v>0</v>
      </c>
      <c r="Q43" s="658">
        <f>L43+M43-N43-O43-P43</f>
        <v>297</v>
      </c>
      <c r="R43" s="530"/>
      <c r="S43" s="660">
        <f>+IFERROR(IF(E43*L43&lt;0,"n.m.",IF(E43/L43-1&gt;100%,"&gt;100%",E43/L43-1)),"n.m.")</f>
        <v>-0.17910447761194026</v>
      </c>
      <c r="T43" s="660">
        <f>+IFERROR(IF(J43*Q43&lt;0,"n.m.",IF(J43/Q43-1&gt;100%,"&gt;100%",J43/Q43-1)),"n.m.")</f>
        <v>-0.29629629629629628</v>
      </c>
      <c r="U43" s="661"/>
      <c r="V43" s="42"/>
    </row>
    <row r="44" spans="1:22" ht="12.75" customHeight="1">
      <c r="A44" s="42"/>
      <c r="B44" s="74"/>
      <c r="C44" s="656" t="s">
        <v>29</v>
      </c>
      <c r="D44" s="656"/>
      <c r="E44" s="86">
        <v>49</v>
      </c>
      <c r="F44" s="657"/>
      <c r="G44" s="250">
        <v>0</v>
      </c>
      <c r="H44" s="250">
        <v>0</v>
      </c>
      <c r="I44" s="250">
        <v>0</v>
      </c>
      <c r="J44" s="658">
        <f t="shared" ref="J44:J60" si="5">E44+F44-G44-H44-I44</f>
        <v>49</v>
      </c>
      <c r="K44" s="659"/>
      <c r="L44" s="86">
        <v>74</v>
      </c>
      <c r="M44" s="250">
        <v>-8</v>
      </c>
      <c r="N44" s="250">
        <v>0</v>
      </c>
      <c r="O44" s="250">
        <v>0</v>
      </c>
      <c r="P44" s="250">
        <v>0</v>
      </c>
      <c r="Q44" s="658">
        <f t="shared" ref="Q44:Q60" si="6">L44+M44-N44-O44-P44</f>
        <v>66</v>
      </c>
      <c r="R44" s="530"/>
      <c r="S44" s="660">
        <f t="shared" ref="S44:S68" si="7">+IFERROR(IF(E44*L44&lt;0,"n.m.",IF(E44/L44-1&gt;100%,"&gt;100%",E44/L44-1)),"n.m.")</f>
        <v>-0.33783783783783783</v>
      </c>
      <c r="T44" s="660">
        <f t="shared" ref="T44:T68" si="8">+IFERROR(IF(J44*Q44&lt;0,"n.m.",IF(J44/Q44-1&gt;100%,"&gt;100%",J44/Q44-1)),"n.m.")</f>
        <v>-0.25757575757575757</v>
      </c>
      <c r="U44" s="661"/>
      <c r="V44" s="42"/>
    </row>
    <row r="45" spans="1:22" s="97" customFormat="1" ht="14.25" customHeight="1">
      <c r="A45" s="45"/>
      <c r="B45" s="61"/>
      <c r="C45" s="656" t="s">
        <v>452</v>
      </c>
      <c r="D45" s="656"/>
      <c r="E45" s="86">
        <v>0</v>
      </c>
      <c r="F45" s="657"/>
      <c r="G45" s="250">
        <v>0</v>
      </c>
      <c r="H45" s="250">
        <v>0</v>
      </c>
      <c r="I45" s="250">
        <v>0</v>
      </c>
      <c r="J45" s="658">
        <f t="shared" si="5"/>
        <v>0</v>
      </c>
      <c r="K45" s="659"/>
      <c r="L45" s="86">
        <v>-5</v>
      </c>
      <c r="M45" s="250">
        <v>0</v>
      </c>
      <c r="N45" s="250">
        <v>0</v>
      </c>
      <c r="O45" s="250">
        <v>0</v>
      </c>
      <c r="P45" s="250">
        <v>0</v>
      </c>
      <c r="Q45" s="658">
        <f t="shared" si="6"/>
        <v>-5</v>
      </c>
      <c r="R45" s="530"/>
      <c r="S45" s="660">
        <f t="shared" si="7"/>
        <v>-1</v>
      </c>
      <c r="T45" s="660">
        <f t="shared" si="8"/>
        <v>-1</v>
      </c>
      <c r="U45" s="661"/>
      <c r="V45" s="45"/>
    </row>
    <row r="46" spans="1:22" s="97" customFormat="1" ht="12.75" customHeight="1">
      <c r="A46" s="45"/>
      <c r="B46" s="61"/>
      <c r="C46" s="656" t="s">
        <v>338</v>
      </c>
      <c r="D46" s="656"/>
      <c r="E46" s="86">
        <v>-2</v>
      </c>
      <c r="F46" s="657"/>
      <c r="G46" s="250">
        <v>0</v>
      </c>
      <c r="H46" s="250">
        <v>0</v>
      </c>
      <c r="I46" s="250">
        <v>0</v>
      </c>
      <c r="J46" s="658">
        <f t="shared" si="5"/>
        <v>-2</v>
      </c>
      <c r="K46" s="659"/>
      <c r="L46" s="86">
        <v>-2</v>
      </c>
      <c r="M46" s="250">
        <v>0</v>
      </c>
      <c r="N46" s="250">
        <v>0</v>
      </c>
      <c r="O46" s="250">
        <v>0</v>
      </c>
      <c r="P46" s="250">
        <v>0</v>
      </c>
      <c r="Q46" s="658">
        <f t="shared" si="6"/>
        <v>-2</v>
      </c>
      <c r="R46" s="530"/>
      <c r="S46" s="660">
        <f t="shared" si="7"/>
        <v>0</v>
      </c>
      <c r="T46" s="660">
        <f t="shared" si="8"/>
        <v>0</v>
      </c>
      <c r="U46" s="661"/>
      <c r="V46" s="45"/>
    </row>
    <row r="47" spans="1:22" s="97" customFormat="1" ht="12.75" customHeight="1">
      <c r="A47" s="45"/>
      <c r="B47" s="61"/>
      <c r="C47" s="258" t="s">
        <v>531</v>
      </c>
      <c r="D47" s="663"/>
      <c r="E47" s="664">
        <f>+E43+E44+E45+E46</f>
        <v>322</v>
      </c>
      <c r="F47" s="665"/>
      <c r="G47" s="259">
        <f>G43+G44+G45+G46</f>
        <v>0</v>
      </c>
      <c r="H47" s="259">
        <f>H43+H44+H45+H46</f>
        <v>66</v>
      </c>
      <c r="I47" s="259">
        <f>I43+I44+I45+I46</f>
        <v>0</v>
      </c>
      <c r="J47" s="666">
        <f>J43+J44+J45+J46</f>
        <v>256</v>
      </c>
      <c r="K47" s="667"/>
      <c r="L47" s="664">
        <f>+L43+L44+L45+L46</f>
        <v>402</v>
      </c>
      <c r="M47" s="259">
        <f>M43+M44+M45+M46</f>
        <v>-30</v>
      </c>
      <c r="N47" s="259">
        <f>N43+N44+N45+N46</f>
        <v>0</v>
      </c>
      <c r="O47" s="259">
        <f>O43+O44+O45+O46</f>
        <v>16</v>
      </c>
      <c r="P47" s="259">
        <f>P43+P44+P45+P46</f>
        <v>0</v>
      </c>
      <c r="Q47" s="666">
        <f>Q43+Q44+Q45+Q46</f>
        <v>356</v>
      </c>
      <c r="R47" s="363"/>
      <c r="S47" s="668">
        <f t="shared" si="7"/>
        <v>-0.19900497512437809</v>
      </c>
      <c r="T47" s="668">
        <f t="shared" si="8"/>
        <v>-0.2808988764044944</v>
      </c>
      <c r="U47" s="669"/>
      <c r="V47" s="45"/>
    </row>
    <row r="48" spans="1:22" s="97" customFormat="1" ht="12.75" customHeight="1">
      <c r="A48" s="45"/>
      <c r="B48" s="61"/>
      <c r="C48" s="663"/>
      <c r="D48" s="663"/>
      <c r="E48" s="664"/>
      <c r="F48" s="665"/>
      <c r="G48" s="259"/>
      <c r="H48" s="259"/>
      <c r="I48" s="259"/>
      <c r="J48" s="666"/>
      <c r="K48" s="667"/>
      <c r="L48" s="664"/>
      <c r="M48" s="259"/>
      <c r="N48" s="259"/>
      <c r="O48" s="259"/>
      <c r="P48" s="259"/>
      <c r="Q48" s="666"/>
      <c r="R48" s="363"/>
      <c r="S48" s="668"/>
      <c r="T48" s="668"/>
      <c r="U48" s="669"/>
      <c r="V48" s="45"/>
    </row>
    <row r="49" spans="1:25" ht="12.75" customHeight="1">
      <c r="A49" s="42"/>
      <c r="B49" s="74"/>
      <c r="C49" s="656" t="s">
        <v>309</v>
      </c>
      <c r="D49" s="656"/>
      <c r="E49" s="86">
        <v>135</v>
      </c>
      <c r="F49" s="657"/>
      <c r="G49" s="250">
        <v>0</v>
      </c>
      <c r="H49" s="250">
        <v>0</v>
      </c>
      <c r="I49" s="250">
        <v>-2</v>
      </c>
      <c r="J49" s="658">
        <f t="shared" si="5"/>
        <v>137</v>
      </c>
      <c r="K49" s="659"/>
      <c r="L49" s="86">
        <v>134</v>
      </c>
      <c r="M49" s="250">
        <v>-1</v>
      </c>
      <c r="N49" s="250">
        <v>0</v>
      </c>
      <c r="O49" s="250">
        <v>7</v>
      </c>
      <c r="P49" s="250">
        <v>-1</v>
      </c>
      <c r="Q49" s="658">
        <f t="shared" si="6"/>
        <v>127</v>
      </c>
      <c r="R49" s="530"/>
      <c r="S49" s="660">
        <f t="shared" si="7"/>
        <v>7.4626865671640896E-3</v>
      </c>
      <c r="T49" s="660">
        <f t="shared" si="8"/>
        <v>7.8740157480315043E-2</v>
      </c>
      <c r="U49" s="661"/>
      <c r="V49" s="42"/>
    </row>
    <row r="50" spans="1:25" s="124" customFormat="1" ht="12.75" customHeight="1">
      <c r="A50" s="114"/>
      <c r="B50" s="115"/>
      <c r="C50" s="656" t="s">
        <v>310</v>
      </c>
      <c r="D50" s="656"/>
      <c r="E50" s="86">
        <v>79</v>
      </c>
      <c r="F50" s="657"/>
      <c r="G50" s="250">
        <v>-1</v>
      </c>
      <c r="H50" s="250">
        <v>0</v>
      </c>
      <c r="I50" s="250">
        <v>-10</v>
      </c>
      <c r="J50" s="658">
        <f t="shared" si="5"/>
        <v>90</v>
      </c>
      <c r="K50" s="659"/>
      <c r="L50" s="86">
        <v>80</v>
      </c>
      <c r="M50" s="250">
        <v>0</v>
      </c>
      <c r="N50" s="250">
        <v>0</v>
      </c>
      <c r="O50" s="250">
        <v>0</v>
      </c>
      <c r="P50" s="250">
        <v>-20</v>
      </c>
      <c r="Q50" s="658">
        <f t="shared" si="6"/>
        <v>100</v>
      </c>
      <c r="R50" s="530"/>
      <c r="S50" s="660">
        <f t="shared" si="7"/>
        <v>-1.2499999999999956E-2</v>
      </c>
      <c r="T50" s="662">
        <f t="shared" si="8"/>
        <v>-9.9999999999999978E-2</v>
      </c>
      <c r="U50" s="661"/>
      <c r="V50" s="114"/>
    </row>
    <row r="51" spans="1:25" ht="12.75" customHeight="1">
      <c r="A51" s="42"/>
      <c r="B51" s="74"/>
      <c r="C51" s="656" t="s">
        <v>30</v>
      </c>
      <c r="D51" s="656"/>
      <c r="E51" s="86">
        <v>185</v>
      </c>
      <c r="F51" s="657"/>
      <c r="G51" s="250">
        <v>4</v>
      </c>
      <c r="H51" s="250">
        <v>23</v>
      </c>
      <c r="I51" s="250">
        <v>-9</v>
      </c>
      <c r="J51" s="658">
        <f t="shared" si="5"/>
        <v>167</v>
      </c>
      <c r="K51" s="659"/>
      <c r="L51" s="86">
        <v>201</v>
      </c>
      <c r="M51" s="250">
        <v>-1</v>
      </c>
      <c r="N51" s="250">
        <v>3</v>
      </c>
      <c r="O51" s="250">
        <v>0</v>
      </c>
      <c r="P51" s="250">
        <v>-1</v>
      </c>
      <c r="Q51" s="658">
        <f t="shared" si="6"/>
        <v>198</v>
      </c>
      <c r="R51" s="530"/>
      <c r="S51" s="660">
        <f t="shared" si="7"/>
        <v>-7.9601990049751215E-2</v>
      </c>
      <c r="T51" s="660">
        <f t="shared" si="8"/>
        <v>-0.15656565656565657</v>
      </c>
      <c r="U51" s="661"/>
      <c r="V51" s="42"/>
    </row>
    <row r="52" spans="1:25" ht="12.75" customHeight="1">
      <c r="A52" s="42"/>
      <c r="B52" s="74"/>
      <c r="C52" s="88" t="s">
        <v>317</v>
      </c>
      <c r="D52" s="656"/>
      <c r="E52" s="86">
        <v>325</v>
      </c>
      <c r="F52" s="657"/>
      <c r="G52" s="80">
        <v>0</v>
      </c>
      <c r="H52" s="250">
        <v>-1</v>
      </c>
      <c r="I52" s="250">
        <v>-2</v>
      </c>
      <c r="J52" s="658">
        <f t="shared" si="5"/>
        <v>328</v>
      </c>
      <c r="K52" s="659"/>
      <c r="L52" s="86">
        <v>345</v>
      </c>
      <c r="M52" s="250">
        <v>0</v>
      </c>
      <c r="N52" s="250">
        <v>0</v>
      </c>
      <c r="O52" s="250">
        <v>5</v>
      </c>
      <c r="P52" s="250">
        <v>-17</v>
      </c>
      <c r="Q52" s="658">
        <f t="shared" si="6"/>
        <v>357</v>
      </c>
      <c r="R52" s="530"/>
      <c r="S52" s="660">
        <f t="shared" si="7"/>
        <v>-5.7971014492753659E-2</v>
      </c>
      <c r="T52" s="660">
        <f t="shared" si="8"/>
        <v>-8.1232492997198924E-2</v>
      </c>
      <c r="U52" s="661"/>
      <c r="V52" s="42"/>
    </row>
    <row r="53" spans="1:25" ht="12.75" customHeight="1">
      <c r="A53" s="42"/>
      <c r="B53" s="74"/>
      <c r="C53" s="656" t="s">
        <v>338</v>
      </c>
      <c r="D53" s="656"/>
      <c r="E53" s="86">
        <v>-16</v>
      </c>
      <c r="F53" s="657"/>
      <c r="G53" s="250">
        <v>0</v>
      </c>
      <c r="H53" s="250">
        <v>0</v>
      </c>
      <c r="I53" s="250">
        <v>-19</v>
      </c>
      <c r="J53" s="658">
        <f t="shared" si="5"/>
        <v>3</v>
      </c>
      <c r="K53" s="659"/>
      <c r="L53" s="86">
        <v>-6</v>
      </c>
      <c r="M53" s="250">
        <v>0</v>
      </c>
      <c r="N53" s="250">
        <v>0</v>
      </c>
      <c r="O53" s="250">
        <v>0</v>
      </c>
      <c r="P53" s="250">
        <v>-2</v>
      </c>
      <c r="Q53" s="658">
        <f t="shared" si="6"/>
        <v>-4</v>
      </c>
      <c r="R53" s="530"/>
      <c r="S53" s="660" t="str">
        <f t="shared" si="7"/>
        <v>&gt;100%</v>
      </c>
      <c r="T53" s="660" t="str">
        <f t="shared" si="8"/>
        <v>n.m.</v>
      </c>
      <c r="U53" s="661"/>
      <c r="V53" s="42"/>
    </row>
    <row r="54" spans="1:25" s="97" customFormat="1" ht="12.75" customHeight="1">
      <c r="A54" s="45"/>
      <c r="B54" s="61"/>
      <c r="C54" s="663" t="s">
        <v>214</v>
      </c>
      <c r="D54" s="663"/>
      <c r="E54" s="664">
        <f>+E49+E50+E51+E52+E53</f>
        <v>708</v>
      </c>
      <c r="F54" s="665"/>
      <c r="G54" s="259">
        <f t="shared" ref="G54:H54" si="9">G49+G50+G51+G52+G53</f>
        <v>3</v>
      </c>
      <c r="H54" s="259">
        <f t="shared" si="9"/>
        <v>22</v>
      </c>
      <c r="I54" s="259">
        <f>I49+I50+I51+I52+I53</f>
        <v>-42</v>
      </c>
      <c r="J54" s="666">
        <f>J49+J50+J51+J52+J53</f>
        <v>725</v>
      </c>
      <c r="K54" s="667"/>
      <c r="L54" s="664">
        <f>+L49+L50+L51+L52+L53</f>
        <v>754</v>
      </c>
      <c r="M54" s="259">
        <f>M49+M50+M51+M52+M53</f>
        <v>-2</v>
      </c>
      <c r="N54" s="259">
        <f>N49+N50+N51+N52+N53</f>
        <v>3</v>
      </c>
      <c r="O54" s="259">
        <f>O49+O50+O51+O52+O53</f>
        <v>12</v>
      </c>
      <c r="P54" s="259">
        <f>P49+P50+P51+P52+P53</f>
        <v>-41</v>
      </c>
      <c r="Q54" s="666">
        <f>Q49+Q50+Q51+Q52+Q53</f>
        <v>778</v>
      </c>
      <c r="R54" s="363"/>
      <c r="S54" s="668">
        <f t="shared" si="7"/>
        <v>-6.1007957559681691E-2</v>
      </c>
      <c r="T54" s="668">
        <f t="shared" si="8"/>
        <v>-6.8123393316195324E-2</v>
      </c>
      <c r="U54" s="669"/>
      <c r="V54" s="45"/>
    </row>
    <row r="55" spans="1:25" s="97" customFormat="1" ht="12.75" customHeight="1">
      <c r="A55" s="45"/>
      <c r="B55" s="61"/>
      <c r="C55" s="656"/>
      <c r="D55" s="656"/>
      <c r="E55" s="659"/>
      <c r="F55" s="657"/>
      <c r="G55" s="250"/>
      <c r="H55" s="250"/>
      <c r="I55" s="250"/>
      <c r="J55" s="670"/>
      <c r="K55" s="659"/>
      <c r="L55" s="659"/>
      <c r="M55" s="250"/>
      <c r="N55" s="250"/>
      <c r="O55" s="250"/>
      <c r="P55" s="250"/>
      <c r="Q55" s="670"/>
      <c r="R55" s="530"/>
      <c r="S55" s="660"/>
      <c r="T55" s="660"/>
      <c r="U55" s="661"/>
      <c r="V55" s="45"/>
    </row>
    <row r="56" spans="1:25" ht="12.75" customHeight="1">
      <c r="A56" s="45"/>
      <c r="B56" s="61"/>
      <c r="C56" s="656" t="s">
        <v>405</v>
      </c>
      <c r="D56" s="656"/>
      <c r="E56" s="86">
        <v>9</v>
      </c>
      <c r="F56" s="657"/>
      <c r="G56" s="250">
        <v>0</v>
      </c>
      <c r="H56" s="250">
        <v>0</v>
      </c>
      <c r="I56" s="250">
        <v>-5</v>
      </c>
      <c r="J56" s="658">
        <f t="shared" si="5"/>
        <v>14</v>
      </c>
      <c r="K56" s="659"/>
      <c r="L56" s="86">
        <v>24</v>
      </c>
      <c r="M56" s="250">
        <v>0</v>
      </c>
      <c r="N56" s="250">
        <v>0</v>
      </c>
      <c r="O56" s="250">
        <v>8</v>
      </c>
      <c r="P56" s="250">
        <v>-1</v>
      </c>
      <c r="Q56" s="658">
        <f t="shared" si="6"/>
        <v>17</v>
      </c>
      <c r="R56" s="530"/>
      <c r="S56" s="660">
        <f t="shared" si="7"/>
        <v>-0.625</v>
      </c>
      <c r="T56" s="660">
        <f t="shared" si="8"/>
        <v>-0.17647058823529416</v>
      </c>
      <c r="U56" s="661"/>
      <c r="V56" s="45"/>
    </row>
    <row r="57" spans="1:25" ht="12.75" customHeight="1">
      <c r="A57" s="42"/>
      <c r="B57" s="74"/>
      <c r="C57" s="656" t="s">
        <v>54</v>
      </c>
      <c r="D57" s="656"/>
      <c r="E57" s="86">
        <v>0</v>
      </c>
      <c r="F57" s="657"/>
      <c r="G57" s="250">
        <v>0</v>
      </c>
      <c r="H57" s="250">
        <v>0</v>
      </c>
      <c r="I57" s="250">
        <v>0</v>
      </c>
      <c r="J57" s="658">
        <f t="shared" si="5"/>
        <v>0</v>
      </c>
      <c r="K57" s="659"/>
      <c r="L57" s="86">
        <v>0</v>
      </c>
      <c r="M57" s="250">
        <v>0</v>
      </c>
      <c r="N57" s="250">
        <v>0</v>
      </c>
      <c r="O57" s="250">
        <v>0</v>
      </c>
      <c r="P57" s="250">
        <v>0</v>
      </c>
      <c r="Q57" s="658">
        <f t="shared" si="6"/>
        <v>0</v>
      </c>
      <c r="R57" s="530"/>
      <c r="S57" s="660" t="str">
        <f t="shared" ref="S57" si="10">+IFERROR(IF(E57*L57&lt;0,"n.m.",IF(E57/L57-1&gt;100%,"&gt;100%",E57/L57-1)),"n.m.")</f>
        <v>n.m.</v>
      </c>
      <c r="T57" s="660" t="str">
        <f t="shared" ref="T57" si="11">+IFERROR(IF(J57*Q57&lt;0,"n.m.",IF(J57/Q57-1&gt;100%,"&gt;100%",J57/Q57-1)),"n.m.")</f>
        <v>n.m.</v>
      </c>
      <c r="U57" s="661"/>
      <c r="V57" s="42"/>
    </row>
    <row r="58" spans="1:25" s="97" customFormat="1" ht="12.75" customHeight="1">
      <c r="A58" s="671"/>
      <c r="B58" s="672"/>
      <c r="C58" s="663" t="s">
        <v>171</v>
      </c>
      <c r="D58" s="663"/>
      <c r="E58" s="664">
        <f>+E54+E56+E57</f>
        <v>717</v>
      </c>
      <c r="F58" s="665"/>
      <c r="G58" s="259">
        <f t="shared" ref="G58:H58" si="12">G54+G56+G57</f>
        <v>3</v>
      </c>
      <c r="H58" s="259">
        <f t="shared" si="12"/>
        <v>22</v>
      </c>
      <c r="I58" s="259">
        <f>I54+I56+I57</f>
        <v>-47</v>
      </c>
      <c r="J58" s="666">
        <f t="shared" si="5"/>
        <v>739</v>
      </c>
      <c r="K58" s="667"/>
      <c r="L58" s="664">
        <f>+L54+L56+L57</f>
        <v>778</v>
      </c>
      <c r="M58" s="259">
        <f>M54+M56+M57</f>
        <v>-2</v>
      </c>
      <c r="N58" s="259">
        <f>N54+N56+N57</f>
        <v>3</v>
      </c>
      <c r="O58" s="259">
        <f>O54+O56+O57</f>
        <v>20</v>
      </c>
      <c r="P58" s="259">
        <f>P54+P56+P57</f>
        <v>-42</v>
      </c>
      <c r="Q58" s="666">
        <f t="shared" si="6"/>
        <v>795</v>
      </c>
      <c r="R58" s="363"/>
      <c r="S58" s="668">
        <f t="shared" si="7"/>
        <v>-7.8406169665809822E-2</v>
      </c>
      <c r="T58" s="668">
        <f t="shared" si="8"/>
        <v>-7.0440251572327028E-2</v>
      </c>
      <c r="U58" s="669"/>
      <c r="V58" s="671"/>
    </row>
    <row r="59" spans="1:25" ht="12.75" customHeight="1">
      <c r="A59" s="238"/>
      <c r="B59" s="66"/>
      <c r="C59" s="656"/>
      <c r="D59" s="656"/>
      <c r="E59" s="659"/>
      <c r="F59" s="657"/>
      <c r="G59" s="250"/>
      <c r="H59" s="250"/>
      <c r="I59" s="250"/>
      <c r="J59" s="666"/>
      <c r="K59" s="659"/>
      <c r="L59" s="659"/>
      <c r="M59" s="250"/>
      <c r="N59" s="250"/>
      <c r="O59" s="250"/>
      <c r="P59" s="250"/>
      <c r="Q59" s="666"/>
      <c r="R59" s="530"/>
      <c r="S59" s="660"/>
      <c r="T59" s="660"/>
      <c r="U59" s="661"/>
    </row>
    <row r="60" spans="1:25" s="97" customFormat="1" ht="12.75" customHeight="1">
      <c r="A60" s="45"/>
      <c r="B60" s="61"/>
      <c r="C60" s="673" t="s">
        <v>188</v>
      </c>
      <c r="D60" s="673"/>
      <c r="E60" s="95">
        <v>7</v>
      </c>
      <c r="F60" s="674"/>
      <c r="G60" s="259">
        <v>0</v>
      </c>
      <c r="H60" s="259">
        <v>0</v>
      </c>
      <c r="I60" s="259">
        <v>0</v>
      </c>
      <c r="J60" s="675">
        <f t="shared" si="5"/>
        <v>7</v>
      </c>
      <c r="K60" s="664"/>
      <c r="L60" s="95">
        <v>7</v>
      </c>
      <c r="M60" s="259">
        <v>0</v>
      </c>
      <c r="N60" s="259">
        <v>0</v>
      </c>
      <c r="O60" s="259">
        <v>0</v>
      </c>
      <c r="P60" s="259">
        <v>0</v>
      </c>
      <c r="Q60" s="675">
        <f t="shared" si="6"/>
        <v>7</v>
      </c>
      <c r="R60" s="531"/>
      <c r="S60" s="668">
        <f t="shared" si="7"/>
        <v>0</v>
      </c>
      <c r="T60" s="668">
        <f t="shared" si="8"/>
        <v>0</v>
      </c>
      <c r="U60" s="676"/>
      <c r="V60" s="45"/>
      <c r="Y60" s="141"/>
    </row>
    <row r="61" spans="1:25" ht="12.75" customHeight="1">
      <c r="A61" s="238"/>
      <c r="B61" s="66"/>
      <c r="C61" s="656"/>
      <c r="D61" s="656"/>
      <c r="E61" s="659"/>
      <c r="F61" s="657"/>
      <c r="G61" s="250"/>
      <c r="H61" s="250"/>
      <c r="I61" s="250"/>
      <c r="J61" s="670"/>
      <c r="K61" s="659"/>
      <c r="L61" s="659"/>
      <c r="M61" s="250"/>
      <c r="N61" s="250"/>
      <c r="O61" s="250"/>
      <c r="P61" s="250"/>
      <c r="Q61" s="670"/>
      <c r="R61" s="530"/>
      <c r="S61" s="660"/>
      <c r="T61" s="660"/>
      <c r="U61" s="661"/>
    </row>
    <row r="62" spans="1:25" s="97" customFormat="1" ht="12.75" customHeight="1">
      <c r="A62" s="671"/>
      <c r="B62" s="672"/>
      <c r="C62" s="673" t="s">
        <v>31</v>
      </c>
      <c r="D62" s="673"/>
      <c r="E62" s="375">
        <v>-12</v>
      </c>
      <c r="F62" s="674"/>
      <c r="G62" s="259">
        <v>0</v>
      </c>
      <c r="H62" s="259">
        <v>0</v>
      </c>
      <c r="I62" s="259">
        <v>-1</v>
      </c>
      <c r="J62" s="675">
        <f>E62+F62-G62-H62-I62</f>
        <v>-11</v>
      </c>
      <c r="K62" s="664"/>
      <c r="L62" s="375">
        <v>-20</v>
      </c>
      <c r="M62" s="259">
        <v>0</v>
      </c>
      <c r="N62" s="259">
        <v>0</v>
      </c>
      <c r="O62" s="89">
        <v>0</v>
      </c>
      <c r="P62" s="259">
        <v>-9</v>
      </c>
      <c r="Q62" s="675">
        <f>L62+M62-N62-O62-P62</f>
        <v>-11</v>
      </c>
      <c r="R62" s="531"/>
      <c r="S62" s="668">
        <f t="shared" si="7"/>
        <v>-0.4</v>
      </c>
      <c r="T62" s="668">
        <f t="shared" si="8"/>
        <v>0</v>
      </c>
      <c r="U62" s="676"/>
      <c r="V62" s="671"/>
    </row>
    <row r="63" spans="1:25" s="97" customFormat="1" ht="12.75" customHeight="1">
      <c r="A63" s="671"/>
      <c r="B63" s="672"/>
      <c r="C63" s="673"/>
      <c r="D63" s="673"/>
      <c r="E63" s="659"/>
      <c r="F63" s="674"/>
      <c r="G63" s="259"/>
      <c r="H63" s="259"/>
      <c r="I63" s="259"/>
      <c r="J63" s="670"/>
      <c r="K63" s="664"/>
      <c r="L63" s="659"/>
      <c r="M63" s="259"/>
      <c r="N63" s="259"/>
      <c r="O63" s="259"/>
      <c r="P63" s="259"/>
      <c r="Q63" s="670"/>
      <c r="R63" s="531"/>
      <c r="S63" s="668"/>
      <c r="T63" s="668"/>
      <c r="U63" s="676"/>
      <c r="V63" s="671"/>
    </row>
    <row r="64" spans="1:25" s="97" customFormat="1" ht="12.75" customHeight="1">
      <c r="A64" s="45"/>
      <c r="B64" s="61"/>
      <c r="C64" s="111" t="s">
        <v>546</v>
      </c>
      <c r="D64" s="673"/>
      <c r="E64" s="664">
        <f>+E47+E58+E60+E62</f>
        <v>1034</v>
      </c>
      <c r="F64" s="674"/>
      <c r="G64" s="259">
        <f>G47+G60+G58+G62</f>
        <v>3</v>
      </c>
      <c r="H64" s="259">
        <f>H47+H60+H58+H62</f>
        <v>88</v>
      </c>
      <c r="I64" s="259">
        <f>I47+I60+I58+I62</f>
        <v>-48</v>
      </c>
      <c r="J64" s="666">
        <f>E64+F64-G64-H64-I64</f>
        <v>991</v>
      </c>
      <c r="K64" s="664"/>
      <c r="L64" s="664">
        <f>+L47+L58+L60+L62</f>
        <v>1167</v>
      </c>
      <c r="M64" s="259">
        <f>M47+M60+M58+M62</f>
        <v>-32</v>
      </c>
      <c r="N64" s="259">
        <f>N47+N60+N58+N62</f>
        <v>3</v>
      </c>
      <c r="O64" s="259">
        <f>O47+O60+O58+O62</f>
        <v>36</v>
      </c>
      <c r="P64" s="259">
        <f>P47+P60+P58+P62</f>
        <v>-51</v>
      </c>
      <c r="Q64" s="666">
        <f>L64+M64-N64-O64-P64</f>
        <v>1147</v>
      </c>
      <c r="R64" s="531"/>
      <c r="S64" s="668">
        <f t="shared" si="7"/>
        <v>-0.11396743787489294</v>
      </c>
      <c r="T64" s="668">
        <f t="shared" si="8"/>
        <v>-0.13600697471665213</v>
      </c>
      <c r="U64" s="676"/>
      <c r="V64" s="45"/>
    </row>
    <row r="65" spans="1:22" s="97" customFormat="1" ht="12.75" customHeight="1">
      <c r="A65" s="45"/>
      <c r="B65" s="61"/>
      <c r="C65" s="111"/>
      <c r="D65" s="673"/>
      <c r="E65" s="664"/>
      <c r="F65" s="674"/>
      <c r="G65" s="259"/>
      <c r="H65" s="259"/>
      <c r="I65" s="259"/>
      <c r="J65" s="666"/>
      <c r="K65" s="664"/>
      <c r="L65" s="664"/>
      <c r="M65" s="259"/>
      <c r="N65" s="259"/>
      <c r="O65" s="259"/>
      <c r="P65" s="259"/>
      <c r="Q65" s="666"/>
      <c r="R65" s="531"/>
      <c r="S65" s="668"/>
      <c r="T65" s="668"/>
      <c r="U65" s="676"/>
      <c r="V65" s="45"/>
    </row>
    <row r="66" spans="1:22" s="97" customFormat="1" ht="12.75" customHeight="1">
      <c r="A66" s="45"/>
      <c r="B66" s="61"/>
      <c r="C66" s="273" t="s">
        <v>526</v>
      </c>
      <c r="D66" s="673"/>
      <c r="E66" s="677">
        <v>275</v>
      </c>
      <c r="F66" s="678"/>
      <c r="G66" s="274">
        <v>0</v>
      </c>
      <c r="H66" s="274">
        <v>66</v>
      </c>
      <c r="I66" s="274">
        <v>0</v>
      </c>
      <c r="J66" s="679">
        <f t="shared" ref="J66:J68" si="13">E66+F66-G66-H66-I66</f>
        <v>209</v>
      </c>
      <c r="K66" s="677"/>
      <c r="L66" s="677">
        <v>334</v>
      </c>
      <c r="M66" s="274">
        <v>-22</v>
      </c>
      <c r="N66" s="274">
        <v>0</v>
      </c>
      <c r="O66" s="274">
        <v>16</v>
      </c>
      <c r="P66" s="274">
        <v>0</v>
      </c>
      <c r="Q66" s="679">
        <f t="shared" ref="Q66:Q68" si="14">L66+M66-N66-O66-P66</f>
        <v>296</v>
      </c>
      <c r="R66" s="533"/>
      <c r="S66" s="680">
        <f t="shared" si="7"/>
        <v>-0.17664670658682635</v>
      </c>
      <c r="T66" s="680">
        <f t="shared" si="8"/>
        <v>-0.29391891891891897</v>
      </c>
      <c r="U66" s="676"/>
      <c r="V66" s="45"/>
    </row>
    <row r="67" spans="1:22" s="97" customFormat="1" ht="12.75" customHeight="1">
      <c r="A67" s="45"/>
      <c r="B67" s="61"/>
      <c r="C67" s="111"/>
      <c r="D67" s="673"/>
      <c r="E67" s="664"/>
      <c r="F67" s="674"/>
      <c r="G67" s="259"/>
      <c r="H67" s="259"/>
      <c r="I67" s="259"/>
      <c r="J67" s="666"/>
      <c r="K67" s="664"/>
      <c r="L67" s="664"/>
      <c r="M67" s="259"/>
      <c r="N67" s="259"/>
      <c r="O67" s="259"/>
      <c r="P67" s="259"/>
      <c r="Q67" s="666"/>
      <c r="R67" s="531"/>
      <c r="S67" s="668"/>
      <c r="T67" s="668"/>
      <c r="U67" s="676"/>
      <c r="V67" s="45"/>
    </row>
    <row r="68" spans="1:22" s="97" customFormat="1" ht="12.75" customHeight="1">
      <c r="A68" s="45"/>
      <c r="B68" s="61"/>
      <c r="C68" s="111" t="s">
        <v>547</v>
      </c>
      <c r="D68" s="673"/>
      <c r="E68" s="664">
        <f>+E64-E66</f>
        <v>759</v>
      </c>
      <c r="F68" s="674"/>
      <c r="G68" s="89">
        <f>G64-G66</f>
        <v>3</v>
      </c>
      <c r="H68" s="259">
        <f t="shared" ref="H68:I68" si="15">H64-H66</f>
        <v>22</v>
      </c>
      <c r="I68" s="259">
        <f t="shared" si="15"/>
        <v>-48</v>
      </c>
      <c r="J68" s="666">
        <f t="shared" si="13"/>
        <v>782</v>
      </c>
      <c r="K68" s="664"/>
      <c r="L68" s="664">
        <f>+L64-L66</f>
        <v>833</v>
      </c>
      <c r="M68" s="259">
        <f>M64-M66</f>
        <v>-10</v>
      </c>
      <c r="N68" s="89">
        <f t="shared" ref="N68:P68" si="16">N64-N66</f>
        <v>3</v>
      </c>
      <c r="O68" s="259">
        <f t="shared" si="16"/>
        <v>20</v>
      </c>
      <c r="P68" s="259">
        <f t="shared" si="16"/>
        <v>-51</v>
      </c>
      <c r="Q68" s="666">
        <f t="shared" si="14"/>
        <v>851</v>
      </c>
      <c r="R68" s="531"/>
      <c r="S68" s="668">
        <f t="shared" si="7"/>
        <v>-8.8835534213685508E-2</v>
      </c>
      <c r="T68" s="668">
        <f t="shared" si="8"/>
        <v>-8.108108108108103E-2</v>
      </c>
      <c r="U68" s="676"/>
      <c r="V68" s="45"/>
    </row>
    <row r="69" spans="1:22" ht="12.75" customHeight="1">
      <c r="A69" s="238"/>
      <c r="B69" s="66"/>
      <c r="C69" s="656"/>
      <c r="D69" s="656"/>
      <c r="E69" s="681"/>
      <c r="F69" s="682"/>
      <c r="G69" s="682"/>
      <c r="H69" s="682"/>
      <c r="I69" s="682"/>
      <c r="J69" s="683"/>
      <c r="K69" s="681"/>
      <c r="L69" s="681"/>
      <c r="M69" s="684"/>
      <c r="N69" s="684"/>
      <c r="O69" s="684"/>
      <c r="P69" s="684"/>
      <c r="Q69" s="683"/>
      <c r="R69" s="685"/>
      <c r="S69" s="685"/>
      <c r="T69" s="685"/>
      <c r="U69" s="686"/>
    </row>
    <row r="70" spans="1:22" ht="9" customHeight="1">
      <c r="A70" s="42"/>
      <c r="B70" s="42"/>
      <c r="C70" s="42"/>
      <c r="D70" s="42"/>
      <c r="E70" s="42"/>
      <c r="F70" s="42"/>
      <c r="G70" s="42"/>
      <c r="H70" s="43"/>
      <c r="I70" s="42"/>
      <c r="J70" s="42"/>
      <c r="K70" s="42"/>
      <c r="L70" s="42"/>
      <c r="M70" s="42"/>
      <c r="N70" s="42"/>
      <c r="O70" s="43"/>
      <c r="P70" s="42"/>
      <c r="Q70" s="42"/>
      <c r="R70" s="42"/>
      <c r="S70" s="43"/>
      <c r="T70" s="688"/>
      <c r="U70" s="42"/>
      <c r="V70" s="42"/>
    </row>
    <row r="71" spans="1:22" ht="14.25">
      <c r="A71" s="157"/>
      <c r="B71" s="236" t="s">
        <v>277</v>
      </c>
      <c r="C71" s="157"/>
      <c r="D71" s="157"/>
      <c r="E71" s="157"/>
      <c r="F71" s="157"/>
      <c r="G71" s="157"/>
      <c r="H71" s="76"/>
      <c r="I71" s="76"/>
      <c r="J71" s="157"/>
      <c r="K71" s="78"/>
      <c r="L71" s="157"/>
      <c r="M71" s="157"/>
      <c r="N71" s="157"/>
      <c r="O71" s="157"/>
      <c r="P71" s="205"/>
      <c r="Q71" s="156"/>
      <c r="R71" s="205"/>
      <c r="S71" s="689"/>
      <c r="T71" s="689"/>
      <c r="U71" s="205"/>
      <c r="V71" s="205"/>
    </row>
    <row r="72" spans="1:22" ht="14.25">
      <c r="A72" s="157"/>
      <c r="B72" s="236" t="s">
        <v>632</v>
      </c>
      <c r="C72" s="157"/>
      <c r="D72" s="157"/>
      <c r="E72" s="157"/>
      <c r="F72" s="157"/>
      <c r="G72" s="157"/>
      <c r="H72" s="76"/>
      <c r="I72" s="76"/>
      <c r="J72" s="157"/>
      <c r="K72" s="78"/>
      <c r="L72" s="157"/>
      <c r="M72" s="157"/>
      <c r="N72" s="157"/>
      <c r="O72" s="157"/>
      <c r="P72" s="205"/>
      <c r="Q72" s="156"/>
      <c r="R72" s="205"/>
      <c r="S72" s="689"/>
      <c r="T72" s="689"/>
      <c r="U72" s="205"/>
      <c r="V72" s="205"/>
    </row>
    <row r="73" spans="1:22" ht="14.25">
      <c r="A73" s="157"/>
      <c r="B73" s="236" t="s">
        <v>451</v>
      </c>
      <c r="C73" s="157"/>
      <c r="D73" s="157"/>
      <c r="E73" s="157"/>
      <c r="F73" s="157"/>
      <c r="G73" s="157"/>
      <c r="H73" s="76"/>
      <c r="I73" s="76"/>
      <c r="J73" s="157"/>
      <c r="K73" s="78"/>
      <c r="L73" s="157"/>
      <c r="M73" s="157"/>
      <c r="N73" s="157"/>
      <c r="O73" s="157"/>
      <c r="P73" s="205"/>
      <c r="Q73" s="156"/>
      <c r="R73" s="205"/>
      <c r="S73" s="689"/>
      <c r="T73" s="689"/>
      <c r="U73" s="205"/>
      <c r="V73" s="205"/>
    </row>
    <row r="74" spans="1:22" s="205" customFormat="1">
      <c r="H74" s="161"/>
      <c r="O74" s="161"/>
      <c r="S74" s="689"/>
      <c r="T74" s="689"/>
    </row>
    <row r="75" spans="1:22" ht="9" customHeight="1">
      <c r="A75" s="42"/>
      <c r="B75" s="42"/>
      <c r="C75" s="42"/>
      <c r="D75" s="42"/>
      <c r="E75" s="42"/>
      <c r="F75" s="42"/>
      <c r="G75" s="42"/>
      <c r="H75" s="43"/>
      <c r="I75" s="42"/>
      <c r="J75" s="42"/>
      <c r="K75" s="42"/>
      <c r="L75" s="42"/>
      <c r="M75" s="42"/>
      <c r="N75" s="42"/>
      <c r="O75" s="43"/>
      <c r="P75" s="42"/>
      <c r="Q75" s="42"/>
      <c r="R75" s="42"/>
      <c r="S75" s="43"/>
      <c r="T75" s="43"/>
      <c r="U75" s="42"/>
      <c r="V75" s="42"/>
    </row>
    <row r="76" spans="1:22" ht="12.75">
      <c r="A76" s="45"/>
      <c r="B76" s="52"/>
      <c r="C76" s="633" t="s">
        <v>38</v>
      </c>
      <c r="D76" s="634"/>
      <c r="E76" s="635" t="str">
        <f>+E40</f>
        <v>Q2 2013</v>
      </c>
      <c r="F76" s="692"/>
      <c r="G76" s="693"/>
      <c r="H76" s="694"/>
      <c r="I76" s="693"/>
      <c r="J76" s="640" t="str">
        <f>+J40</f>
        <v>Q2 2013</v>
      </c>
      <c r="K76" s="641"/>
      <c r="L76" s="635" t="str">
        <f>+L40</f>
        <v>Q2 2012</v>
      </c>
      <c r="M76" s="694"/>
      <c r="N76" s="693"/>
      <c r="O76" s="694"/>
      <c r="P76" s="693"/>
      <c r="Q76" s="640" t="str">
        <f>+Q40</f>
        <v>Q2 2012</v>
      </c>
      <c r="R76" s="642"/>
      <c r="S76" s="643"/>
      <c r="T76" s="643"/>
      <c r="U76" s="644"/>
      <c r="V76" s="45"/>
    </row>
    <row r="77" spans="1:22" ht="12.75">
      <c r="A77" s="45"/>
      <c r="B77" s="52"/>
      <c r="C77" s="645" t="s">
        <v>266</v>
      </c>
      <c r="D77" s="646"/>
      <c r="E77" s="647" t="s">
        <v>242</v>
      </c>
      <c r="F77" s="636"/>
      <c r="G77" s="638"/>
      <c r="H77" s="698"/>
      <c r="I77" s="648"/>
      <c r="J77" s="649" t="s">
        <v>267</v>
      </c>
      <c r="K77" s="641"/>
      <c r="L77" s="647" t="s">
        <v>242</v>
      </c>
      <c r="M77" s="648"/>
      <c r="N77" s="638"/>
      <c r="O77" s="698"/>
      <c r="P77" s="648"/>
      <c r="Q77" s="649" t="s">
        <v>267</v>
      </c>
      <c r="R77" s="642"/>
      <c r="S77" s="643"/>
      <c r="T77" s="643"/>
      <c r="U77" s="644"/>
      <c r="V77" s="45"/>
    </row>
    <row r="78" spans="1:22" ht="12.75">
      <c r="A78" s="42"/>
      <c r="B78" s="74"/>
      <c r="C78" s="74"/>
      <c r="D78" s="74"/>
      <c r="E78" s="650"/>
      <c r="F78" s="651"/>
      <c r="G78" s="651"/>
      <c r="H78" s="651"/>
      <c r="I78" s="651"/>
      <c r="J78" s="652"/>
      <c r="K78" s="650"/>
      <c r="L78" s="650"/>
      <c r="M78" s="651"/>
      <c r="N78" s="651"/>
      <c r="O78" s="651"/>
      <c r="P78" s="651"/>
      <c r="Q78" s="652"/>
      <c r="R78" s="653"/>
      <c r="S78" s="654"/>
      <c r="T78" s="655"/>
      <c r="U78" s="175"/>
      <c r="V78" s="42"/>
    </row>
    <row r="79" spans="1:22" ht="12.75">
      <c r="A79" s="42"/>
      <c r="B79" s="74"/>
      <c r="C79" s="656" t="s">
        <v>530</v>
      </c>
      <c r="D79" s="656"/>
      <c r="E79" s="357">
        <f>E43/E5</f>
        <v>0.34246575342465752</v>
      </c>
      <c r="F79" s="360"/>
      <c r="G79" s="360"/>
      <c r="H79" s="360"/>
      <c r="I79" s="360"/>
      <c r="J79" s="699">
        <f>J43/J5</f>
        <v>0.27002583979328165</v>
      </c>
      <c r="K79" s="357"/>
      <c r="L79" s="357">
        <f>L43/L5</f>
        <v>0.39786223277909738</v>
      </c>
      <c r="M79" s="360"/>
      <c r="N79" s="360"/>
      <c r="O79" s="360"/>
      <c r="P79" s="360"/>
      <c r="Q79" s="699">
        <f>Q43/Q5</f>
        <v>0.37690355329949238</v>
      </c>
      <c r="R79" s="530"/>
      <c r="S79" s="530"/>
      <c r="T79" s="530"/>
      <c r="U79" s="686"/>
      <c r="V79" s="42"/>
    </row>
    <row r="80" spans="1:22" ht="12.75">
      <c r="A80" s="42"/>
      <c r="B80" s="74"/>
      <c r="C80" s="656" t="s">
        <v>29</v>
      </c>
      <c r="D80" s="656"/>
      <c r="E80" s="357">
        <f>E44/E6</f>
        <v>0.26775956284153007</v>
      </c>
      <c r="F80" s="360"/>
      <c r="G80" s="360"/>
      <c r="H80" s="360"/>
      <c r="I80" s="360"/>
      <c r="J80" s="699">
        <f>J44/J6</f>
        <v>0.26775956284153007</v>
      </c>
      <c r="K80" s="357"/>
      <c r="L80" s="357">
        <f>L44/L6</f>
        <v>0.35748792270531399</v>
      </c>
      <c r="M80" s="360"/>
      <c r="N80" s="360"/>
      <c r="O80" s="360"/>
      <c r="P80" s="360"/>
      <c r="Q80" s="699">
        <f>Q44/Q6</f>
        <v>0.34020618556701032</v>
      </c>
      <c r="R80" s="530"/>
      <c r="S80" s="530"/>
      <c r="T80" s="530"/>
      <c r="U80" s="686"/>
      <c r="V80" s="42"/>
    </row>
    <row r="81" spans="1:22" ht="15">
      <c r="A81" s="45"/>
      <c r="B81" s="61"/>
      <c r="C81" s="656" t="s">
        <v>449</v>
      </c>
      <c r="D81" s="656"/>
      <c r="E81" s="357" t="s">
        <v>469</v>
      </c>
      <c r="F81" s="360"/>
      <c r="G81" s="360"/>
      <c r="H81" s="360"/>
      <c r="I81" s="360"/>
      <c r="J81" s="699" t="s">
        <v>469</v>
      </c>
      <c r="K81" s="357"/>
      <c r="L81" s="357">
        <f>L45/L7</f>
        <v>-8.1967213114754092E-2</v>
      </c>
      <c r="M81" s="360"/>
      <c r="N81" s="360"/>
      <c r="O81" s="360"/>
      <c r="P81" s="360"/>
      <c r="Q81" s="699">
        <f>Q45/Q7</f>
        <v>-8.1967213114754092E-2</v>
      </c>
      <c r="R81" s="530"/>
      <c r="S81" s="530"/>
      <c r="T81" s="530"/>
      <c r="U81" s="686"/>
      <c r="V81" s="45"/>
    </row>
    <row r="82" spans="1:22" ht="12.75">
      <c r="A82" s="45"/>
      <c r="B82" s="61"/>
      <c r="C82" s="656" t="s">
        <v>338</v>
      </c>
      <c r="D82" s="656"/>
      <c r="E82" s="357">
        <f>E46/E8</f>
        <v>-0.18181818181818182</v>
      </c>
      <c r="F82" s="360"/>
      <c r="G82" s="360"/>
      <c r="H82" s="360"/>
      <c r="I82" s="360"/>
      <c r="J82" s="699">
        <f>J46/J8</f>
        <v>-0.18181818181818182</v>
      </c>
      <c r="K82" s="357"/>
      <c r="L82" s="357">
        <f>L46/L8</f>
        <v>7.1428571428571425E-2</v>
      </c>
      <c r="M82" s="360"/>
      <c r="N82" s="360"/>
      <c r="O82" s="360"/>
      <c r="P82" s="360"/>
      <c r="Q82" s="699">
        <f>Q46/Q8</f>
        <v>7.1428571428571425E-2</v>
      </c>
      <c r="R82" s="530"/>
      <c r="S82" s="530"/>
      <c r="T82" s="530"/>
      <c r="U82" s="686"/>
      <c r="V82" s="45"/>
    </row>
    <row r="83" spans="1:22" ht="12.75">
      <c r="A83" s="42"/>
      <c r="B83" s="74"/>
      <c r="C83" s="663" t="s">
        <v>531</v>
      </c>
      <c r="D83" s="663"/>
      <c r="E83" s="361">
        <f>E47/E9</f>
        <v>0.32296890672016049</v>
      </c>
      <c r="F83" s="700"/>
      <c r="G83" s="700"/>
      <c r="H83" s="700"/>
      <c r="I83" s="700"/>
      <c r="J83" s="701">
        <f>J47/J9</f>
        <v>0.26446280991735538</v>
      </c>
      <c r="K83" s="702"/>
      <c r="L83" s="361">
        <f>L47/L9</f>
        <v>0.37153419593345655</v>
      </c>
      <c r="M83" s="700"/>
      <c r="N83" s="700"/>
      <c r="O83" s="700"/>
      <c r="P83" s="700"/>
      <c r="Q83" s="701">
        <f>Q47/Q9</f>
        <v>0.35073891625615766</v>
      </c>
      <c r="R83" s="363"/>
      <c r="S83" s="531"/>
      <c r="T83" s="531"/>
      <c r="U83" s="703"/>
      <c r="V83" s="42"/>
    </row>
    <row r="84" spans="1:22" ht="12.75">
      <c r="A84" s="42"/>
      <c r="B84" s="74"/>
      <c r="C84" s="663"/>
      <c r="D84" s="663"/>
      <c r="E84" s="361"/>
      <c r="F84" s="700"/>
      <c r="G84" s="700"/>
      <c r="H84" s="700"/>
      <c r="I84" s="700"/>
      <c r="J84" s="701"/>
      <c r="K84" s="702"/>
      <c r="L84" s="361"/>
      <c r="M84" s="700"/>
      <c r="N84" s="700"/>
      <c r="O84" s="700"/>
      <c r="P84" s="700"/>
      <c r="Q84" s="701"/>
      <c r="R84" s="363"/>
      <c r="S84" s="531"/>
      <c r="T84" s="531"/>
      <c r="U84" s="703"/>
      <c r="V84" s="42"/>
    </row>
    <row r="85" spans="1:22" ht="12.75">
      <c r="A85" s="42"/>
      <c r="B85" s="74"/>
      <c r="C85" s="656" t="s">
        <v>309</v>
      </c>
      <c r="D85" s="656"/>
      <c r="E85" s="357">
        <f t="shared" ref="E85:E90" si="17">E49/E11</f>
        <v>0.34704370179948585</v>
      </c>
      <c r="F85" s="360"/>
      <c r="G85" s="360"/>
      <c r="H85" s="360"/>
      <c r="I85" s="360"/>
      <c r="J85" s="699">
        <f t="shared" ref="J85:J90" si="18">J49/J11</f>
        <v>0.35218508997429304</v>
      </c>
      <c r="K85" s="357"/>
      <c r="L85" s="357">
        <f t="shared" ref="L85:L90" si="19">L49/L11</f>
        <v>0.30180180180180183</v>
      </c>
      <c r="M85" s="360"/>
      <c r="N85" s="360"/>
      <c r="O85" s="360"/>
      <c r="P85" s="360"/>
      <c r="Q85" s="699">
        <f t="shared" ref="Q85:Q90" si="20">Q49/Q11</f>
        <v>0.29466357308584684</v>
      </c>
      <c r="R85" s="530"/>
      <c r="S85" s="530"/>
      <c r="T85" s="530"/>
      <c r="U85" s="686"/>
      <c r="V85" s="42"/>
    </row>
    <row r="86" spans="1:22" ht="12.75">
      <c r="A86" s="114"/>
      <c r="B86" s="115"/>
      <c r="C86" s="656" t="s">
        <v>310</v>
      </c>
      <c r="D86" s="656"/>
      <c r="E86" s="357">
        <f t="shared" si="17"/>
        <v>0.16458333333333333</v>
      </c>
      <c r="F86" s="360"/>
      <c r="G86" s="360"/>
      <c r="H86" s="360"/>
      <c r="I86" s="360"/>
      <c r="J86" s="699">
        <f t="shared" si="18"/>
        <v>0.19565217391304349</v>
      </c>
      <c r="K86" s="357"/>
      <c r="L86" s="357">
        <f t="shared" si="19"/>
        <v>0.17505470459518599</v>
      </c>
      <c r="M86" s="360"/>
      <c r="N86" s="360"/>
      <c r="O86" s="360"/>
      <c r="P86" s="360"/>
      <c r="Q86" s="699">
        <f t="shared" si="20"/>
        <v>0.21881838074398249</v>
      </c>
      <c r="R86" s="530"/>
      <c r="S86" s="530"/>
      <c r="T86" s="530"/>
      <c r="U86" s="686"/>
      <c r="V86" s="114"/>
    </row>
    <row r="87" spans="1:22" ht="12.75">
      <c r="A87" s="42"/>
      <c r="B87" s="74"/>
      <c r="C87" s="656" t="s">
        <v>30</v>
      </c>
      <c r="D87" s="656"/>
      <c r="E87" s="357">
        <f t="shared" si="17"/>
        <v>0.26203966005665724</v>
      </c>
      <c r="F87" s="360"/>
      <c r="G87" s="360"/>
      <c r="H87" s="360"/>
      <c r="I87" s="360"/>
      <c r="J87" s="699">
        <f t="shared" si="18"/>
        <v>0.24851190476190477</v>
      </c>
      <c r="K87" s="357"/>
      <c r="L87" s="357">
        <f t="shared" si="19"/>
        <v>0.26728723404255317</v>
      </c>
      <c r="M87" s="360"/>
      <c r="N87" s="360"/>
      <c r="O87" s="360"/>
      <c r="P87" s="360"/>
      <c r="Q87" s="699">
        <f t="shared" si="20"/>
        <v>0.26938775510204083</v>
      </c>
      <c r="R87" s="530"/>
      <c r="S87" s="530"/>
      <c r="T87" s="530"/>
      <c r="U87" s="686"/>
      <c r="V87" s="42"/>
    </row>
    <row r="88" spans="1:22" ht="12.75">
      <c r="A88" s="42"/>
      <c r="B88" s="74"/>
      <c r="C88" s="88" t="s">
        <v>317</v>
      </c>
      <c r="D88" s="656"/>
      <c r="E88" s="357">
        <f t="shared" si="17"/>
        <v>0.55366269165247017</v>
      </c>
      <c r="F88" s="360"/>
      <c r="G88" s="360"/>
      <c r="H88" s="360"/>
      <c r="I88" s="360"/>
      <c r="J88" s="699">
        <f t="shared" si="18"/>
        <v>0.55311973018549743</v>
      </c>
      <c r="K88" s="357"/>
      <c r="L88" s="357">
        <f t="shared" si="19"/>
        <v>0.54330708661417326</v>
      </c>
      <c r="M88" s="360"/>
      <c r="N88" s="360"/>
      <c r="O88" s="360"/>
      <c r="P88" s="360"/>
      <c r="Q88" s="699">
        <f t="shared" si="20"/>
        <v>0.56309148264984232</v>
      </c>
      <c r="R88" s="530"/>
      <c r="S88" s="530"/>
      <c r="T88" s="530"/>
      <c r="U88" s="686"/>
      <c r="V88" s="42"/>
    </row>
    <row r="89" spans="1:22" ht="12.75">
      <c r="A89" s="42"/>
      <c r="B89" s="74"/>
      <c r="C89" s="656" t="s">
        <v>338</v>
      </c>
      <c r="D89" s="656"/>
      <c r="E89" s="357">
        <f t="shared" si="17"/>
        <v>3.0418250950570342E-2</v>
      </c>
      <c r="F89" s="360"/>
      <c r="G89" s="360"/>
      <c r="H89" s="360"/>
      <c r="I89" s="360"/>
      <c r="J89" s="699">
        <f t="shared" si="18"/>
        <v>-5.7034220532319393E-3</v>
      </c>
      <c r="K89" s="357"/>
      <c r="L89" s="357">
        <f t="shared" si="19"/>
        <v>1.1320754716981131E-2</v>
      </c>
      <c r="M89" s="360"/>
      <c r="N89" s="360"/>
      <c r="O89" s="360"/>
      <c r="P89" s="360"/>
      <c r="Q89" s="699">
        <f t="shared" si="20"/>
        <v>7.5471698113207548E-3</v>
      </c>
      <c r="R89" s="530"/>
      <c r="S89" s="530"/>
      <c r="T89" s="530"/>
      <c r="U89" s="686"/>
      <c r="V89" s="42"/>
    </row>
    <row r="90" spans="1:22" ht="12.75">
      <c r="A90" s="45"/>
      <c r="B90" s="61"/>
      <c r="C90" s="663" t="s">
        <v>214</v>
      </c>
      <c r="D90" s="663"/>
      <c r="E90" s="361">
        <f t="shared" si="17"/>
        <v>0.43276283618581907</v>
      </c>
      <c r="F90" s="700"/>
      <c r="G90" s="700"/>
      <c r="H90" s="700"/>
      <c r="I90" s="700"/>
      <c r="J90" s="701">
        <f t="shared" si="18"/>
        <v>0.45654911838790935</v>
      </c>
      <c r="K90" s="702"/>
      <c r="L90" s="361">
        <f t="shared" si="19"/>
        <v>0.42889647326507396</v>
      </c>
      <c r="M90" s="700"/>
      <c r="N90" s="700"/>
      <c r="O90" s="700"/>
      <c r="P90" s="700"/>
      <c r="Q90" s="701">
        <f t="shared" si="20"/>
        <v>0.45049218297625943</v>
      </c>
      <c r="R90" s="363"/>
      <c r="S90" s="531"/>
      <c r="T90" s="531"/>
      <c r="U90" s="703"/>
      <c r="V90" s="45"/>
    </row>
    <row r="91" spans="1:22" ht="12.75">
      <c r="A91" s="45"/>
      <c r="B91" s="61"/>
      <c r="C91" s="656"/>
      <c r="D91" s="656"/>
      <c r="E91" s="357"/>
      <c r="F91" s="360"/>
      <c r="G91" s="360"/>
      <c r="H91" s="360"/>
      <c r="I91" s="360"/>
      <c r="J91" s="699"/>
      <c r="K91" s="357"/>
      <c r="L91" s="357"/>
      <c r="M91" s="360"/>
      <c r="N91" s="360"/>
      <c r="O91" s="360"/>
      <c r="P91" s="360"/>
      <c r="Q91" s="699"/>
      <c r="R91" s="530"/>
      <c r="S91" s="530"/>
      <c r="T91" s="530"/>
      <c r="U91" s="686"/>
      <c r="V91" s="45"/>
    </row>
    <row r="92" spans="1:22" ht="12.75">
      <c r="A92" s="45"/>
      <c r="B92" s="61"/>
      <c r="C92" s="656" t="s">
        <v>405</v>
      </c>
      <c r="D92" s="656"/>
      <c r="E92" s="357">
        <f>E56/E18</f>
        <v>5.4878048780487805E-2</v>
      </c>
      <c r="F92" s="360"/>
      <c r="G92" s="360"/>
      <c r="H92" s="360"/>
      <c r="I92" s="360"/>
      <c r="J92" s="699">
        <f>J56/J18</f>
        <v>8.5365853658536592E-2</v>
      </c>
      <c r="K92" s="357"/>
      <c r="L92" s="357">
        <f>L56/L18</f>
        <v>0.1038961038961039</v>
      </c>
      <c r="M92" s="360"/>
      <c r="N92" s="360"/>
      <c r="O92" s="360"/>
      <c r="P92" s="360"/>
      <c r="Q92" s="699">
        <f>Q56/Q18</f>
        <v>9.3922651933701654E-2</v>
      </c>
      <c r="R92" s="530"/>
      <c r="S92" s="530"/>
      <c r="T92" s="530"/>
      <c r="U92" s="686"/>
      <c r="V92" s="45"/>
    </row>
    <row r="93" spans="1:22" ht="12.75">
      <c r="A93" s="42"/>
      <c r="B93" s="74"/>
      <c r="C93" s="656" t="s">
        <v>54</v>
      </c>
      <c r="D93" s="656"/>
      <c r="E93" s="357">
        <f>E57/E19</f>
        <v>0</v>
      </c>
      <c r="F93" s="360"/>
      <c r="G93" s="360"/>
      <c r="H93" s="360"/>
      <c r="I93" s="360"/>
      <c r="J93" s="699">
        <f>J57/J19</f>
        <v>0</v>
      </c>
      <c r="K93" s="357"/>
      <c r="L93" s="357">
        <f>L57/L19</f>
        <v>0</v>
      </c>
      <c r="M93" s="360"/>
      <c r="N93" s="360"/>
      <c r="O93" s="360"/>
      <c r="P93" s="360"/>
      <c r="Q93" s="699">
        <f>Q57/Q19</f>
        <v>0</v>
      </c>
      <c r="R93" s="530"/>
      <c r="S93" s="530"/>
      <c r="T93" s="530"/>
      <c r="U93" s="686"/>
      <c r="V93" s="42"/>
    </row>
    <row r="94" spans="1:22" ht="12.75">
      <c r="A94" s="238"/>
      <c r="B94" s="66"/>
      <c r="C94" s="663" t="s">
        <v>171</v>
      </c>
      <c r="D94" s="663"/>
      <c r="E94" s="361">
        <f>E58/E20</f>
        <v>0.41325648414985588</v>
      </c>
      <c r="F94" s="700"/>
      <c r="G94" s="700"/>
      <c r="H94" s="700"/>
      <c r="I94" s="700"/>
      <c r="J94" s="701">
        <f>J58/J20</f>
        <v>0.43805572021339656</v>
      </c>
      <c r="K94" s="702"/>
      <c r="L94" s="361">
        <f>L58/L20</f>
        <v>0.40797063450445725</v>
      </c>
      <c r="M94" s="700"/>
      <c r="N94" s="700"/>
      <c r="O94" s="700"/>
      <c r="P94" s="700"/>
      <c r="Q94" s="701">
        <f>Q58/Q20</f>
        <v>0.43537787513691129</v>
      </c>
      <c r="R94" s="363"/>
      <c r="S94" s="531"/>
      <c r="T94" s="531"/>
      <c r="U94" s="703"/>
    </row>
    <row r="95" spans="1:22" ht="12.75">
      <c r="A95" s="238"/>
      <c r="B95" s="66"/>
      <c r="C95" s="656"/>
      <c r="D95" s="656"/>
      <c r="E95" s="357"/>
      <c r="F95" s="360"/>
      <c r="G95" s="360"/>
      <c r="H95" s="360"/>
      <c r="I95" s="360"/>
      <c r="J95" s="699"/>
      <c r="K95" s="357"/>
      <c r="L95" s="357"/>
      <c r="M95" s="360"/>
      <c r="N95" s="360"/>
      <c r="O95" s="360"/>
      <c r="P95" s="360"/>
      <c r="Q95" s="699"/>
      <c r="R95" s="530"/>
      <c r="S95" s="530"/>
      <c r="T95" s="530"/>
      <c r="U95" s="686"/>
    </row>
    <row r="96" spans="1:22" s="97" customFormat="1" ht="12.75">
      <c r="A96" s="45"/>
      <c r="B96" s="61"/>
      <c r="C96" s="673" t="s">
        <v>188</v>
      </c>
      <c r="D96" s="673"/>
      <c r="E96" s="361">
        <f>E60/E22</f>
        <v>2.8340080971659919E-2</v>
      </c>
      <c r="F96" s="364"/>
      <c r="G96" s="364"/>
      <c r="H96" s="364"/>
      <c r="I96" s="364"/>
      <c r="J96" s="701">
        <f>J60/J22</f>
        <v>2.8340080971659919E-2</v>
      </c>
      <c r="K96" s="361"/>
      <c r="L96" s="361">
        <f>L60/L22</f>
        <v>2.681992337164751E-2</v>
      </c>
      <c r="M96" s="364"/>
      <c r="N96" s="364"/>
      <c r="O96" s="364"/>
      <c r="P96" s="364"/>
      <c r="Q96" s="701">
        <f>Q60/Q22</f>
        <v>2.681992337164751E-2</v>
      </c>
      <c r="R96" s="531"/>
      <c r="S96" s="531"/>
      <c r="T96" s="531"/>
      <c r="U96" s="704"/>
      <c r="V96" s="45"/>
    </row>
    <row r="97" spans="1:22" ht="12.75">
      <c r="A97" s="238"/>
      <c r="B97" s="66"/>
      <c r="C97" s="656"/>
      <c r="D97" s="656"/>
      <c r="E97" s="357"/>
      <c r="F97" s="360"/>
      <c r="G97" s="360"/>
      <c r="H97" s="360"/>
      <c r="I97" s="360"/>
      <c r="J97" s="699"/>
      <c r="K97" s="357"/>
      <c r="L97" s="357"/>
      <c r="M97" s="360"/>
      <c r="N97" s="360"/>
      <c r="O97" s="360"/>
      <c r="P97" s="360"/>
      <c r="Q97" s="699"/>
      <c r="R97" s="530"/>
      <c r="S97" s="530"/>
      <c r="T97" s="530"/>
      <c r="U97" s="686"/>
    </row>
    <row r="98" spans="1:22" s="97" customFormat="1" ht="12.75">
      <c r="A98" s="671"/>
      <c r="B98" s="672"/>
      <c r="C98" s="673" t="s">
        <v>31</v>
      </c>
      <c r="D98" s="673"/>
      <c r="E98" s="361">
        <f>E62/E24</f>
        <v>-0.66666666666666663</v>
      </c>
      <c r="F98" s="364"/>
      <c r="G98" s="364"/>
      <c r="H98" s="364"/>
      <c r="I98" s="364"/>
      <c r="J98" s="701">
        <f>J62/J24</f>
        <v>-0.61111111111111116</v>
      </c>
      <c r="K98" s="361"/>
      <c r="L98" s="361">
        <f>L62/L24</f>
        <v>-1.1111111111111112</v>
      </c>
      <c r="M98" s="364"/>
      <c r="N98" s="364"/>
      <c r="O98" s="364"/>
      <c r="P98" s="364"/>
      <c r="Q98" s="701">
        <f>Q62/Q24</f>
        <v>-0.61111111111111116</v>
      </c>
      <c r="R98" s="531"/>
      <c r="S98" s="531"/>
      <c r="T98" s="531"/>
      <c r="U98" s="704"/>
      <c r="V98" s="671"/>
    </row>
    <row r="99" spans="1:22" ht="12.75">
      <c r="A99" s="238"/>
      <c r="B99" s="66"/>
      <c r="C99" s="656"/>
      <c r="D99" s="656"/>
      <c r="E99" s="357"/>
      <c r="F99" s="360"/>
      <c r="G99" s="360"/>
      <c r="H99" s="360"/>
      <c r="I99" s="360"/>
      <c r="J99" s="699"/>
      <c r="K99" s="357"/>
      <c r="L99" s="357"/>
      <c r="M99" s="360"/>
      <c r="N99" s="360"/>
      <c r="O99" s="360"/>
      <c r="P99" s="360"/>
      <c r="Q99" s="699"/>
      <c r="R99" s="530"/>
      <c r="S99" s="530"/>
      <c r="T99" s="530"/>
      <c r="U99" s="686"/>
    </row>
    <row r="100" spans="1:22" ht="12.75">
      <c r="A100" s="238"/>
      <c r="B100" s="66"/>
      <c r="C100" s="663" t="s">
        <v>630</v>
      </c>
      <c r="D100" s="656"/>
      <c r="E100" s="361">
        <f>E64/E28</f>
        <v>0.35229982964224871</v>
      </c>
      <c r="F100" s="364"/>
      <c r="G100" s="364"/>
      <c r="H100" s="364"/>
      <c r="I100" s="364"/>
      <c r="J100" s="701">
        <f>J64/J28</f>
        <v>0.34674597620713787</v>
      </c>
      <c r="K100" s="361"/>
      <c r="L100" s="361">
        <f>L64/L28</f>
        <v>0.36560150375939848</v>
      </c>
      <c r="M100" s="364"/>
      <c r="N100" s="364"/>
      <c r="O100" s="364"/>
      <c r="P100" s="364"/>
      <c r="Q100" s="701">
        <f>Q64/Q28</f>
        <v>0.37680683311432328</v>
      </c>
      <c r="R100" s="531"/>
      <c r="S100" s="531"/>
      <c r="T100" s="531"/>
      <c r="U100" s="704"/>
    </row>
    <row r="101" spans="1:22" s="97" customFormat="1" ht="12.75">
      <c r="A101" s="45"/>
      <c r="B101" s="61"/>
      <c r="C101" s="673"/>
      <c r="D101" s="673"/>
      <c r="E101" s="361"/>
      <c r="F101" s="364"/>
      <c r="G101" s="364"/>
      <c r="H101" s="364"/>
      <c r="I101" s="364"/>
      <c r="J101" s="701"/>
      <c r="K101" s="361"/>
      <c r="L101" s="361"/>
      <c r="M101" s="364"/>
      <c r="N101" s="364"/>
      <c r="O101" s="364"/>
      <c r="P101" s="364"/>
      <c r="Q101" s="701"/>
      <c r="R101" s="531"/>
      <c r="S101" s="531"/>
      <c r="T101" s="531"/>
      <c r="U101" s="704"/>
      <c r="V101" s="45"/>
    </row>
    <row r="102" spans="1:22" s="124" customFormat="1" ht="12.75">
      <c r="A102" s="705"/>
      <c r="B102" s="706"/>
      <c r="C102" s="707" t="s">
        <v>565</v>
      </c>
      <c r="D102" s="707"/>
      <c r="E102" s="388">
        <f t="shared" ref="E102:E104" si="21">E66/E30</f>
        <v>0.35301668806161746</v>
      </c>
      <c r="F102" s="369"/>
      <c r="G102" s="369"/>
      <c r="H102" s="369"/>
      <c r="I102" s="369"/>
      <c r="J102" s="708">
        <f t="shared" ref="J102:J104" si="22">J66/J30</f>
        <v>0.27866666666666667</v>
      </c>
      <c r="K102" s="388"/>
      <c r="L102" s="388">
        <f t="shared" ref="L102:L104" si="23">L66/L30</f>
        <v>0.41645885286783041</v>
      </c>
      <c r="M102" s="369"/>
      <c r="N102" s="369"/>
      <c r="O102" s="369"/>
      <c r="P102" s="369"/>
      <c r="Q102" s="708">
        <f t="shared" ref="Q102:Q104" si="24">Q66/Q30</f>
        <v>0.39572192513368987</v>
      </c>
      <c r="R102" s="533"/>
      <c r="S102" s="533"/>
      <c r="T102" s="533"/>
      <c r="U102" s="709"/>
      <c r="V102" s="705"/>
    </row>
    <row r="103" spans="1:22" s="97" customFormat="1" ht="12.75">
      <c r="A103" s="671"/>
      <c r="B103" s="672"/>
      <c r="C103" s="673"/>
      <c r="D103" s="673"/>
      <c r="E103" s="361"/>
      <c r="F103" s="364"/>
      <c r="G103" s="364"/>
      <c r="H103" s="364"/>
      <c r="I103" s="364"/>
      <c r="J103" s="701"/>
      <c r="K103" s="361"/>
      <c r="L103" s="361"/>
      <c r="M103" s="364"/>
      <c r="N103" s="364"/>
      <c r="O103" s="364"/>
      <c r="P103" s="364"/>
      <c r="Q103" s="701"/>
      <c r="R103" s="531"/>
      <c r="S103" s="531"/>
      <c r="T103" s="531"/>
      <c r="U103" s="704"/>
      <c r="V103" s="671"/>
    </row>
    <row r="104" spans="1:22" s="97" customFormat="1" ht="12.75">
      <c r="A104" s="671"/>
      <c r="B104" s="672"/>
      <c r="C104" s="673" t="s">
        <v>566</v>
      </c>
      <c r="D104" s="673"/>
      <c r="E104" s="361">
        <f t="shared" si="21"/>
        <v>0.35204081632653061</v>
      </c>
      <c r="F104" s="364"/>
      <c r="G104" s="364"/>
      <c r="H104" s="364"/>
      <c r="I104" s="364"/>
      <c r="J104" s="701">
        <f t="shared" si="22"/>
        <v>0.37096774193548387</v>
      </c>
      <c r="K104" s="361"/>
      <c r="L104" s="361">
        <f t="shared" si="23"/>
        <v>0.34853556485355647</v>
      </c>
      <c r="M104" s="364"/>
      <c r="N104" s="364"/>
      <c r="O104" s="364"/>
      <c r="P104" s="364"/>
      <c r="Q104" s="701">
        <f t="shared" si="24"/>
        <v>0.37064459930313587</v>
      </c>
      <c r="R104" s="531"/>
      <c r="S104" s="531"/>
      <c r="T104" s="531"/>
      <c r="U104" s="704"/>
      <c r="V104" s="671"/>
    </row>
    <row r="105" spans="1:22" ht="12.75">
      <c r="A105" s="238"/>
      <c r="B105" s="66"/>
      <c r="C105" s="66"/>
      <c r="D105" s="656"/>
      <c r="E105" s="681"/>
      <c r="F105" s="682"/>
      <c r="G105" s="682"/>
      <c r="H105" s="682"/>
      <c r="I105" s="682"/>
      <c r="J105" s="683"/>
      <c r="K105" s="681"/>
      <c r="L105" s="681"/>
      <c r="M105" s="682"/>
      <c r="N105" s="682"/>
      <c r="O105" s="682"/>
      <c r="P105" s="682"/>
      <c r="Q105" s="683"/>
      <c r="R105" s="685"/>
      <c r="S105" s="685"/>
      <c r="T105" s="685"/>
      <c r="U105" s="686"/>
    </row>
    <row r="106" spans="1:22" ht="9" customHeight="1">
      <c r="A106" s="42"/>
      <c r="B106" s="42"/>
      <c r="C106" s="42"/>
      <c r="D106" s="42"/>
      <c r="E106" s="42"/>
      <c r="F106" s="42"/>
      <c r="G106" s="42"/>
      <c r="H106" s="43"/>
      <c r="I106" s="42"/>
      <c r="J106" s="42"/>
      <c r="K106" s="42"/>
      <c r="L106" s="42"/>
      <c r="M106" s="42"/>
      <c r="N106" s="42"/>
      <c r="O106" s="43"/>
      <c r="P106" s="42"/>
      <c r="Q106" s="42"/>
      <c r="R106" s="42"/>
      <c r="S106" s="43"/>
      <c r="T106" s="688"/>
      <c r="U106" s="42"/>
      <c r="V106" s="42"/>
    </row>
    <row r="107" spans="1:22" ht="14.25">
      <c r="A107" s="205"/>
      <c r="B107" s="236" t="s">
        <v>277</v>
      </c>
      <c r="C107" s="157"/>
      <c r="D107" s="157"/>
      <c r="E107" s="157"/>
      <c r="F107" s="157"/>
      <c r="G107" s="157"/>
      <c r="H107" s="76"/>
      <c r="I107" s="161"/>
      <c r="J107" s="205"/>
      <c r="K107" s="156"/>
      <c r="L107" s="205"/>
      <c r="M107" s="205"/>
      <c r="N107" s="205"/>
      <c r="O107" s="205"/>
      <c r="P107" s="205"/>
      <c r="Q107" s="156"/>
      <c r="R107" s="205"/>
      <c r="S107" s="689"/>
      <c r="T107" s="689"/>
      <c r="U107" s="205"/>
      <c r="V107" s="205"/>
    </row>
    <row r="108" spans="1:22" ht="14.25">
      <c r="A108" s="205"/>
      <c r="B108" s="236" t="s">
        <v>445</v>
      </c>
      <c r="C108" s="157"/>
      <c r="D108" s="157"/>
      <c r="E108" s="157"/>
      <c r="F108" s="157"/>
      <c r="G108" s="157"/>
      <c r="H108" s="76"/>
      <c r="I108" s="161"/>
      <c r="J108" s="205"/>
      <c r="K108" s="156"/>
      <c r="L108" s="205"/>
      <c r="M108" s="205"/>
      <c r="N108" s="205"/>
      <c r="O108" s="205"/>
      <c r="P108" s="205"/>
      <c r="Q108" s="156"/>
      <c r="R108" s="205"/>
      <c r="S108" s="689"/>
      <c r="T108" s="689"/>
      <c r="U108" s="205"/>
      <c r="V108" s="205"/>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1" fitToWidth="0" orientation="portrait" r:id="rId1"/>
  <headerFooter alignWithMargins="0">
    <oddHeader>&amp;CKPN Investor Relations</oddHeader>
    <oddFooter>&amp;L&amp;8Q4 2013&amp;C&amp;8&amp;A&amp;R&amp;8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108"/>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59.140625" style="44" bestFit="1" customWidth="1"/>
    <col min="4" max="4" width="1.7109375" style="44" customWidth="1"/>
    <col min="5" max="5" width="9.42578125" style="44" bestFit="1" customWidth="1"/>
    <col min="6" max="6" width="1.7109375" style="44" customWidth="1"/>
    <col min="7" max="7" width="8.7109375" style="44" customWidth="1"/>
    <col min="8" max="8" width="10.7109375" style="237" bestFit="1" customWidth="1"/>
    <col min="9" max="9" width="14.85546875" style="44" bestFit="1" customWidth="1"/>
    <col min="10" max="10" width="11" style="44" bestFit="1" customWidth="1"/>
    <col min="11" max="11" width="1.7109375" style="44" customWidth="1"/>
    <col min="12" max="12" width="9.42578125" style="44" bestFit="1" customWidth="1"/>
    <col min="13" max="13" width="10.7109375" style="44" bestFit="1" customWidth="1"/>
    <col min="14" max="14" width="8.7109375" style="44" customWidth="1"/>
    <col min="15" max="15" width="10.7109375" style="237" bestFit="1" customWidth="1"/>
    <col min="16" max="16" width="14.85546875" style="44" bestFit="1" customWidth="1"/>
    <col min="17" max="17" width="10.28515625" style="44" bestFit="1" customWidth="1"/>
    <col min="18" max="18" width="1.7109375" style="44" customWidth="1"/>
    <col min="19" max="19" width="9.42578125" style="99" bestFit="1" customWidth="1"/>
    <col min="20" max="20" width="10.28515625" style="99" bestFit="1" customWidth="1"/>
    <col min="21" max="21" width="1.7109375" style="44" customWidth="1"/>
    <col min="22" max="22" width="1.28515625" style="238" customWidth="1"/>
    <col min="23" max="16384" width="9.140625" style="44"/>
  </cols>
  <sheetData>
    <row r="1" spans="1:22" ht="9" customHeight="1">
      <c r="A1" s="42"/>
      <c r="B1" s="42"/>
      <c r="C1" s="42"/>
      <c r="D1" s="42"/>
      <c r="E1" s="42"/>
      <c r="F1" s="42"/>
      <c r="G1" s="42"/>
      <c r="H1" s="43"/>
      <c r="I1" s="42"/>
      <c r="J1" s="42"/>
      <c r="K1" s="42"/>
      <c r="L1" s="42"/>
      <c r="M1" s="42"/>
      <c r="N1" s="42"/>
      <c r="O1" s="43"/>
      <c r="P1" s="42"/>
      <c r="Q1" s="42"/>
      <c r="R1" s="42"/>
      <c r="S1" s="43"/>
      <c r="T1" s="43"/>
      <c r="U1" s="42"/>
      <c r="V1" s="42"/>
    </row>
    <row r="2" spans="1:22" ht="12.75">
      <c r="A2" s="45"/>
      <c r="B2" s="52"/>
      <c r="C2" s="633" t="s">
        <v>38</v>
      </c>
      <c r="D2" s="634"/>
      <c r="E2" s="635" t="s">
        <v>543</v>
      </c>
      <c r="F2" s="636"/>
      <c r="G2" s="637" t="s">
        <v>240</v>
      </c>
      <c r="H2" s="638" t="s">
        <v>40</v>
      </c>
      <c r="I2" s="639"/>
      <c r="J2" s="640" t="s">
        <v>543</v>
      </c>
      <c r="K2" s="641"/>
      <c r="L2" s="635" t="s">
        <v>544</v>
      </c>
      <c r="M2" s="637" t="s">
        <v>241</v>
      </c>
      <c r="N2" s="637" t="s">
        <v>240</v>
      </c>
      <c r="O2" s="638" t="s">
        <v>40</v>
      </c>
      <c r="P2" s="639"/>
      <c r="Q2" s="640" t="s">
        <v>544</v>
      </c>
      <c r="R2" s="642"/>
      <c r="S2" s="643" t="s">
        <v>355</v>
      </c>
      <c r="T2" s="643" t="s">
        <v>355</v>
      </c>
      <c r="U2" s="644"/>
      <c r="V2" s="45"/>
    </row>
    <row r="3" spans="1:22" ht="12.75">
      <c r="A3" s="45"/>
      <c r="B3" s="52"/>
      <c r="C3" s="645" t="s">
        <v>257</v>
      </c>
      <c r="D3" s="646"/>
      <c r="E3" s="647" t="s">
        <v>242</v>
      </c>
      <c r="F3" s="636"/>
      <c r="G3" s="638" t="s">
        <v>243</v>
      </c>
      <c r="H3" s="638" t="s">
        <v>252</v>
      </c>
      <c r="I3" s="648"/>
      <c r="J3" s="649" t="s">
        <v>267</v>
      </c>
      <c r="K3" s="641"/>
      <c r="L3" s="647" t="s">
        <v>242</v>
      </c>
      <c r="M3" s="648" t="s">
        <v>410</v>
      </c>
      <c r="N3" s="638" t="s">
        <v>243</v>
      </c>
      <c r="O3" s="638" t="s">
        <v>252</v>
      </c>
      <c r="P3" s="648"/>
      <c r="Q3" s="649" t="s">
        <v>267</v>
      </c>
      <c r="R3" s="642"/>
      <c r="S3" s="643" t="s">
        <v>242</v>
      </c>
      <c r="T3" s="643" t="s">
        <v>245</v>
      </c>
      <c r="U3" s="644"/>
      <c r="V3" s="45"/>
    </row>
    <row r="4" spans="1:22" ht="12.75">
      <c r="A4" s="42"/>
      <c r="B4" s="74"/>
      <c r="C4" s="74"/>
      <c r="D4" s="74"/>
      <c r="E4" s="650"/>
      <c r="F4" s="651"/>
      <c r="G4" s="651"/>
      <c r="H4" s="651"/>
      <c r="I4" s="651"/>
      <c r="J4" s="652"/>
      <c r="K4" s="650"/>
      <c r="L4" s="650"/>
      <c r="M4" s="651"/>
      <c r="N4" s="651"/>
      <c r="O4" s="651"/>
      <c r="P4" s="651"/>
      <c r="Q4" s="652"/>
      <c r="R4" s="653"/>
      <c r="S4" s="654"/>
      <c r="T4" s="655"/>
      <c r="U4" s="175"/>
      <c r="V4" s="42"/>
    </row>
    <row r="5" spans="1:22" ht="12.75" customHeight="1">
      <c r="A5" s="42"/>
      <c r="B5" s="74"/>
      <c r="C5" s="88" t="s">
        <v>530</v>
      </c>
      <c r="D5" s="656"/>
      <c r="E5" s="86">
        <f>Revenues!F5</f>
        <v>799</v>
      </c>
      <c r="F5" s="657"/>
      <c r="G5" s="250">
        <v>0</v>
      </c>
      <c r="H5" s="250">
        <v>0</v>
      </c>
      <c r="I5" s="250"/>
      <c r="J5" s="658">
        <f>E5-G5-H5</f>
        <v>799</v>
      </c>
      <c r="K5" s="659"/>
      <c r="L5" s="86">
        <f>Revenues!O5</f>
        <v>839</v>
      </c>
      <c r="M5" s="250">
        <v>-42</v>
      </c>
      <c r="N5" s="250">
        <v>0</v>
      </c>
      <c r="O5" s="250">
        <v>0</v>
      </c>
      <c r="P5" s="250"/>
      <c r="Q5" s="658">
        <f>L5+M5-N5-O5</f>
        <v>797</v>
      </c>
      <c r="R5" s="530"/>
      <c r="S5" s="660">
        <f>+IFERROR(IF(E5*L5&lt;0,"n.m.",IF(E5/L5-1&gt;100%,"&gt;100%",E5/L5-1)),"n.m.")</f>
        <v>-4.7675804529201393E-2</v>
      </c>
      <c r="T5" s="660">
        <f>+IFERROR(IF(J5*Q5&lt;0,"n.m.",IF(J5/Q5-1&gt;100%,"&gt;100%",J5/Q5-1)),"n.m.")</f>
        <v>2.5094102885820924E-3</v>
      </c>
      <c r="U5" s="661"/>
      <c r="V5" s="42"/>
    </row>
    <row r="6" spans="1:22" ht="12.75" customHeight="1">
      <c r="A6" s="42"/>
      <c r="B6" s="74"/>
      <c r="C6" s="656" t="s">
        <v>29</v>
      </c>
      <c r="D6" s="656"/>
      <c r="E6" s="86">
        <f>Revenues!F6</f>
        <v>181</v>
      </c>
      <c r="F6" s="657"/>
      <c r="G6" s="250">
        <v>0</v>
      </c>
      <c r="H6" s="250">
        <v>0</v>
      </c>
      <c r="I6" s="250"/>
      <c r="J6" s="658">
        <f>E6-G6-H6</f>
        <v>181</v>
      </c>
      <c r="K6" s="659"/>
      <c r="L6" s="86">
        <f>Revenues!O6</f>
        <v>201</v>
      </c>
      <c r="M6" s="250">
        <v>-11</v>
      </c>
      <c r="N6" s="250">
        <v>0</v>
      </c>
      <c r="O6" s="250">
        <v>0</v>
      </c>
      <c r="P6" s="250"/>
      <c r="Q6" s="658">
        <f>L6+M6-N6-O6</f>
        <v>190</v>
      </c>
      <c r="R6" s="530"/>
      <c r="S6" s="662">
        <f t="shared" ref="S6:S32" si="0">+IFERROR(IF(E6*L6&lt;0,"n.m.",IF(E6/L6-1&gt;100%,"&gt;100%",E6/L6-1)),"n.m.")</f>
        <v>-9.9502487562189046E-2</v>
      </c>
      <c r="T6" s="660">
        <f t="shared" ref="T6:T32" si="1">+IFERROR(IF(J6*Q6&lt;0,"n.m.",IF(J6/Q6-1&gt;100%,"&gt;100%",J6/Q6-1)),"n.m.")</f>
        <v>-4.7368421052631615E-2</v>
      </c>
      <c r="U6" s="661"/>
      <c r="V6" s="42"/>
    </row>
    <row r="7" spans="1:22" s="97" customFormat="1" ht="14.25" customHeight="1">
      <c r="A7" s="45"/>
      <c r="B7" s="61"/>
      <c r="C7" s="656" t="s">
        <v>452</v>
      </c>
      <c r="D7" s="656"/>
      <c r="E7" s="86">
        <f>Revenues!F7</f>
        <v>0</v>
      </c>
      <c r="F7" s="657"/>
      <c r="G7" s="250">
        <v>0</v>
      </c>
      <c r="H7" s="250">
        <v>0</v>
      </c>
      <c r="I7" s="250"/>
      <c r="J7" s="658">
        <f>E7-G7-H7</f>
        <v>0</v>
      </c>
      <c r="K7" s="659"/>
      <c r="L7" s="86">
        <f>Revenues!O7</f>
        <v>52</v>
      </c>
      <c r="M7" s="250">
        <v>0</v>
      </c>
      <c r="N7" s="250">
        <v>0</v>
      </c>
      <c r="O7" s="250">
        <v>0</v>
      </c>
      <c r="P7" s="250"/>
      <c r="Q7" s="658">
        <f>L7+M7-N7-O7</f>
        <v>52</v>
      </c>
      <c r="R7" s="530"/>
      <c r="S7" s="660">
        <f t="shared" si="0"/>
        <v>-1</v>
      </c>
      <c r="T7" s="660">
        <f t="shared" si="1"/>
        <v>-1</v>
      </c>
      <c r="U7" s="661"/>
      <c r="V7" s="45"/>
    </row>
    <row r="8" spans="1:22" s="97" customFormat="1" ht="12.75" customHeight="1">
      <c r="A8" s="45"/>
      <c r="B8" s="61"/>
      <c r="C8" s="656" t="s">
        <v>338</v>
      </c>
      <c r="D8" s="656"/>
      <c r="E8" s="86">
        <f>Revenues!F8</f>
        <v>10</v>
      </c>
      <c r="F8" s="657"/>
      <c r="G8" s="250">
        <v>0</v>
      </c>
      <c r="H8" s="250">
        <v>0</v>
      </c>
      <c r="I8" s="250"/>
      <c r="J8" s="658">
        <f>E8-G8-H8</f>
        <v>10</v>
      </c>
      <c r="K8" s="659"/>
      <c r="L8" s="86">
        <f>Revenues!O8</f>
        <v>-19</v>
      </c>
      <c r="M8" s="250">
        <v>0</v>
      </c>
      <c r="N8" s="250">
        <v>0</v>
      </c>
      <c r="O8" s="250">
        <v>0</v>
      </c>
      <c r="P8" s="250"/>
      <c r="Q8" s="658">
        <f>L8+M8-N8-O8</f>
        <v>-19</v>
      </c>
      <c r="R8" s="530"/>
      <c r="S8" s="660" t="str">
        <f t="shared" si="0"/>
        <v>n.m.</v>
      </c>
      <c r="T8" s="660" t="str">
        <f t="shared" si="1"/>
        <v>n.m.</v>
      </c>
      <c r="U8" s="661"/>
      <c r="V8" s="45"/>
    </row>
    <row r="9" spans="1:22" s="97" customFormat="1" ht="12.75" customHeight="1">
      <c r="A9" s="45"/>
      <c r="B9" s="61"/>
      <c r="C9" s="258" t="s">
        <v>531</v>
      </c>
      <c r="D9" s="663"/>
      <c r="E9" s="664">
        <f>Revenues!F9</f>
        <v>990</v>
      </c>
      <c r="F9" s="665"/>
      <c r="G9" s="259">
        <f>G5+G6+G7+G8</f>
        <v>0</v>
      </c>
      <c r="H9" s="259">
        <f>H5+H6+H7+H8</f>
        <v>0</v>
      </c>
      <c r="I9" s="259"/>
      <c r="J9" s="666">
        <f>J5+J6+J7+J8</f>
        <v>990</v>
      </c>
      <c r="K9" s="667"/>
      <c r="L9" s="664">
        <f>Revenues!O9</f>
        <v>1073</v>
      </c>
      <c r="M9" s="259">
        <f>M5+M6+M7+M8</f>
        <v>-53</v>
      </c>
      <c r="N9" s="259">
        <f>N5+N6+N7+N8</f>
        <v>0</v>
      </c>
      <c r="O9" s="259">
        <f>O5+O6+O7+O8</f>
        <v>0</v>
      </c>
      <c r="P9" s="259"/>
      <c r="Q9" s="666">
        <f>Q5+Q6+Q7+Q8</f>
        <v>1020</v>
      </c>
      <c r="R9" s="363"/>
      <c r="S9" s="668">
        <f t="shared" si="0"/>
        <v>-7.7353215284249766E-2</v>
      </c>
      <c r="T9" s="668">
        <f t="shared" si="1"/>
        <v>-2.9411764705882359E-2</v>
      </c>
      <c r="U9" s="669"/>
      <c r="V9" s="45"/>
    </row>
    <row r="10" spans="1:22" s="97" customFormat="1" ht="12.75" customHeight="1">
      <c r="A10" s="45"/>
      <c r="B10" s="61"/>
      <c r="C10" s="663"/>
      <c r="D10" s="663"/>
      <c r="E10" s="664"/>
      <c r="F10" s="665"/>
      <c r="G10" s="259"/>
      <c r="H10" s="259"/>
      <c r="I10" s="259"/>
      <c r="J10" s="666"/>
      <c r="K10" s="667"/>
      <c r="L10" s="664"/>
      <c r="M10" s="259"/>
      <c r="N10" s="259"/>
      <c r="O10" s="259"/>
      <c r="P10" s="259"/>
      <c r="Q10" s="666"/>
      <c r="R10" s="363"/>
      <c r="S10" s="668"/>
      <c r="T10" s="668"/>
      <c r="U10" s="669"/>
      <c r="V10" s="45"/>
    </row>
    <row r="11" spans="1:22" ht="12.75" customHeight="1">
      <c r="A11" s="42"/>
      <c r="B11" s="74"/>
      <c r="C11" s="656" t="s">
        <v>309</v>
      </c>
      <c r="D11" s="656"/>
      <c r="E11" s="86">
        <f>Revenues!F11</f>
        <v>375</v>
      </c>
      <c r="F11" s="657"/>
      <c r="G11" s="250">
        <v>0</v>
      </c>
      <c r="H11" s="250">
        <v>0</v>
      </c>
      <c r="I11" s="250"/>
      <c r="J11" s="658">
        <f>E11-G11-H11</f>
        <v>375</v>
      </c>
      <c r="K11" s="659"/>
      <c r="L11" s="659">
        <f>Revenues!O11</f>
        <v>422</v>
      </c>
      <c r="M11" s="250">
        <v>-7</v>
      </c>
      <c r="N11" s="250">
        <v>0</v>
      </c>
      <c r="O11" s="250">
        <v>0</v>
      </c>
      <c r="P11" s="250"/>
      <c r="Q11" s="658">
        <f>L11+M11-N11-O11</f>
        <v>415</v>
      </c>
      <c r="R11" s="530"/>
      <c r="S11" s="660">
        <f t="shared" si="0"/>
        <v>-0.11137440758293837</v>
      </c>
      <c r="T11" s="660">
        <f t="shared" si="1"/>
        <v>-9.6385542168674676E-2</v>
      </c>
      <c r="U11" s="661"/>
      <c r="V11" s="42"/>
    </row>
    <row r="12" spans="1:22" s="124" customFormat="1" ht="12.75" customHeight="1">
      <c r="A12" s="114"/>
      <c r="B12" s="115"/>
      <c r="C12" s="656" t="s">
        <v>310</v>
      </c>
      <c r="D12" s="656"/>
      <c r="E12" s="86">
        <f>Revenues!F12</f>
        <v>489</v>
      </c>
      <c r="F12" s="657"/>
      <c r="G12" s="250">
        <v>20</v>
      </c>
      <c r="H12" s="250">
        <v>0</v>
      </c>
      <c r="I12" s="250"/>
      <c r="J12" s="658">
        <f>E12-G12-H12</f>
        <v>469</v>
      </c>
      <c r="K12" s="659"/>
      <c r="L12" s="659">
        <f>Revenues!O12</f>
        <v>457</v>
      </c>
      <c r="M12" s="250">
        <v>0</v>
      </c>
      <c r="N12" s="250">
        <v>0</v>
      </c>
      <c r="O12" s="250">
        <v>0</v>
      </c>
      <c r="P12" s="250"/>
      <c r="Q12" s="658">
        <f>L12+M12-N12-O12</f>
        <v>457</v>
      </c>
      <c r="R12" s="530"/>
      <c r="S12" s="660">
        <f t="shared" si="0"/>
        <v>7.0021881838074451E-2</v>
      </c>
      <c r="T12" s="660">
        <f t="shared" si="1"/>
        <v>2.6258205689277947E-2</v>
      </c>
      <c r="U12" s="661"/>
      <c r="V12" s="114"/>
    </row>
    <row r="13" spans="1:22" ht="12.75" customHeight="1">
      <c r="A13" s="42"/>
      <c r="B13" s="74"/>
      <c r="C13" s="656" t="s">
        <v>30</v>
      </c>
      <c r="D13" s="656"/>
      <c r="E13" s="86">
        <f>Revenues!F13</f>
        <v>646</v>
      </c>
      <c r="F13" s="657"/>
      <c r="G13" s="250">
        <v>12</v>
      </c>
      <c r="H13" s="250">
        <v>0</v>
      </c>
      <c r="I13" s="250"/>
      <c r="J13" s="658">
        <f>E13-G13-H13</f>
        <v>634</v>
      </c>
      <c r="K13" s="659"/>
      <c r="L13" s="659">
        <f>Revenues!O13</f>
        <v>710</v>
      </c>
      <c r="M13" s="80">
        <v>-10</v>
      </c>
      <c r="N13" s="80">
        <v>20</v>
      </c>
      <c r="O13" s="250">
        <v>0</v>
      </c>
      <c r="P13" s="250"/>
      <c r="Q13" s="658">
        <f>L13+M13-N13-O13</f>
        <v>680</v>
      </c>
      <c r="R13" s="530"/>
      <c r="S13" s="660">
        <f t="shared" si="0"/>
        <v>-9.0140845070422526E-2</v>
      </c>
      <c r="T13" s="660">
        <f t="shared" si="1"/>
        <v>-6.7647058823529393E-2</v>
      </c>
      <c r="U13" s="661"/>
      <c r="V13" s="42"/>
    </row>
    <row r="14" spans="1:22" ht="12.75" customHeight="1">
      <c r="A14" s="42"/>
      <c r="B14" s="74"/>
      <c r="C14" s="88" t="s">
        <v>317</v>
      </c>
      <c r="D14" s="656"/>
      <c r="E14" s="86">
        <f>Revenues!F14</f>
        <v>583</v>
      </c>
      <c r="F14" s="657"/>
      <c r="G14" s="80">
        <v>0</v>
      </c>
      <c r="H14" s="250">
        <v>0</v>
      </c>
      <c r="I14" s="250"/>
      <c r="J14" s="658">
        <f>E14-G14-H14</f>
        <v>583</v>
      </c>
      <c r="K14" s="659"/>
      <c r="L14" s="659">
        <f>Revenues!O14</f>
        <v>621</v>
      </c>
      <c r="M14" s="250">
        <v>-2</v>
      </c>
      <c r="N14" s="250">
        <v>0</v>
      </c>
      <c r="O14" s="250">
        <v>0</v>
      </c>
      <c r="P14" s="250"/>
      <c r="Q14" s="658">
        <f>L14+M14-N14-O14</f>
        <v>619</v>
      </c>
      <c r="R14" s="530"/>
      <c r="S14" s="660">
        <f t="shared" si="0"/>
        <v>-6.1191626409017763E-2</v>
      </c>
      <c r="T14" s="660">
        <f t="shared" si="1"/>
        <v>-5.8158319870759256E-2</v>
      </c>
      <c r="U14" s="661"/>
      <c r="V14" s="42"/>
    </row>
    <row r="15" spans="1:22" ht="12.75" customHeight="1">
      <c r="A15" s="42"/>
      <c r="B15" s="74"/>
      <c r="C15" s="656" t="s">
        <v>338</v>
      </c>
      <c r="D15" s="656"/>
      <c r="E15" s="86">
        <f>Revenues!F15</f>
        <v>-513</v>
      </c>
      <c r="F15" s="657"/>
      <c r="G15" s="250">
        <v>0</v>
      </c>
      <c r="H15" s="250">
        <v>0</v>
      </c>
      <c r="I15" s="250"/>
      <c r="J15" s="658">
        <f>E15-G15-H15</f>
        <v>-513</v>
      </c>
      <c r="K15" s="659"/>
      <c r="L15" s="86">
        <f>Revenues!O15</f>
        <v>-522</v>
      </c>
      <c r="M15" s="250">
        <v>0</v>
      </c>
      <c r="N15" s="250">
        <v>0</v>
      </c>
      <c r="O15" s="250">
        <v>0</v>
      </c>
      <c r="P15" s="250"/>
      <c r="Q15" s="658">
        <f>L15+M15-N15-O15</f>
        <v>-522</v>
      </c>
      <c r="R15" s="530"/>
      <c r="S15" s="660">
        <f t="shared" si="0"/>
        <v>-1.7241379310344862E-2</v>
      </c>
      <c r="T15" s="660">
        <f t="shared" si="1"/>
        <v>-1.7241379310344862E-2</v>
      </c>
      <c r="U15" s="661"/>
      <c r="V15" s="42"/>
    </row>
    <row r="16" spans="1:22" s="97" customFormat="1" ht="12.75" customHeight="1">
      <c r="A16" s="45"/>
      <c r="B16" s="61"/>
      <c r="C16" s="663" t="s">
        <v>214</v>
      </c>
      <c r="D16" s="663"/>
      <c r="E16" s="664">
        <f>Revenues!F16</f>
        <v>1580</v>
      </c>
      <c r="F16" s="665"/>
      <c r="G16" s="259">
        <f>G11+G12+G13+G14+G15</f>
        <v>32</v>
      </c>
      <c r="H16" s="259">
        <f>H11+H12+H13+H14+H15</f>
        <v>0</v>
      </c>
      <c r="I16" s="259"/>
      <c r="J16" s="666">
        <f>J11+J12+J13+J14+J15</f>
        <v>1548</v>
      </c>
      <c r="K16" s="667"/>
      <c r="L16" s="664">
        <f>Revenues!O16</f>
        <v>1688</v>
      </c>
      <c r="M16" s="259">
        <f>M11+M12+M13+M14+M15</f>
        <v>-19</v>
      </c>
      <c r="N16" s="259">
        <f>N11+N12+N13+N14+N15</f>
        <v>20</v>
      </c>
      <c r="O16" s="259">
        <f>O11+O12+O13+O14+O15</f>
        <v>0</v>
      </c>
      <c r="P16" s="259"/>
      <c r="Q16" s="666">
        <f>Q11+Q12+Q13+Q14+Q15</f>
        <v>1649</v>
      </c>
      <c r="R16" s="363"/>
      <c r="S16" s="668">
        <f t="shared" si="0"/>
        <v>-6.3981042654028486E-2</v>
      </c>
      <c r="T16" s="668">
        <f t="shared" si="1"/>
        <v>-6.1249241964827172E-2</v>
      </c>
      <c r="U16" s="669"/>
      <c r="V16" s="45"/>
    </row>
    <row r="17" spans="1:25" s="97" customFormat="1" ht="12.75" customHeight="1">
      <c r="A17" s="45"/>
      <c r="B17" s="61"/>
      <c r="C17" s="656"/>
      <c r="D17" s="656"/>
      <c r="E17" s="659"/>
      <c r="F17" s="657"/>
      <c r="G17" s="250"/>
      <c r="H17" s="250"/>
      <c r="I17" s="250"/>
      <c r="J17" s="670"/>
      <c r="K17" s="659"/>
      <c r="L17" s="659"/>
      <c r="M17" s="250"/>
      <c r="N17" s="250"/>
      <c r="O17" s="250"/>
      <c r="P17" s="250"/>
      <c r="Q17" s="670"/>
      <c r="R17" s="530"/>
      <c r="S17" s="660"/>
      <c r="T17" s="660"/>
      <c r="U17" s="661"/>
      <c r="V17" s="45"/>
    </row>
    <row r="18" spans="1:25" ht="12.75" customHeight="1">
      <c r="A18" s="45"/>
      <c r="B18" s="61"/>
      <c r="C18" s="656" t="s">
        <v>405</v>
      </c>
      <c r="D18" s="656"/>
      <c r="E18" s="86">
        <f>Revenues!F18</f>
        <v>146</v>
      </c>
      <c r="F18" s="657"/>
      <c r="G18" s="250">
        <v>0</v>
      </c>
      <c r="H18" s="250">
        <v>0</v>
      </c>
      <c r="I18" s="250"/>
      <c r="J18" s="658">
        <f>E18-G18-H18</f>
        <v>146</v>
      </c>
      <c r="K18" s="659"/>
      <c r="L18" s="86">
        <f>Revenues!O18</f>
        <v>164</v>
      </c>
      <c r="M18" s="250">
        <v>0</v>
      </c>
      <c r="N18" s="250">
        <v>0</v>
      </c>
      <c r="O18" s="250">
        <v>0</v>
      </c>
      <c r="P18" s="250"/>
      <c r="Q18" s="658">
        <f>L18+M18-N18-O18</f>
        <v>164</v>
      </c>
      <c r="R18" s="530"/>
      <c r="S18" s="660">
        <f t="shared" si="0"/>
        <v>-0.1097560975609756</v>
      </c>
      <c r="T18" s="660">
        <f t="shared" si="1"/>
        <v>-0.1097560975609756</v>
      </c>
      <c r="U18" s="661"/>
      <c r="V18" s="45"/>
    </row>
    <row r="19" spans="1:25" ht="12.75" customHeight="1">
      <c r="A19" s="42"/>
      <c r="B19" s="74"/>
      <c r="C19" s="656" t="s">
        <v>54</v>
      </c>
      <c r="D19" s="656"/>
      <c r="E19" s="86">
        <f>Revenues!F19</f>
        <v>-65</v>
      </c>
      <c r="F19" s="657"/>
      <c r="G19" s="250">
        <v>0</v>
      </c>
      <c r="H19" s="250">
        <v>0</v>
      </c>
      <c r="I19" s="250"/>
      <c r="J19" s="658">
        <f>E19-G19-H19</f>
        <v>-65</v>
      </c>
      <c r="K19" s="659"/>
      <c r="L19" s="86">
        <f>Revenues!O19</f>
        <v>-78</v>
      </c>
      <c r="M19" s="250">
        <v>0</v>
      </c>
      <c r="N19" s="250">
        <v>0</v>
      </c>
      <c r="O19" s="250">
        <v>0</v>
      </c>
      <c r="P19" s="250"/>
      <c r="Q19" s="658">
        <f>L19+M19-N19-O19</f>
        <v>-78</v>
      </c>
      <c r="R19" s="530"/>
      <c r="S19" s="660">
        <f t="shared" si="0"/>
        <v>-0.16666666666666663</v>
      </c>
      <c r="T19" s="660">
        <f t="shared" si="1"/>
        <v>-0.16666666666666663</v>
      </c>
      <c r="U19" s="661"/>
      <c r="V19" s="42"/>
    </row>
    <row r="20" spans="1:25" s="97" customFormat="1" ht="12.75" customHeight="1">
      <c r="A20" s="671"/>
      <c r="B20" s="672"/>
      <c r="C20" s="663" t="s">
        <v>171</v>
      </c>
      <c r="D20" s="663"/>
      <c r="E20" s="664">
        <f>Revenues!F20</f>
        <v>1661</v>
      </c>
      <c r="F20" s="665"/>
      <c r="G20" s="259">
        <f>G16+G18+G19</f>
        <v>32</v>
      </c>
      <c r="H20" s="259">
        <f>H16+H18+H19</f>
        <v>0</v>
      </c>
      <c r="I20" s="259"/>
      <c r="J20" s="666">
        <f>J16+J18+J19</f>
        <v>1629</v>
      </c>
      <c r="K20" s="667"/>
      <c r="L20" s="664">
        <f>Revenues!O20</f>
        <v>1774</v>
      </c>
      <c r="M20" s="259">
        <f>M16+M18+M19</f>
        <v>-19</v>
      </c>
      <c r="N20" s="259">
        <f>N16+N18+N19</f>
        <v>20</v>
      </c>
      <c r="O20" s="259">
        <f>O16+O18+O19</f>
        <v>0</v>
      </c>
      <c r="P20" s="259"/>
      <c r="Q20" s="666">
        <f>Q16+Q18+Q19</f>
        <v>1735</v>
      </c>
      <c r="R20" s="363"/>
      <c r="S20" s="668">
        <f t="shared" si="0"/>
        <v>-6.3697857948139758E-2</v>
      </c>
      <c r="T20" s="668">
        <f t="shared" si="1"/>
        <v>-6.1095100864553276E-2</v>
      </c>
      <c r="U20" s="669"/>
      <c r="V20" s="671"/>
    </row>
    <row r="21" spans="1:25" s="97" customFormat="1" ht="12.75" customHeight="1">
      <c r="A21" s="671"/>
      <c r="B21" s="672"/>
      <c r="C21" s="663"/>
      <c r="D21" s="663"/>
      <c r="E21" s="664"/>
      <c r="F21" s="665"/>
      <c r="G21" s="259"/>
      <c r="H21" s="259"/>
      <c r="I21" s="259"/>
      <c r="J21" s="666"/>
      <c r="K21" s="667"/>
      <c r="L21" s="664"/>
      <c r="M21" s="259"/>
      <c r="N21" s="259"/>
      <c r="O21" s="259"/>
      <c r="P21" s="259"/>
      <c r="Q21" s="666"/>
      <c r="R21" s="363"/>
      <c r="S21" s="668"/>
      <c r="T21" s="668"/>
      <c r="U21" s="669"/>
      <c r="V21" s="671"/>
    </row>
    <row r="22" spans="1:25" s="97" customFormat="1" ht="12.75" customHeight="1">
      <c r="A22" s="45"/>
      <c r="B22" s="61"/>
      <c r="C22" s="673" t="s">
        <v>188</v>
      </c>
      <c r="D22" s="673"/>
      <c r="E22" s="664">
        <f>Revenues!F22</f>
        <v>248</v>
      </c>
      <c r="F22" s="674"/>
      <c r="G22" s="259">
        <v>0</v>
      </c>
      <c r="H22" s="259">
        <v>0</v>
      </c>
      <c r="I22" s="259"/>
      <c r="J22" s="675">
        <f>E22-G22-H22</f>
        <v>248</v>
      </c>
      <c r="K22" s="664"/>
      <c r="L22" s="664">
        <f>Revenues!O22</f>
        <v>264</v>
      </c>
      <c r="M22" s="259">
        <v>0</v>
      </c>
      <c r="N22" s="259">
        <v>0</v>
      </c>
      <c r="O22" s="259">
        <v>0</v>
      </c>
      <c r="P22" s="259"/>
      <c r="Q22" s="675">
        <f>L22+M22-N22-O22</f>
        <v>264</v>
      </c>
      <c r="R22" s="531"/>
      <c r="S22" s="668">
        <f t="shared" si="0"/>
        <v>-6.0606060606060552E-2</v>
      </c>
      <c r="T22" s="668">
        <f t="shared" si="1"/>
        <v>-6.0606060606060552E-2</v>
      </c>
      <c r="U22" s="676"/>
      <c r="V22" s="45"/>
      <c r="Y22" s="141"/>
    </row>
    <row r="23" spans="1:25" ht="12.75" customHeight="1">
      <c r="A23" s="238"/>
      <c r="B23" s="66"/>
      <c r="C23" s="656"/>
      <c r="D23" s="656"/>
      <c r="E23" s="664"/>
      <c r="F23" s="657"/>
      <c r="G23" s="250"/>
      <c r="H23" s="250"/>
      <c r="I23" s="250"/>
      <c r="J23" s="670"/>
      <c r="K23" s="659"/>
      <c r="L23" s="664"/>
      <c r="M23" s="250"/>
      <c r="N23" s="250"/>
      <c r="O23" s="250"/>
      <c r="P23" s="250"/>
      <c r="Q23" s="670"/>
      <c r="R23" s="530"/>
      <c r="S23" s="660"/>
      <c r="T23" s="660"/>
      <c r="U23" s="661"/>
    </row>
    <row r="24" spans="1:25" s="97" customFormat="1" ht="12.75" customHeight="1">
      <c r="A24" s="671"/>
      <c r="B24" s="672"/>
      <c r="C24" s="673" t="s">
        <v>31</v>
      </c>
      <c r="D24" s="673"/>
      <c r="E24" s="664">
        <f>Revenues!F24</f>
        <v>22</v>
      </c>
      <c r="F24" s="674"/>
      <c r="G24" s="259">
        <v>0</v>
      </c>
      <c r="H24" s="259">
        <v>0</v>
      </c>
      <c r="I24" s="259"/>
      <c r="J24" s="675">
        <f>E24-G24-H24</f>
        <v>22</v>
      </c>
      <c r="K24" s="664"/>
      <c r="L24" s="664">
        <f>Revenues!O24</f>
        <v>19</v>
      </c>
      <c r="M24" s="259">
        <v>0</v>
      </c>
      <c r="N24" s="259">
        <v>0</v>
      </c>
      <c r="O24" s="259">
        <v>0</v>
      </c>
      <c r="P24" s="259"/>
      <c r="Q24" s="675">
        <f>L24+M24-N24-O24</f>
        <v>19</v>
      </c>
      <c r="R24" s="531"/>
      <c r="S24" s="668">
        <f t="shared" si="0"/>
        <v>0.15789473684210531</v>
      </c>
      <c r="T24" s="668">
        <f t="shared" si="1"/>
        <v>0.15789473684210531</v>
      </c>
      <c r="U24" s="676"/>
      <c r="V24" s="671"/>
    </row>
    <row r="25" spans="1:25" s="97" customFormat="1" ht="12.75" customHeight="1">
      <c r="A25" s="671"/>
      <c r="B25" s="672"/>
      <c r="C25" s="673"/>
      <c r="D25" s="673"/>
      <c r="E25" s="664"/>
      <c r="F25" s="674"/>
      <c r="G25" s="259"/>
      <c r="H25" s="259"/>
      <c r="I25" s="259"/>
      <c r="J25" s="670"/>
      <c r="K25" s="664"/>
      <c r="L25" s="664"/>
      <c r="M25" s="259"/>
      <c r="N25" s="259"/>
      <c r="O25" s="259"/>
      <c r="P25" s="259"/>
      <c r="Q25" s="670"/>
      <c r="R25" s="531"/>
      <c r="S25" s="668"/>
      <c r="T25" s="668"/>
      <c r="U25" s="676"/>
      <c r="V25" s="671"/>
    </row>
    <row r="26" spans="1:25" s="97" customFormat="1" ht="12.75" customHeight="1">
      <c r="A26" s="671"/>
      <c r="B26" s="672"/>
      <c r="C26" s="673" t="s">
        <v>32</v>
      </c>
      <c r="D26" s="673"/>
      <c r="E26" s="95">
        <f>Revenues!F26</f>
        <v>-68</v>
      </c>
      <c r="F26" s="674"/>
      <c r="G26" s="259">
        <v>0</v>
      </c>
      <c r="H26" s="259">
        <v>0</v>
      </c>
      <c r="I26" s="259"/>
      <c r="J26" s="675">
        <f>E26-G26-H26</f>
        <v>-68</v>
      </c>
      <c r="K26" s="664"/>
      <c r="L26" s="95">
        <f>Revenues!O26</f>
        <v>-79</v>
      </c>
      <c r="M26" s="259">
        <v>0</v>
      </c>
      <c r="N26" s="259">
        <v>0</v>
      </c>
      <c r="O26" s="259">
        <v>0</v>
      </c>
      <c r="P26" s="259"/>
      <c r="Q26" s="675">
        <f>L26+M26-N26-O26</f>
        <v>-79</v>
      </c>
      <c r="R26" s="531"/>
      <c r="S26" s="668">
        <f t="shared" si="0"/>
        <v>-0.13924050632911389</v>
      </c>
      <c r="T26" s="668">
        <f t="shared" si="1"/>
        <v>-0.13924050632911389</v>
      </c>
      <c r="U26" s="676"/>
      <c r="V26" s="671"/>
    </row>
    <row r="27" spans="1:25" ht="12.75" customHeight="1">
      <c r="A27" s="238"/>
      <c r="B27" s="66"/>
      <c r="C27" s="656"/>
      <c r="D27" s="656"/>
      <c r="E27" s="664"/>
      <c r="F27" s="657"/>
      <c r="G27" s="250"/>
      <c r="H27" s="250"/>
      <c r="I27" s="250"/>
      <c r="J27" s="666"/>
      <c r="K27" s="659"/>
      <c r="L27" s="664"/>
      <c r="M27" s="250"/>
      <c r="N27" s="250"/>
      <c r="O27" s="250"/>
      <c r="P27" s="250"/>
      <c r="Q27" s="666"/>
      <c r="R27" s="530"/>
      <c r="S27" s="660"/>
      <c r="T27" s="660"/>
      <c r="U27" s="661"/>
    </row>
    <row r="28" spans="1:25" s="97" customFormat="1" ht="12.75" customHeight="1">
      <c r="A28" s="45"/>
      <c r="B28" s="61"/>
      <c r="C28" s="111" t="s">
        <v>532</v>
      </c>
      <c r="D28" s="673"/>
      <c r="E28" s="664">
        <f>Revenues!F28</f>
        <v>2853</v>
      </c>
      <c r="F28" s="674"/>
      <c r="G28" s="259">
        <f>G9+G22+G20+G24+G26</f>
        <v>32</v>
      </c>
      <c r="H28" s="259">
        <f>H9+H22+H20+H24+H26</f>
        <v>0</v>
      </c>
      <c r="I28" s="259"/>
      <c r="J28" s="666">
        <f>E28-G28-H28</f>
        <v>2821</v>
      </c>
      <c r="K28" s="664"/>
      <c r="L28" s="664">
        <f>Revenues!O28</f>
        <v>3051</v>
      </c>
      <c r="M28" s="259">
        <f>M9+M22+M20+M24+M26</f>
        <v>-72</v>
      </c>
      <c r="N28" s="259">
        <f>N9+N22+N20+N24+N26</f>
        <v>20</v>
      </c>
      <c r="O28" s="259">
        <f>O9+O22+O20+O24+O26</f>
        <v>0</v>
      </c>
      <c r="P28" s="259"/>
      <c r="Q28" s="666">
        <f>L28+M28-N28-O28</f>
        <v>2959</v>
      </c>
      <c r="R28" s="531"/>
      <c r="S28" s="668">
        <f t="shared" si="0"/>
        <v>-6.4896755162241915E-2</v>
      </c>
      <c r="T28" s="668">
        <f t="shared" si="1"/>
        <v>-4.6637377492396048E-2</v>
      </c>
      <c r="U28" s="676"/>
      <c r="V28" s="45"/>
    </row>
    <row r="29" spans="1:25" s="97" customFormat="1" ht="12.75" customHeight="1">
      <c r="A29" s="45"/>
      <c r="B29" s="61"/>
      <c r="C29" s="111"/>
      <c r="D29" s="673"/>
      <c r="E29" s="664"/>
      <c r="F29" s="674"/>
      <c r="G29" s="259"/>
      <c r="H29" s="259"/>
      <c r="I29" s="259"/>
      <c r="J29" s="666"/>
      <c r="K29" s="664"/>
      <c r="L29" s="664"/>
      <c r="M29" s="259"/>
      <c r="N29" s="259"/>
      <c r="O29" s="259"/>
      <c r="P29" s="259"/>
      <c r="Q29" s="666"/>
      <c r="R29" s="531"/>
      <c r="S29" s="668"/>
      <c r="T29" s="668"/>
      <c r="U29" s="676"/>
      <c r="V29" s="45"/>
    </row>
    <row r="30" spans="1:25" s="97" customFormat="1" ht="12.75" customHeight="1">
      <c r="A30" s="45"/>
      <c r="B30" s="61"/>
      <c r="C30" s="273" t="s">
        <v>526</v>
      </c>
      <c r="D30" s="673"/>
      <c r="E30" s="677">
        <f>Revenues!F30</f>
        <v>773</v>
      </c>
      <c r="F30" s="678"/>
      <c r="G30" s="274">
        <v>0</v>
      </c>
      <c r="H30" s="274">
        <v>0</v>
      </c>
      <c r="I30" s="274"/>
      <c r="J30" s="679">
        <f t="shared" ref="J30:J32" si="2">E30-G30-H30</f>
        <v>773</v>
      </c>
      <c r="K30" s="677"/>
      <c r="L30" s="677">
        <f>Revenues!O30</f>
        <v>800</v>
      </c>
      <c r="M30" s="274">
        <v>-42</v>
      </c>
      <c r="N30" s="274">
        <v>0</v>
      </c>
      <c r="O30" s="274">
        <v>0</v>
      </c>
      <c r="P30" s="274"/>
      <c r="Q30" s="679">
        <f t="shared" ref="Q30:Q32" si="3">L30+M30-N30-O30</f>
        <v>758</v>
      </c>
      <c r="R30" s="533"/>
      <c r="S30" s="680">
        <f t="shared" si="0"/>
        <v>-3.3749999999999947E-2</v>
      </c>
      <c r="T30" s="680">
        <f t="shared" si="1"/>
        <v>1.978891820580464E-2</v>
      </c>
      <c r="U30" s="676"/>
      <c r="V30" s="45"/>
    </row>
    <row r="31" spans="1:25" s="97" customFormat="1" ht="12.75" customHeight="1">
      <c r="A31" s="45"/>
      <c r="B31" s="61"/>
      <c r="C31" s="111"/>
      <c r="D31" s="673"/>
      <c r="E31" s="664"/>
      <c r="F31" s="674"/>
      <c r="G31" s="259"/>
      <c r="H31" s="259"/>
      <c r="I31" s="259"/>
      <c r="J31" s="666"/>
      <c r="K31" s="664"/>
      <c r="L31" s="664"/>
      <c r="M31" s="259"/>
      <c r="N31" s="259"/>
      <c r="O31" s="259"/>
      <c r="P31" s="259"/>
      <c r="Q31" s="666"/>
      <c r="R31" s="531"/>
      <c r="S31" s="668"/>
      <c r="T31" s="668"/>
      <c r="U31" s="676"/>
      <c r="V31" s="45"/>
    </row>
    <row r="32" spans="1:25" s="97" customFormat="1" ht="12.75" customHeight="1">
      <c r="A32" s="45"/>
      <c r="B32" s="61"/>
      <c r="C32" s="111" t="s">
        <v>527</v>
      </c>
      <c r="D32" s="673"/>
      <c r="E32" s="664">
        <f>Revenues!F32</f>
        <v>2080</v>
      </c>
      <c r="F32" s="674"/>
      <c r="G32" s="259">
        <f>G28-G30</f>
        <v>32</v>
      </c>
      <c r="H32" s="259">
        <f>H28-H30</f>
        <v>0</v>
      </c>
      <c r="I32" s="259"/>
      <c r="J32" s="666">
        <f t="shared" si="2"/>
        <v>2048</v>
      </c>
      <c r="K32" s="664"/>
      <c r="L32" s="664">
        <f>Revenues!O32</f>
        <v>2251</v>
      </c>
      <c r="M32" s="259">
        <f>M28-M30</f>
        <v>-30</v>
      </c>
      <c r="N32" s="259">
        <f t="shared" ref="N32:O32" si="4">N28-N30</f>
        <v>20</v>
      </c>
      <c r="O32" s="259">
        <f t="shared" si="4"/>
        <v>0</v>
      </c>
      <c r="P32" s="259"/>
      <c r="Q32" s="666">
        <f t="shared" si="3"/>
        <v>2201</v>
      </c>
      <c r="R32" s="531"/>
      <c r="S32" s="668">
        <f t="shared" si="0"/>
        <v>-7.5966237227898747E-2</v>
      </c>
      <c r="T32" s="668">
        <f t="shared" si="1"/>
        <v>-6.951385733757387E-2</v>
      </c>
      <c r="U32" s="676"/>
      <c r="V32" s="45"/>
    </row>
    <row r="33" spans="1:22" ht="12.75" customHeight="1">
      <c r="A33" s="42"/>
      <c r="B33" s="74"/>
      <c r="C33" s="656"/>
      <c r="D33" s="656"/>
      <c r="E33" s="681"/>
      <c r="F33" s="682"/>
      <c r="G33" s="682"/>
      <c r="H33" s="682"/>
      <c r="I33" s="682"/>
      <c r="J33" s="683"/>
      <c r="K33" s="681"/>
      <c r="L33" s="681"/>
      <c r="M33" s="684"/>
      <c r="N33" s="684"/>
      <c r="O33" s="684"/>
      <c r="P33" s="682"/>
      <c r="Q33" s="683"/>
      <c r="R33" s="685"/>
      <c r="S33" s="685"/>
      <c r="T33" s="685"/>
      <c r="U33" s="686"/>
      <c r="V33" s="42"/>
    </row>
    <row r="34" spans="1:22" ht="9" customHeight="1">
      <c r="A34" s="42"/>
      <c r="B34" s="42"/>
      <c r="C34" s="42"/>
      <c r="D34" s="42"/>
      <c r="E34" s="351"/>
      <c r="F34" s="351"/>
      <c r="G34" s="351"/>
      <c r="H34" s="687"/>
      <c r="I34" s="351"/>
      <c r="J34" s="351"/>
      <c r="K34" s="351"/>
      <c r="L34" s="351"/>
      <c r="M34" s="351"/>
      <c r="N34" s="351"/>
      <c r="O34" s="687"/>
      <c r="P34" s="351"/>
      <c r="Q34" s="351"/>
      <c r="R34" s="42"/>
      <c r="S34" s="43"/>
      <c r="T34" s="688"/>
      <c r="U34" s="42"/>
      <c r="V34" s="42"/>
    </row>
    <row r="35" spans="1:22" ht="14.25">
      <c r="A35" s="205"/>
      <c r="B35" s="236" t="s">
        <v>277</v>
      </c>
      <c r="C35" s="157"/>
      <c r="D35" s="157"/>
      <c r="E35" s="157"/>
      <c r="F35" s="157"/>
      <c r="G35" s="157"/>
      <c r="H35" s="76"/>
      <c r="I35" s="76"/>
      <c r="J35" s="157"/>
      <c r="K35" s="78"/>
      <c r="L35" s="157"/>
      <c r="M35" s="157"/>
      <c r="N35" s="157"/>
      <c r="O35" s="157"/>
      <c r="P35" s="157"/>
      <c r="Q35" s="156"/>
      <c r="R35" s="205"/>
      <c r="S35" s="689"/>
      <c r="T35" s="689"/>
      <c r="U35" s="205"/>
      <c r="V35" s="205"/>
    </row>
    <row r="36" spans="1:22" ht="14.25">
      <c r="A36" s="205"/>
      <c r="B36" s="236" t="s">
        <v>545</v>
      </c>
      <c r="C36" s="157"/>
      <c r="D36" s="157"/>
      <c r="E36" s="157"/>
      <c r="F36" s="157"/>
      <c r="G36" s="157"/>
      <c r="H36" s="76"/>
      <c r="I36" s="76"/>
      <c r="J36" s="157"/>
      <c r="K36" s="78"/>
      <c r="L36" s="157"/>
      <c r="M36" s="157"/>
      <c r="N36" s="157"/>
      <c r="O36" s="157"/>
      <c r="P36" s="157"/>
      <c r="Q36" s="156"/>
      <c r="R36" s="205"/>
      <c r="S36" s="689"/>
      <c r="T36" s="689"/>
      <c r="U36" s="205"/>
      <c r="V36" s="205"/>
    </row>
    <row r="37" spans="1:22" ht="14.25">
      <c r="A37" s="205"/>
      <c r="B37" s="236" t="s">
        <v>451</v>
      </c>
      <c r="C37" s="157"/>
      <c r="D37" s="157"/>
      <c r="E37" s="157"/>
      <c r="F37" s="157"/>
      <c r="G37" s="157"/>
      <c r="H37" s="76"/>
      <c r="I37" s="76"/>
      <c r="J37" s="157"/>
      <c r="K37" s="78"/>
      <c r="L37" s="157"/>
      <c r="M37" s="157"/>
      <c r="N37" s="157"/>
      <c r="O37" s="157"/>
      <c r="P37" s="157"/>
      <c r="Q37" s="156"/>
      <c r="R37" s="205"/>
      <c r="S37" s="689"/>
      <c r="T37" s="689"/>
      <c r="U37" s="205"/>
      <c r="V37" s="205"/>
    </row>
    <row r="38" spans="1:22" s="205" customFormat="1">
      <c r="E38" s="690"/>
      <c r="F38" s="690"/>
      <c r="G38" s="690"/>
      <c r="H38" s="691"/>
      <c r="I38" s="690"/>
      <c r="J38" s="690"/>
      <c r="K38" s="690"/>
      <c r="L38" s="690"/>
      <c r="M38" s="690"/>
      <c r="N38" s="690"/>
      <c r="O38" s="691"/>
      <c r="P38" s="690"/>
      <c r="Q38" s="690"/>
      <c r="S38" s="689"/>
      <c r="T38" s="689"/>
    </row>
    <row r="39" spans="1:22" ht="9" customHeight="1">
      <c r="A39" s="42"/>
      <c r="B39" s="42"/>
      <c r="C39" s="42"/>
      <c r="D39" s="42"/>
      <c r="E39" s="351"/>
      <c r="F39" s="351"/>
      <c r="G39" s="351"/>
      <c r="H39" s="687"/>
      <c r="I39" s="351"/>
      <c r="J39" s="351"/>
      <c r="K39" s="351"/>
      <c r="L39" s="351"/>
      <c r="M39" s="351"/>
      <c r="N39" s="351"/>
      <c r="O39" s="687"/>
      <c r="P39" s="351"/>
      <c r="Q39" s="351"/>
      <c r="R39" s="42"/>
      <c r="S39" s="43"/>
      <c r="T39" s="43"/>
      <c r="U39" s="42"/>
      <c r="V39" s="42"/>
    </row>
    <row r="40" spans="1:22" ht="12.75">
      <c r="A40" s="45"/>
      <c r="B40" s="52"/>
      <c r="C40" s="633" t="s">
        <v>38</v>
      </c>
      <c r="D40" s="634"/>
      <c r="E40" s="635" t="str">
        <f>+E2</f>
        <v>Q3 2013</v>
      </c>
      <c r="F40" s="692"/>
      <c r="G40" s="693" t="s">
        <v>240</v>
      </c>
      <c r="H40" s="694" t="s">
        <v>40</v>
      </c>
      <c r="I40" s="693" t="s">
        <v>244</v>
      </c>
      <c r="J40" s="640" t="str">
        <f>+J2</f>
        <v>Q3 2013</v>
      </c>
      <c r="K40" s="641"/>
      <c r="L40" s="635" t="str">
        <f>+L2</f>
        <v>Q3 2012</v>
      </c>
      <c r="M40" s="693" t="s">
        <v>241</v>
      </c>
      <c r="N40" s="693" t="s">
        <v>240</v>
      </c>
      <c r="O40" s="694" t="s">
        <v>40</v>
      </c>
      <c r="P40" s="693" t="s">
        <v>244</v>
      </c>
      <c r="Q40" s="640" t="str">
        <f>+Q2</f>
        <v>Q3 2012</v>
      </c>
      <c r="R40" s="642"/>
      <c r="S40" s="643" t="s">
        <v>355</v>
      </c>
      <c r="T40" s="643" t="s">
        <v>355</v>
      </c>
      <c r="U40" s="644"/>
      <c r="V40" s="45"/>
    </row>
    <row r="41" spans="1:22" ht="12.75">
      <c r="A41" s="45"/>
      <c r="B41" s="52"/>
      <c r="C41" s="645" t="s">
        <v>256</v>
      </c>
      <c r="D41" s="646"/>
      <c r="E41" s="695" t="s">
        <v>242</v>
      </c>
      <c r="F41" s="692"/>
      <c r="G41" s="694" t="s">
        <v>243</v>
      </c>
      <c r="H41" s="694" t="s">
        <v>252</v>
      </c>
      <c r="I41" s="694"/>
      <c r="J41" s="649" t="s">
        <v>267</v>
      </c>
      <c r="K41" s="641"/>
      <c r="L41" s="647" t="s">
        <v>242</v>
      </c>
      <c r="M41" s="648" t="s">
        <v>410</v>
      </c>
      <c r="N41" s="694" t="s">
        <v>243</v>
      </c>
      <c r="O41" s="694" t="s">
        <v>252</v>
      </c>
      <c r="P41" s="694"/>
      <c r="Q41" s="649" t="s">
        <v>267</v>
      </c>
      <c r="R41" s="642"/>
      <c r="S41" s="643" t="s">
        <v>242</v>
      </c>
      <c r="T41" s="643" t="s">
        <v>245</v>
      </c>
      <c r="U41" s="644"/>
      <c r="V41" s="45"/>
    </row>
    <row r="42" spans="1:22" ht="12.75">
      <c r="A42" s="42"/>
      <c r="B42" s="74"/>
      <c r="C42" s="74"/>
      <c r="D42" s="74"/>
      <c r="E42" s="650"/>
      <c r="F42" s="651"/>
      <c r="G42" s="651"/>
      <c r="H42" s="651"/>
      <c r="I42" s="651"/>
      <c r="J42" s="652"/>
      <c r="K42" s="650"/>
      <c r="L42" s="650"/>
      <c r="M42" s="651"/>
      <c r="N42" s="651"/>
      <c r="O42" s="651"/>
      <c r="P42" s="651"/>
      <c r="Q42" s="652"/>
      <c r="R42" s="653"/>
      <c r="S42" s="654"/>
      <c r="T42" s="655"/>
      <c r="U42" s="175"/>
      <c r="V42" s="42"/>
    </row>
    <row r="43" spans="1:22" ht="12.75" customHeight="1">
      <c r="A43" s="42"/>
      <c r="B43" s="74"/>
      <c r="C43" s="88" t="s">
        <v>530</v>
      </c>
      <c r="D43" s="656"/>
      <c r="E43" s="86">
        <f>'Profit &amp; margin'!F75</f>
        <v>229</v>
      </c>
      <c r="F43" s="657"/>
      <c r="G43" s="250">
        <v>0</v>
      </c>
      <c r="H43" s="250">
        <v>0</v>
      </c>
      <c r="I43" s="250">
        <v>1</v>
      </c>
      <c r="J43" s="658">
        <f>E43+F43-G43-H43-I43</f>
        <v>228</v>
      </c>
      <c r="K43" s="659"/>
      <c r="L43" s="86">
        <f>'Profit &amp; margin'!O75</f>
        <v>323</v>
      </c>
      <c r="M43" s="250">
        <v>-22</v>
      </c>
      <c r="N43" s="250">
        <v>0</v>
      </c>
      <c r="O43" s="250">
        <v>0</v>
      </c>
      <c r="P43" s="250">
        <v>0</v>
      </c>
      <c r="Q43" s="658">
        <f>L43+M43-N43-O43-P43</f>
        <v>301</v>
      </c>
      <c r="R43" s="530"/>
      <c r="S43" s="660">
        <f>+IFERROR(IF(E43*L43&lt;0,"n.m.",IF(E43/L43-1&gt;100%,"&gt;100%",E43/L43-1)),"n.m.")</f>
        <v>-0.29102167182662542</v>
      </c>
      <c r="T43" s="660">
        <f>+IFERROR(IF(J43*Q43&lt;0,"n.m.",IF(J43/Q43-1&gt;100%,"&gt;100%",J43/Q43-1)),"n.m.")</f>
        <v>-0.24252491694352163</v>
      </c>
      <c r="U43" s="661"/>
      <c r="V43" s="42"/>
    </row>
    <row r="44" spans="1:22" ht="12.75" customHeight="1">
      <c r="A44" s="42"/>
      <c r="B44" s="74"/>
      <c r="C44" s="656" t="s">
        <v>29</v>
      </c>
      <c r="D44" s="656"/>
      <c r="E44" s="86">
        <f>'Profit &amp; margin'!F76</f>
        <v>47</v>
      </c>
      <c r="F44" s="657"/>
      <c r="G44" s="250">
        <v>0</v>
      </c>
      <c r="H44" s="250">
        <v>0</v>
      </c>
      <c r="I44" s="250">
        <v>0</v>
      </c>
      <c r="J44" s="658">
        <f t="shared" ref="J44:J60" si="5">E44+F44-G44-H44-I44</f>
        <v>47</v>
      </c>
      <c r="K44" s="659"/>
      <c r="L44" s="86">
        <f>'Profit &amp; margin'!O76</f>
        <v>74</v>
      </c>
      <c r="M44" s="250">
        <v>-7</v>
      </c>
      <c r="N44" s="250">
        <v>0</v>
      </c>
      <c r="O44" s="250">
        <v>0</v>
      </c>
      <c r="P44" s="250">
        <v>0</v>
      </c>
      <c r="Q44" s="658">
        <f t="shared" ref="Q44:Q60" si="6">L44+M44-N44-O44-P44</f>
        <v>67</v>
      </c>
      <c r="R44" s="530"/>
      <c r="S44" s="660">
        <f t="shared" ref="S44:S68" si="7">+IFERROR(IF(E44*L44&lt;0,"n.m.",IF(E44/L44-1&gt;100%,"&gt;100%",E44/L44-1)),"n.m.")</f>
        <v>-0.36486486486486491</v>
      </c>
      <c r="T44" s="660">
        <f t="shared" ref="T44:T68" si="8">+IFERROR(IF(J44*Q44&lt;0,"n.m.",IF(J44/Q44-1&gt;100%,"&gt;100%",J44/Q44-1)),"n.m.")</f>
        <v>-0.29850746268656714</v>
      </c>
      <c r="U44" s="661"/>
      <c r="V44" s="42"/>
    </row>
    <row r="45" spans="1:22" s="97" customFormat="1" ht="14.25" customHeight="1">
      <c r="A45" s="45"/>
      <c r="B45" s="61"/>
      <c r="C45" s="656" t="s">
        <v>452</v>
      </c>
      <c r="D45" s="656"/>
      <c r="E45" s="86">
        <f>'Profit &amp; margin'!F77</f>
        <v>0</v>
      </c>
      <c r="F45" s="657"/>
      <c r="G45" s="250">
        <v>0</v>
      </c>
      <c r="H45" s="250">
        <v>0</v>
      </c>
      <c r="I45" s="250">
        <v>0</v>
      </c>
      <c r="J45" s="658">
        <f t="shared" si="5"/>
        <v>0</v>
      </c>
      <c r="K45" s="659"/>
      <c r="L45" s="86">
        <f>'Profit &amp; margin'!O77</f>
        <v>-2</v>
      </c>
      <c r="M45" s="250">
        <v>0</v>
      </c>
      <c r="N45" s="250">
        <v>0</v>
      </c>
      <c r="O45" s="250">
        <v>0</v>
      </c>
      <c r="P45" s="250">
        <v>0</v>
      </c>
      <c r="Q45" s="658">
        <f t="shared" si="6"/>
        <v>-2</v>
      </c>
      <c r="R45" s="530"/>
      <c r="S45" s="660">
        <f t="shared" si="7"/>
        <v>-1</v>
      </c>
      <c r="T45" s="660">
        <f t="shared" si="8"/>
        <v>-1</v>
      </c>
      <c r="U45" s="661"/>
      <c r="V45" s="45"/>
    </row>
    <row r="46" spans="1:22" s="97" customFormat="1" ht="12.75" customHeight="1">
      <c r="A46" s="45"/>
      <c r="B46" s="61"/>
      <c r="C46" s="656" t="s">
        <v>338</v>
      </c>
      <c r="D46" s="656"/>
      <c r="E46" s="86">
        <f>'Profit &amp; margin'!F78</f>
        <v>-1</v>
      </c>
      <c r="F46" s="657"/>
      <c r="G46" s="250">
        <v>0</v>
      </c>
      <c r="H46" s="250">
        <v>0</v>
      </c>
      <c r="I46" s="250">
        <v>0</v>
      </c>
      <c r="J46" s="658">
        <f t="shared" si="5"/>
        <v>-1</v>
      </c>
      <c r="K46" s="659"/>
      <c r="L46" s="86">
        <f>'Profit &amp; margin'!O78</f>
        <v>1</v>
      </c>
      <c r="M46" s="250">
        <v>0</v>
      </c>
      <c r="N46" s="250">
        <v>0</v>
      </c>
      <c r="O46" s="250">
        <v>0</v>
      </c>
      <c r="P46" s="250">
        <v>0</v>
      </c>
      <c r="Q46" s="658">
        <f t="shared" si="6"/>
        <v>1</v>
      </c>
      <c r="R46" s="530"/>
      <c r="S46" s="660" t="str">
        <f t="shared" si="7"/>
        <v>n.m.</v>
      </c>
      <c r="T46" s="660" t="str">
        <f t="shared" si="8"/>
        <v>n.m.</v>
      </c>
      <c r="U46" s="661"/>
      <c r="V46" s="45"/>
    </row>
    <row r="47" spans="1:22" s="97" customFormat="1" ht="12.75" customHeight="1">
      <c r="A47" s="45"/>
      <c r="B47" s="61"/>
      <c r="C47" s="258" t="s">
        <v>531</v>
      </c>
      <c r="D47" s="663"/>
      <c r="E47" s="664">
        <f>'Profit &amp; margin'!F79</f>
        <v>275</v>
      </c>
      <c r="F47" s="665"/>
      <c r="G47" s="259">
        <f>G43+G44+G45+G46</f>
        <v>0</v>
      </c>
      <c r="H47" s="259">
        <f>H43+H44+H45+H46</f>
        <v>0</v>
      </c>
      <c r="I47" s="259">
        <f>I43+I44+I45+I46</f>
        <v>1</v>
      </c>
      <c r="J47" s="666">
        <f>J43+J44+J45+J46</f>
        <v>274</v>
      </c>
      <c r="K47" s="667"/>
      <c r="L47" s="664">
        <f>'Profit &amp; margin'!O79</f>
        <v>396</v>
      </c>
      <c r="M47" s="259">
        <f>M43+M44+M45+M46</f>
        <v>-29</v>
      </c>
      <c r="N47" s="259">
        <f>N43+N44+N45+N46</f>
        <v>0</v>
      </c>
      <c r="O47" s="259">
        <f>O43+O44+O45+O46</f>
        <v>0</v>
      </c>
      <c r="P47" s="259">
        <f>P43+P44+P45+P46</f>
        <v>0</v>
      </c>
      <c r="Q47" s="666">
        <f>Q43+Q44+Q45+Q46</f>
        <v>367</v>
      </c>
      <c r="R47" s="363"/>
      <c r="S47" s="668">
        <f t="shared" si="7"/>
        <v>-0.30555555555555558</v>
      </c>
      <c r="T47" s="668">
        <f t="shared" si="8"/>
        <v>-0.25340599455040869</v>
      </c>
      <c r="U47" s="669"/>
      <c r="V47" s="45"/>
    </row>
    <row r="48" spans="1:22" s="97" customFormat="1" ht="12.75" customHeight="1">
      <c r="A48" s="45"/>
      <c r="B48" s="61"/>
      <c r="C48" s="663"/>
      <c r="D48" s="663"/>
      <c r="E48" s="664"/>
      <c r="F48" s="665"/>
      <c r="G48" s="259"/>
      <c r="H48" s="259"/>
      <c r="I48" s="259"/>
      <c r="J48" s="666"/>
      <c r="K48" s="667"/>
      <c r="L48" s="664"/>
      <c r="M48" s="259"/>
      <c r="N48" s="259"/>
      <c r="O48" s="259"/>
      <c r="P48" s="259"/>
      <c r="Q48" s="666"/>
      <c r="R48" s="363"/>
      <c r="S48" s="668"/>
      <c r="T48" s="668"/>
      <c r="U48" s="669"/>
      <c r="V48" s="45"/>
    </row>
    <row r="49" spans="1:25" ht="12.75" customHeight="1">
      <c r="A49" s="42"/>
      <c r="B49" s="74"/>
      <c r="C49" s="656" t="s">
        <v>309</v>
      </c>
      <c r="D49" s="656"/>
      <c r="E49" s="86">
        <f>'Profit &amp; margin'!F81</f>
        <v>101</v>
      </c>
      <c r="F49" s="657"/>
      <c r="G49" s="250">
        <v>0</v>
      </c>
      <c r="H49" s="250">
        <v>0</v>
      </c>
      <c r="I49" s="250">
        <v>0</v>
      </c>
      <c r="J49" s="658">
        <f t="shared" si="5"/>
        <v>101</v>
      </c>
      <c r="K49" s="659"/>
      <c r="L49" s="86">
        <f>'Profit &amp; margin'!O81</f>
        <v>144</v>
      </c>
      <c r="M49" s="250">
        <v>-3</v>
      </c>
      <c r="N49" s="250">
        <v>0</v>
      </c>
      <c r="O49" s="250">
        <v>0</v>
      </c>
      <c r="P49" s="250">
        <v>-1</v>
      </c>
      <c r="Q49" s="658">
        <f t="shared" si="6"/>
        <v>142</v>
      </c>
      <c r="R49" s="530"/>
      <c r="S49" s="660">
        <f t="shared" si="7"/>
        <v>-0.29861111111111116</v>
      </c>
      <c r="T49" s="660">
        <f t="shared" si="8"/>
        <v>-0.28873239436619713</v>
      </c>
      <c r="U49" s="661"/>
      <c r="V49" s="42"/>
    </row>
    <row r="50" spans="1:25" s="124" customFormat="1" ht="12.75" customHeight="1">
      <c r="A50" s="114"/>
      <c r="B50" s="115"/>
      <c r="C50" s="656" t="s">
        <v>310</v>
      </c>
      <c r="D50" s="656"/>
      <c r="E50" s="86">
        <f>'Profit &amp; margin'!F82</f>
        <v>103</v>
      </c>
      <c r="F50" s="657"/>
      <c r="G50" s="250">
        <v>0</v>
      </c>
      <c r="H50" s="250">
        <v>0</v>
      </c>
      <c r="I50" s="250">
        <v>-4</v>
      </c>
      <c r="J50" s="658">
        <f t="shared" si="5"/>
        <v>107</v>
      </c>
      <c r="K50" s="659"/>
      <c r="L50" s="86">
        <f>'Profit &amp; margin'!O82</f>
        <v>98</v>
      </c>
      <c r="M50" s="80">
        <v>0</v>
      </c>
      <c r="N50" s="250">
        <v>0</v>
      </c>
      <c r="O50" s="250">
        <v>0</v>
      </c>
      <c r="P50" s="250">
        <v>-2</v>
      </c>
      <c r="Q50" s="658">
        <f t="shared" si="6"/>
        <v>100</v>
      </c>
      <c r="R50" s="530"/>
      <c r="S50" s="660">
        <f t="shared" si="7"/>
        <v>5.1020408163265252E-2</v>
      </c>
      <c r="T50" s="660">
        <f t="shared" si="8"/>
        <v>7.0000000000000062E-2</v>
      </c>
      <c r="U50" s="661"/>
      <c r="V50" s="114"/>
    </row>
    <row r="51" spans="1:25" ht="12.75" customHeight="1">
      <c r="A51" s="42"/>
      <c r="B51" s="74"/>
      <c r="C51" s="656" t="s">
        <v>30</v>
      </c>
      <c r="D51" s="656"/>
      <c r="E51" s="86">
        <f>'Profit &amp; margin'!F83</f>
        <v>172</v>
      </c>
      <c r="F51" s="657"/>
      <c r="G51" s="250">
        <v>4</v>
      </c>
      <c r="H51" s="250">
        <v>0</v>
      </c>
      <c r="I51" s="250">
        <v>2</v>
      </c>
      <c r="J51" s="658">
        <f t="shared" si="5"/>
        <v>166</v>
      </c>
      <c r="K51" s="659"/>
      <c r="L51" s="86">
        <f>'Profit &amp; margin'!O83</f>
        <v>187</v>
      </c>
      <c r="M51" s="250">
        <v>-7</v>
      </c>
      <c r="N51" s="250">
        <v>3</v>
      </c>
      <c r="O51" s="250">
        <v>-5</v>
      </c>
      <c r="P51" s="250">
        <v>0</v>
      </c>
      <c r="Q51" s="658">
        <f t="shared" si="6"/>
        <v>182</v>
      </c>
      <c r="R51" s="530"/>
      <c r="S51" s="660">
        <f t="shared" si="7"/>
        <v>-8.0213903743315496E-2</v>
      </c>
      <c r="T51" s="660">
        <f t="shared" si="8"/>
        <v>-8.7912087912087933E-2</v>
      </c>
      <c r="U51" s="661"/>
      <c r="V51" s="42"/>
    </row>
    <row r="52" spans="1:25" ht="12.75" customHeight="1">
      <c r="A52" s="42"/>
      <c r="B52" s="74"/>
      <c r="C52" s="88" t="s">
        <v>317</v>
      </c>
      <c r="D52" s="656"/>
      <c r="E52" s="86">
        <f>'Profit &amp; margin'!F84</f>
        <v>317</v>
      </c>
      <c r="F52" s="657"/>
      <c r="G52" s="80">
        <v>0</v>
      </c>
      <c r="H52" s="250">
        <v>0</v>
      </c>
      <c r="I52" s="250">
        <v>-2</v>
      </c>
      <c r="J52" s="658">
        <f t="shared" si="5"/>
        <v>319</v>
      </c>
      <c r="K52" s="659"/>
      <c r="L52" s="86">
        <f>'Profit &amp; margin'!O84</f>
        <v>351</v>
      </c>
      <c r="M52" s="250">
        <v>0</v>
      </c>
      <c r="N52" s="250">
        <v>0</v>
      </c>
      <c r="O52" s="250">
        <v>0</v>
      </c>
      <c r="P52" s="250">
        <v>-3</v>
      </c>
      <c r="Q52" s="658">
        <f t="shared" si="6"/>
        <v>354</v>
      </c>
      <c r="R52" s="530"/>
      <c r="S52" s="660">
        <f t="shared" si="7"/>
        <v>-9.6866096866096818E-2</v>
      </c>
      <c r="T52" s="660">
        <f t="shared" si="8"/>
        <v>-9.8870056497175174E-2</v>
      </c>
      <c r="U52" s="661"/>
      <c r="V52" s="42"/>
    </row>
    <row r="53" spans="1:25" ht="12.75" customHeight="1">
      <c r="A53" s="42"/>
      <c r="B53" s="74"/>
      <c r="C53" s="656" t="s">
        <v>338</v>
      </c>
      <c r="D53" s="656"/>
      <c r="E53" s="86">
        <f>'Profit &amp; margin'!F85</f>
        <v>-9</v>
      </c>
      <c r="F53" s="657"/>
      <c r="G53" s="250">
        <v>0</v>
      </c>
      <c r="H53" s="250">
        <v>0</v>
      </c>
      <c r="I53" s="250">
        <v>-7</v>
      </c>
      <c r="J53" s="658">
        <f t="shared" si="5"/>
        <v>-2</v>
      </c>
      <c r="K53" s="659"/>
      <c r="L53" s="86">
        <f>'Profit &amp; margin'!O85</f>
        <v>-9</v>
      </c>
      <c r="M53" s="250">
        <v>0</v>
      </c>
      <c r="N53" s="250">
        <v>0</v>
      </c>
      <c r="O53" s="250">
        <v>0</v>
      </c>
      <c r="P53" s="250">
        <v>0</v>
      </c>
      <c r="Q53" s="658">
        <f t="shared" si="6"/>
        <v>-9</v>
      </c>
      <c r="R53" s="530"/>
      <c r="S53" s="660">
        <f t="shared" si="7"/>
        <v>0</v>
      </c>
      <c r="T53" s="660">
        <f t="shared" si="8"/>
        <v>-0.77777777777777779</v>
      </c>
      <c r="U53" s="661"/>
      <c r="V53" s="42"/>
    </row>
    <row r="54" spans="1:25" s="97" customFormat="1" ht="12.75" customHeight="1">
      <c r="A54" s="45"/>
      <c r="B54" s="61"/>
      <c r="C54" s="663" t="s">
        <v>214</v>
      </c>
      <c r="D54" s="663"/>
      <c r="E54" s="664">
        <f>'Profit &amp; margin'!F86</f>
        <v>684</v>
      </c>
      <c r="F54" s="665"/>
      <c r="G54" s="259">
        <f t="shared" ref="G54:H54" si="9">G49+G50+G51+G52+G53</f>
        <v>4</v>
      </c>
      <c r="H54" s="259">
        <f t="shared" si="9"/>
        <v>0</v>
      </c>
      <c r="I54" s="259">
        <f>I49+I50+I51+I52+I53</f>
        <v>-11</v>
      </c>
      <c r="J54" s="666">
        <f>J49+J50+J51+J52+J53</f>
        <v>691</v>
      </c>
      <c r="K54" s="667"/>
      <c r="L54" s="664">
        <f>'Profit &amp; margin'!O86</f>
        <v>771</v>
      </c>
      <c r="M54" s="259">
        <f>M49+M50+M51+M52+M53</f>
        <v>-10</v>
      </c>
      <c r="N54" s="259">
        <f>N49+N50+N51+N52+N53</f>
        <v>3</v>
      </c>
      <c r="O54" s="259">
        <f>O49+O50+O51+O52+O53</f>
        <v>-5</v>
      </c>
      <c r="P54" s="259">
        <f>P49+P50+P51+P52+P53</f>
        <v>-6</v>
      </c>
      <c r="Q54" s="666">
        <f>Q49+Q50+Q51+Q52+Q53</f>
        <v>769</v>
      </c>
      <c r="R54" s="363"/>
      <c r="S54" s="668">
        <f t="shared" si="7"/>
        <v>-0.11284046692607008</v>
      </c>
      <c r="T54" s="668">
        <f t="shared" si="8"/>
        <v>-0.10143042912873868</v>
      </c>
      <c r="U54" s="669"/>
      <c r="V54" s="45"/>
    </row>
    <row r="55" spans="1:25" s="97" customFormat="1" ht="12.75" customHeight="1">
      <c r="A55" s="45"/>
      <c r="B55" s="61"/>
      <c r="C55" s="656"/>
      <c r="D55" s="656"/>
      <c r="E55" s="659"/>
      <c r="F55" s="657"/>
      <c r="G55" s="250"/>
      <c r="H55" s="250"/>
      <c r="I55" s="250"/>
      <c r="J55" s="670"/>
      <c r="K55" s="659"/>
      <c r="L55" s="659"/>
      <c r="M55" s="250"/>
      <c r="N55" s="250"/>
      <c r="O55" s="250"/>
      <c r="P55" s="250"/>
      <c r="Q55" s="670"/>
      <c r="R55" s="530"/>
      <c r="S55" s="660"/>
      <c r="T55" s="660"/>
      <c r="U55" s="661"/>
      <c r="V55" s="45"/>
    </row>
    <row r="56" spans="1:25" ht="12.75" customHeight="1">
      <c r="A56" s="45"/>
      <c r="B56" s="61"/>
      <c r="C56" s="656" t="s">
        <v>405</v>
      </c>
      <c r="D56" s="656"/>
      <c r="E56" s="86">
        <f>'Profit &amp; margin'!F88</f>
        <v>11</v>
      </c>
      <c r="F56" s="657"/>
      <c r="G56" s="250">
        <v>0</v>
      </c>
      <c r="H56" s="250">
        <v>0</v>
      </c>
      <c r="I56" s="250">
        <v>-7</v>
      </c>
      <c r="J56" s="658">
        <f t="shared" si="5"/>
        <v>18</v>
      </c>
      <c r="K56" s="659"/>
      <c r="L56" s="86">
        <f>'Profit &amp; margin'!O88</f>
        <v>19</v>
      </c>
      <c r="M56" s="250">
        <v>0</v>
      </c>
      <c r="N56" s="250">
        <v>0</v>
      </c>
      <c r="O56" s="250">
        <v>0</v>
      </c>
      <c r="P56" s="250">
        <v>-4</v>
      </c>
      <c r="Q56" s="658">
        <f t="shared" si="6"/>
        <v>23</v>
      </c>
      <c r="R56" s="530"/>
      <c r="S56" s="660">
        <f t="shared" si="7"/>
        <v>-0.42105263157894735</v>
      </c>
      <c r="T56" s="660">
        <f t="shared" si="8"/>
        <v>-0.21739130434782605</v>
      </c>
      <c r="U56" s="661"/>
      <c r="V56" s="45"/>
    </row>
    <row r="57" spans="1:25" ht="12.75" customHeight="1">
      <c r="A57" s="42"/>
      <c r="B57" s="74"/>
      <c r="C57" s="656" t="s">
        <v>54</v>
      </c>
      <c r="D57" s="656"/>
      <c r="E57" s="86">
        <f>'Profit &amp; margin'!F89</f>
        <v>0</v>
      </c>
      <c r="F57" s="657"/>
      <c r="G57" s="250">
        <v>0</v>
      </c>
      <c r="H57" s="250">
        <v>0</v>
      </c>
      <c r="I57" s="250">
        <v>0</v>
      </c>
      <c r="J57" s="658">
        <f t="shared" si="5"/>
        <v>0</v>
      </c>
      <c r="K57" s="659"/>
      <c r="L57" s="86">
        <f>'Profit &amp; margin'!O89</f>
        <v>0</v>
      </c>
      <c r="M57" s="250">
        <v>0</v>
      </c>
      <c r="N57" s="250">
        <v>0</v>
      </c>
      <c r="O57" s="250">
        <v>0</v>
      </c>
      <c r="P57" s="250">
        <v>0</v>
      </c>
      <c r="Q57" s="658">
        <v>0</v>
      </c>
      <c r="R57" s="530"/>
      <c r="S57" s="660" t="str">
        <f t="shared" ref="S57" si="10">+IFERROR(IF(E57*L57&lt;0,"n.m.",IF(E57/L57-1&gt;100%,"&gt;100%",E57/L57-1)),"n.m.")</f>
        <v>n.m.</v>
      </c>
      <c r="T57" s="660" t="str">
        <f t="shared" ref="T57" si="11">+IFERROR(IF(J57*Q57&lt;0,"n.m.",IF(J57/Q57-1&gt;100%,"&gt;100%",J57/Q57-1)),"n.m.")</f>
        <v>n.m.</v>
      </c>
      <c r="U57" s="661"/>
      <c r="V57" s="42"/>
    </row>
    <row r="58" spans="1:25" s="97" customFormat="1" ht="12.75" customHeight="1">
      <c r="A58" s="671"/>
      <c r="B58" s="672"/>
      <c r="C58" s="663" t="s">
        <v>171</v>
      </c>
      <c r="D58" s="663"/>
      <c r="E58" s="664">
        <f>'Profit &amp; margin'!F90</f>
        <v>695</v>
      </c>
      <c r="F58" s="665"/>
      <c r="G58" s="259">
        <f t="shared" ref="G58:H58" si="12">G54+G56+G57</f>
        <v>4</v>
      </c>
      <c r="H58" s="259">
        <f t="shared" si="12"/>
        <v>0</v>
      </c>
      <c r="I58" s="259">
        <f>I54+I56+I57</f>
        <v>-18</v>
      </c>
      <c r="J58" s="666">
        <f t="shared" si="5"/>
        <v>709</v>
      </c>
      <c r="K58" s="667"/>
      <c r="L58" s="664">
        <f>'Profit &amp; margin'!O90</f>
        <v>790</v>
      </c>
      <c r="M58" s="259">
        <f>M54+M56+M57</f>
        <v>-10</v>
      </c>
      <c r="N58" s="259">
        <f>N54+N56+N57</f>
        <v>3</v>
      </c>
      <c r="O58" s="259">
        <f>O54+O56+O57</f>
        <v>-5</v>
      </c>
      <c r="P58" s="259">
        <f>P54+P56+P57</f>
        <v>-10</v>
      </c>
      <c r="Q58" s="666">
        <f t="shared" si="6"/>
        <v>792</v>
      </c>
      <c r="R58" s="363"/>
      <c r="S58" s="668">
        <f t="shared" si="7"/>
        <v>-0.120253164556962</v>
      </c>
      <c r="T58" s="668">
        <f t="shared" si="8"/>
        <v>-0.10479797979797978</v>
      </c>
      <c r="U58" s="669"/>
      <c r="V58" s="671"/>
    </row>
    <row r="59" spans="1:25" ht="12.75" customHeight="1">
      <c r="A59" s="238"/>
      <c r="B59" s="66"/>
      <c r="C59" s="656"/>
      <c r="D59" s="656"/>
      <c r="E59" s="664"/>
      <c r="F59" s="657"/>
      <c r="G59" s="250"/>
      <c r="H59" s="250"/>
      <c r="I59" s="250"/>
      <c r="J59" s="666"/>
      <c r="K59" s="659"/>
      <c r="L59" s="659"/>
      <c r="M59" s="250"/>
      <c r="N59" s="250"/>
      <c r="O59" s="250"/>
      <c r="P59" s="250"/>
      <c r="Q59" s="666"/>
      <c r="R59" s="530"/>
      <c r="S59" s="660"/>
      <c r="T59" s="660"/>
      <c r="U59" s="661"/>
    </row>
    <row r="60" spans="1:25" s="97" customFormat="1" ht="12.75" customHeight="1">
      <c r="A60" s="45"/>
      <c r="B60" s="61"/>
      <c r="C60" s="673" t="s">
        <v>188</v>
      </c>
      <c r="D60" s="673"/>
      <c r="E60" s="664">
        <f>'Profit &amp; margin'!F92</f>
        <v>9</v>
      </c>
      <c r="F60" s="674"/>
      <c r="G60" s="259">
        <v>0</v>
      </c>
      <c r="H60" s="259">
        <v>0</v>
      </c>
      <c r="I60" s="259">
        <v>0</v>
      </c>
      <c r="J60" s="675">
        <f t="shared" si="5"/>
        <v>9</v>
      </c>
      <c r="K60" s="664"/>
      <c r="L60" s="95">
        <f>'Profit &amp; margin'!O92</f>
        <v>9</v>
      </c>
      <c r="M60" s="259">
        <v>0</v>
      </c>
      <c r="N60" s="259">
        <v>0</v>
      </c>
      <c r="O60" s="259">
        <v>0</v>
      </c>
      <c r="P60" s="259">
        <v>0</v>
      </c>
      <c r="Q60" s="675">
        <f t="shared" si="6"/>
        <v>9</v>
      </c>
      <c r="R60" s="531"/>
      <c r="S60" s="668">
        <f t="shared" si="7"/>
        <v>0</v>
      </c>
      <c r="T60" s="668">
        <f t="shared" si="8"/>
        <v>0</v>
      </c>
      <c r="U60" s="676"/>
      <c r="V60" s="45"/>
      <c r="Y60" s="141"/>
    </row>
    <row r="61" spans="1:25" ht="12.75" customHeight="1">
      <c r="A61" s="238"/>
      <c r="B61" s="66"/>
      <c r="C61" s="656"/>
      <c r="D61" s="656"/>
      <c r="E61" s="664"/>
      <c r="F61" s="657"/>
      <c r="G61" s="250"/>
      <c r="H61" s="250"/>
      <c r="I61" s="250"/>
      <c r="J61" s="670"/>
      <c r="K61" s="659"/>
      <c r="L61" s="659"/>
      <c r="M61" s="250"/>
      <c r="N61" s="250"/>
      <c r="O61" s="250"/>
      <c r="P61" s="250"/>
      <c r="Q61" s="670"/>
      <c r="R61" s="530"/>
      <c r="S61" s="660"/>
      <c r="T61" s="660"/>
      <c r="U61" s="661"/>
    </row>
    <row r="62" spans="1:25" s="97" customFormat="1" ht="12.75" customHeight="1">
      <c r="A62" s="671"/>
      <c r="B62" s="672"/>
      <c r="C62" s="673" t="s">
        <v>31</v>
      </c>
      <c r="D62" s="673"/>
      <c r="E62" s="95">
        <f>'Profit &amp; margin'!F94</f>
        <v>-8</v>
      </c>
      <c r="F62" s="674"/>
      <c r="G62" s="259">
        <v>0</v>
      </c>
      <c r="H62" s="259">
        <v>0</v>
      </c>
      <c r="I62" s="259">
        <v>-1</v>
      </c>
      <c r="J62" s="675">
        <f>E62+F62-G62-H62-I62</f>
        <v>-7</v>
      </c>
      <c r="K62" s="664"/>
      <c r="L62" s="375">
        <f>'Profit &amp; margin'!O94</f>
        <v>-4</v>
      </c>
      <c r="M62" s="89">
        <v>0</v>
      </c>
      <c r="N62" s="89">
        <v>0</v>
      </c>
      <c r="O62" s="89">
        <v>0</v>
      </c>
      <c r="P62" s="259">
        <v>-3</v>
      </c>
      <c r="Q62" s="675">
        <f>L62+M62-N62-O62-P62</f>
        <v>-1</v>
      </c>
      <c r="R62" s="531"/>
      <c r="S62" s="668">
        <f t="shared" si="7"/>
        <v>1</v>
      </c>
      <c r="T62" s="668" t="str">
        <f t="shared" si="8"/>
        <v>&gt;100%</v>
      </c>
      <c r="U62" s="676"/>
      <c r="V62" s="671"/>
    </row>
    <row r="63" spans="1:25" s="97" customFormat="1" ht="12.75" customHeight="1">
      <c r="A63" s="671"/>
      <c r="B63" s="672"/>
      <c r="C63" s="673"/>
      <c r="D63" s="673"/>
      <c r="E63" s="664"/>
      <c r="F63" s="674"/>
      <c r="G63" s="259"/>
      <c r="H63" s="259"/>
      <c r="I63" s="259"/>
      <c r="J63" s="675"/>
      <c r="K63" s="664"/>
      <c r="L63" s="659"/>
      <c r="M63" s="89"/>
      <c r="N63" s="259"/>
      <c r="O63" s="259"/>
      <c r="P63" s="259"/>
      <c r="Q63" s="670"/>
      <c r="R63" s="531"/>
      <c r="S63" s="668"/>
      <c r="T63" s="668"/>
      <c r="U63" s="676"/>
      <c r="V63" s="671"/>
    </row>
    <row r="64" spans="1:25" s="97" customFormat="1" ht="12.75" customHeight="1">
      <c r="A64" s="45"/>
      <c r="B64" s="61"/>
      <c r="C64" s="111" t="s">
        <v>546</v>
      </c>
      <c r="D64" s="673"/>
      <c r="E64" s="664">
        <f>'Profit &amp; margin'!F96</f>
        <v>971</v>
      </c>
      <c r="F64" s="674"/>
      <c r="G64" s="259">
        <f>G47+G60+G58+G62</f>
        <v>4</v>
      </c>
      <c r="H64" s="259">
        <f>H47+H60+H58+H62</f>
        <v>0</v>
      </c>
      <c r="I64" s="259">
        <f>I47+I60+I58+I62</f>
        <v>-18</v>
      </c>
      <c r="J64" s="675">
        <f>E64+F64-G64-H64-I64</f>
        <v>985</v>
      </c>
      <c r="K64" s="664"/>
      <c r="L64" s="664">
        <f>'Profit &amp; margin'!O96</f>
        <v>1191</v>
      </c>
      <c r="M64" s="89">
        <f>M47+M60+M58+M62</f>
        <v>-39</v>
      </c>
      <c r="N64" s="259">
        <f>N47+N60+N58+N62</f>
        <v>3</v>
      </c>
      <c r="O64" s="259">
        <f>O47+O60+O58+O62</f>
        <v>-5</v>
      </c>
      <c r="P64" s="259">
        <f>P47+P60+P58+P62</f>
        <v>-13</v>
      </c>
      <c r="Q64" s="666">
        <f>L64+M64-N64-O64-P64</f>
        <v>1167</v>
      </c>
      <c r="R64" s="531"/>
      <c r="S64" s="668">
        <f t="shared" si="7"/>
        <v>-0.18471872376154497</v>
      </c>
      <c r="T64" s="668">
        <f t="shared" si="8"/>
        <v>-0.15595544130248495</v>
      </c>
      <c r="U64" s="676"/>
      <c r="V64" s="45"/>
    </row>
    <row r="65" spans="1:22" s="97" customFormat="1" ht="12.75" customHeight="1">
      <c r="A65" s="45"/>
      <c r="B65" s="61"/>
      <c r="C65" s="111"/>
      <c r="D65" s="673"/>
      <c r="E65" s="664"/>
      <c r="F65" s="674"/>
      <c r="G65" s="259"/>
      <c r="H65" s="259"/>
      <c r="I65" s="259"/>
      <c r="J65" s="675"/>
      <c r="K65" s="664"/>
      <c r="L65" s="664"/>
      <c r="M65" s="259"/>
      <c r="N65" s="259"/>
      <c r="O65" s="259"/>
      <c r="P65" s="259"/>
      <c r="Q65" s="666"/>
      <c r="R65" s="531"/>
      <c r="S65" s="668"/>
      <c r="T65" s="668"/>
      <c r="U65" s="676"/>
      <c r="V65" s="45"/>
    </row>
    <row r="66" spans="1:22" s="97" customFormat="1" ht="12.75" customHeight="1">
      <c r="A66" s="45"/>
      <c r="B66" s="61"/>
      <c r="C66" s="273" t="s">
        <v>526</v>
      </c>
      <c r="D66" s="673"/>
      <c r="E66" s="696">
        <f>'Profit &amp; margin'!F100</f>
        <v>228</v>
      </c>
      <c r="F66" s="678"/>
      <c r="G66" s="274">
        <v>0</v>
      </c>
      <c r="H66" s="274">
        <v>0</v>
      </c>
      <c r="I66" s="274">
        <v>1</v>
      </c>
      <c r="J66" s="697">
        <f t="shared" ref="J66:J68" si="13">E66+F66-G66-H66-I66</f>
        <v>227</v>
      </c>
      <c r="K66" s="677"/>
      <c r="L66" s="677">
        <f>'Profit &amp; margin'!O100</f>
        <v>324</v>
      </c>
      <c r="M66" s="274">
        <v>-22</v>
      </c>
      <c r="N66" s="274">
        <v>0</v>
      </c>
      <c r="O66" s="274">
        <v>0</v>
      </c>
      <c r="P66" s="274">
        <v>0</v>
      </c>
      <c r="Q66" s="679">
        <f t="shared" ref="Q66:Q68" si="14">L66+M66-N66-O66-P66</f>
        <v>302</v>
      </c>
      <c r="R66" s="533"/>
      <c r="S66" s="680">
        <f t="shared" si="7"/>
        <v>-0.29629629629629628</v>
      </c>
      <c r="T66" s="680">
        <f t="shared" si="8"/>
        <v>-0.2483443708609272</v>
      </c>
      <c r="U66" s="676"/>
      <c r="V66" s="45"/>
    </row>
    <row r="67" spans="1:22" s="97" customFormat="1" ht="12.75" customHeight="1">
      <c r="A67" s="45"/>
      <c r="B67" s="61"/>
      <c r="C67" s="111"/>
      <c r="D67" s="673"/>
      <c r="E67" s="664"/>
      <c r="F67" s="674"/>
      <c r="G67" s="259"/>
      <c r="H67" s="259"/>
      <c r="I67" s="259"/>
      <c r="J67" s="675"/>
      <c r="K67" s="664"/>
      <c r="L67" s="664"/>
      <c r="M67" s="259"/>
      <c r="N67" s="259"/>
      <c r="O67" s="259"/>
      <c r="P67" s="259"/>
      <c r="Q67" s="666"/>
      <c r="R67" s="531"/>
      <c r="S67" s="668"/>
      <c r="T67" s="668"/>
      <c r="U67" s="676"/>
      <c r="V67" s="45"/>
    </row>
    <row r="68" spans="1:22" s="97" customFormat="1" ht="12.75" customHeight="1">
      <c r="A68" s="45"/>
      <c r="B68" s="61"/>
      <c r="C68" s="111" t="s">
        <v>547</v>
      </c>
      <c r="D68" s="673"/>
      <c r="E68" s="664">
        <f>'Profit &amp; margin'!F104</f>
        <v>743</v>
      </c>
      <c r="F68" s="674"/>
      <c r="G68" s="259">
        <f>G64-G66</f>
        <v>4</v>
      </c>
      <c r="H68" s="259">
        <f t="shared" ref="H68:I68" si="15">H64-H66</f>
        <v>0</v>
      </c>
      <c r="I68" s="89">
        <f t="shared" si="15"/>
        <v>-19</v>
      </c>
      <c r="J68" s="675">
        <f t="shared" si="13"/>
        <v>758</v>
      </c>
      <c r="K68" s="664"/>
      <c r="L68" s="664">
        <f>'Profit &amp; margin'!O104</f>
        <v>867</v>
      </c>
      <c r="M68" s="259">
        <f>M64-M66</f>
        <v>-17</v>
      </c>
      <c r="N68" s="259">
        <f t="shared" ref="N68:P68" si="16">N64-N66</f>
        <v>3</v>
      </c>
      <c r="O68" s="259">
        <f t="shared" si="16"/>
        <v>-5</v>
      </c>
      <c r="P68" s="259">
        <f t="shared" si="16"/>
        <v>-13</v>
      </c>
      <c r="Q68" s="666">
        <f t="shared" si="14"/>
        <v>865</v>
      </c>
      <c r="R68" s="531"/>
      <c r="S68" s="668">
        <f t="shared" si="7"/>
        <v>-0.14302191464821223</v>
      </c>
      <c r="T68" s="668">
        <f t="shared" si="8"/>
        <v>-0.12369942196531791</v>
      </c>
      <c r="U68" s="676"/>
      <c r="V68" s="45"/>
    </row>
    <row r="69" spans="1:22" ht="12.75" customHeight="1">
      <c r="A69" s="238"/>
      <c r="B69" s="66"/>
      <c r="C69" s="656"/>
      <c r="D69" s="656"/>
      <c r="E69" s="681"/>
      <c r="F69" s="682"/>
      <c r="G69" s="682"/>
      <c r="H69" s="682"/>
      <c r="I69" s="682"/>
      <c r="J69" s="683"/>
      <c r="K69" s="681"/>
      <c r="L69" s="681"/>
      <c r="M69" s="684"/>
      <c r="N69" s="684"/>
      <c r="O69" s="684"/>
      <c r="P69" s="684"/>
      <c r="Q69" s="683"/>
      <c r="R69" s="685"/>
      <c r="S69" s="685"/>
      <c r="T69" s="685"/>
      <c r="U69" s="686"/>
    </row>
    <row r="70" spans="1:22" ht="9" customHeight="1">
      <c r="A70" s="42"/>
      <c r="B70" s="42"/>
      <c r="C70" s="42"/>
      <c r="D70" s="42"/>
      <c r="E70" s="42"/>
      <c r="F70" s="42"/>
      <c r="G70" s="42"/>
      <c r="H70" s="43"/>
      <c r="I70" s="42"/>
      <c r="J70" s="42"/>
      <c r="K70" s="42"/>
      <c r="L70" s="42"/>
      <c r="M70" s="42"/>
      <c r="N70" s="42"/>
      <c r="O70" s="43"/>
      <c r="P70" s="42"/>
      <c r="Q70" s="42"/>
      <c r="R70" s="42"/>
      <c r="S70" s="43"/>
      <c r="T70" s="688"/>
      <c r="U70" s="42"/>
      <c r="V70" s="42"/>
    </row>
    <row r="71" spans="1:22" ht="14.25">
      <c r="A71" s="157"/>
      <c r="B71" s="236" t="s">
        <v>277</v>
      </c>
      <c r="C71" s="157"/>
      <c r="D71" s="157"/>
      <c r="E71" s="157"/>
      <c r="F71" s="157"/>
      <c r="G71" s="157"/>
      <c r="H71" s="76"/>
      <c r="I71" s="76"/>
      <c r="J71" s="157"/>
      <c r="K71" s="78"/>
      <c r="L71" s="157"/>
      <c r="M71" s="157"/>
      <c r="N71" s="157"/>
      <c r="O71" s="157"/>
      <c r="P71" s="205"/>
      <c r="Q71" s="156"/>
      <c r="R71" s="205"/>
      <c r="S71" s="689"/>
      <c r="T71" s="689"/>
      <c r="U71" s="205"/>
      <c r="V71" s="205"/>
    </row>
    <row r="72" spans="1:22" ht="14.25">
      <c r="A72" s="157"/>
      <c r="B72" s="236" t="s">
        <v>567</v>
      </c>
      <c r="C72" s="157"/>
      <c r="D72" s="157"/>
      <c r="E72" s="157"/>
      <c r="F72" s="157"/>
      <c r="G72" s="157"/>
      <c r="H72" s="76"/>
      <c r="I72" s="76"/>
      <c r="J72" s="157"/>
      <c r="K72" s="78"/>
      <c r="L72" s="157"/>
      <c r="M72" s="157"/>
      <c r="N72" s="157"/>
      <c r="O72" s="157"/>
      <c r="P72" s="205"/>
      <c r="Q72" s="156"/>
      <c r="R72" s="205"/>
      <c r="S72" s="689"/>
      <c r="T72" s="689"/>
      <c r="U72" s="205"/>
      <c r="V72" s="205"/>
    </row>
    <row r="73" spans="1:22" ht="14.25">
      <c r="A73" s="157"/>
      <c r="B73" s="236" t="s">
        <v>451</v>
      </c>
      <c r="C73" s="157"/>
      <c r="D73" s="157"/>
      <c r="E73" s="157"/>
      <c r="F73" s="157"/>
      <c r="G73" s="157"/>
      <c r="H73" s="76"/>
      <c r="I73" s="76"/>
      <c r="J73" s="157"/>
      <c r="K73" s="78"/>
      <c r="L73" s="157"/>
      <c r="M73" s="157"/>
      <c r="N73" s="157"/>
      <c r="O73" s="157"/>
      <c r="P73" s="205"/>
      <c r="Q73" s="156"/>
      <c r="R73" s="205"/>
      <c r="S73" s="689"/>
      <c r="T73" s="689"/>
      <c r="U73" s="205"/>
      <c r="V73" s="205"/>
    </row>
    <row r="74" spans="1:22" s="205" customFormat="1">
      <c r="H74" s="161"/>
      <c r="O74" s="161"/>
      <c r="S74" s="689"/>
      <c r="T74" s="689"/>
    </row>
    <row r="75" spans="1:22" ht="9" customHeight="1">
      <c r="A75" s="42"/>
      <c r="B75" s="42"/>
      <c r="C75" s="42"/>
      <c r="D75" s="42"/>
      <c r="E75" s="42"/>
      <c r="F75" s="42"/>
      <c r="G75" s="42"/>
      <c r="H75" s="43"/>
      <c r="I75" s="42"/>
      <c r="J75" s="42"/>
      <c r="K75" s="42"/>
      <c r="L75" s="42"/>
      <c r="M75" s="42"/>
      <c r="N75" s="42"/>
      <c r="O75" s="43"/>
      <c r="P75" s="42"/>
      <c r="Q75" s="42"/>
      <c r="R75" s="42"/>
      <c r="S75" s="43"/>
      <c r="T75" s="43"/>
      <c r="U75" s="42"/>
      <c r="V75" s="42"/>
    </row>
    <row r="76" spans="1:22" ht="12.75">
      <c r="A76" s="45"/>
      <c r="B76" s="52"/>
      <c r="C76" s="633" t="s">
        <v>38</v>
      </c>
      <c r="D76" s="634"/>
      <c r="E76" s="635" t="str">
        <f>+E40</f>
        <v>Q3 2013</v>
      </c>
      <c r="F76" s="692"/>
      <c r="G76" s="693"/>
      <c r="H76" s="694"/>
      <c r="I76" s="693"/>
      <c r="J76" s="640" t="str">
        <f>+J40</f>
        <v>Q3 2013</v>
      </c>
      <c r="K76" s="641"/>
      <c r="L76" s="635" t="str">
        <f>+L40</f>
        <v>Q3 2012</v>
      </c>
      <c r="M76" s="694"/>
      <c r="N76" s="693"/>
      <c r="O76" s="694"/>
      <c r="P76" s="693"/>
      <c r="Q76" s="640" t="str">
        <f>+Q40</f>
        <v>Q3 2012</v>
      </c>
      <c r="R76" s="642"/>
      <c r="S76" s="643"/>
      <c r="T76" s="643"/>
      <c r="U76" s="644"/>
      <c r="V76" s="45"/>
    </row>
    <row r="77" spans="1:22" ht="12.75">
      <c r="A77" s="45"/>
      <c r="B77" s="52"/>
      <c r="C77" s="645" t="s">
        <v>266</v>
      </c>
      <c r="D77" s="646"/>
      <c r="E77" s="647" t="s">
        <v>242</v>
      </c>
      <c r="F77" s="636"/>
      <c r="G77" s="638"/>
      <c r="H77" s="698"/>
      <c r="I77" s="648"/>
      <c r="J77" s="649" t="s">
        <v>267</v>
      </c>
      <c r="K77" s="641"/>
      <c r="L77" s="647" t="s">
        <v>242</v>
      </c>
      <c r="M77" s="648"/>
      <c r="N77" s="638"/>
      <c r="O77" s="698"/>
      <c r="P77" s="648"/>
      <c r="Q77" s="649" t="s">
        <v>267</v>
      </c>
      <c r="R77" s="642"/>
      <c r="S77" s="643"/>
      <c r="T77" s="643"/>
      <c r="U77" s="644"/>
      <c r="V77" s="45"/>
    </row>
    <row r="78" spans="1:22" ht="12.75">
      <c r="A78" s="42"/>
      <c r="B78" s="74"/>
      <c r="C78" s="74"/>
      <c r="D78" s="74"/>
      <c r="E78" s="650"/>
      <c r="F78" s="651"/>
      <c r="G78" s="651"/>
      <c r="H78" s="651"/>
      <c r="I78" s="651"/>
      <c r="J78" s="652"/>
      <c r="K78" s="650"/>
      <c r="L78" s="650"/>
      <c r="M78" s="651"/>
      <c r="N78" s="651"/>
      <c r="O78" s="651"/>
      <c r="P78" s="651"/>
      <c r="Q78" s="652"/>
      <c r="R78" s="653"/>
      <c r="S78" s="654"/>
      <c r="T78" s="655"/>
      <c r="U78" s="175"/>
      <c r="V78" s="42"/>
    </row>
    <row r="79" spans="1:22" ht="12.75">
      <c r="A79" s="42"/>
      <c r="B79" s="74"/>
      <c r="C79" s="656" t="s">
        <v>530</v>
      </c>
      <c r="D79" s="656"/>
      <c r="E79" s="357">
        <f>E43/E5</f>
        <v>0.28660826032540676</v>
      </c>
      <c r="F79" s="360"/>
      <c r="G79" s="360"/>
      <c r="H79" s="360"/>
      <c r="I79" s="360"/>
      <c r="J79" s="699">
        <f>J43/J5</f>
        <v>0.28535669586983731</v>
      </c>
      <c r="K79" s="357"/>
      <c r="L79" s="357">
        <f>L43/L5</f>
        <v>0.38498212157330153</v>
      </c>
      <c r="M79" s="360"/>
      <c r="N79" s="360"/>
      <c r="O79" s="360"/>
      <c r="P79" s="360"/>
      <c r="Q79" s="699">
        <f>Q43/Q5</f>
        <v>0.37766624843161856</v>
      </c>
      <c r="R79" s="530"/>
      <c r="S79" s="530"/>
      <c r="T79" s="530"/>
      <c r="U79" s="686"/>
      <c r="V79" s="42"/>
    </row>
    <row r="80" spans="1:22" ht="12.75">
      <c r="A80" s="42"/>
      <c r="B80" s="74"/>
      <c r="C80" s="656" t="s">
        <v>29</v>
      </c>
      <c r="D80" s="656"/>
      <c r="E80" s="357">
        <f>E44/E6</f>
        <v>0.25966850828729282</v>
      </c>
      <c r="F80" s="360"/>
      <c r="G80" s="360"/>
      <c r="H80" s="360"/>
      <c r="I80" s="360"/>
      <c r="J80" s="699">
        <f>J44/J6</f>
        <v>0.25966850828729282</v>
      </c>
      <c r="K80" s="357"/>
      <c r="L80" s="357">
        <f>L44/L6</f>
        <v>0.36815920398009949</v>
      </c>
      <c r="M80" s="360"/>
      <c r="N80" s="360"/>
      <c r="O80" s="360"/>
      <c r="P80" s="360"/>
      <c r="Q80" s="699">
        <f>Q44/Q6</f>
        <v>0.35263157894736841</v>
      </c>
      <c r="R80" s="530"/>
      <c r="S80" s="530"/>
      <c r="T80" s="530"/>
      <c r="U80" s="686"/>
      <c r="V80" s="42"/>
    </row>
    <row r="81" spans="1:22" ht="15">
      <c r="A81" s="45"/>
      <c r="B81" s="61"/>
      <c r="C81" s="656" t="s">
        <v>449</v>
      </c>
      <c r="D81" s="656"/>
      <c r="E81" s="357" t="s">
        <v>469</v>
      </c>
      <c r="F81" s="360"/>
      <c r="G81" s="360"/>
      <c r="H81" s="360"/>
      <c r="I81" s="360"/>
      <c r="J81" s="699" t="s">
        <v>469</v>
      </c>
      <c r="K81" s="357"/>
      <c r="L81" s="357">
        <f>L45/L7</f>
        <v>-3.8461538461538464E-2</v>
      </c>
      <c r="M81" s="360"/>
      <c r="N81" s="360"/>
      <c r="O81" s="360"/>
      <c r="P81" s="360"/>
      <c r="Q81" s="699">
        <f>Q45/Q7</f>
        <v>-3.8461538461538464E-2</v>
      </c>
      <c r="R81" s="530"/>
      <c r="S81" s="530"/>
      <c r="T81" s="530"/>
      <c r="U81" s="686"/>
      <c r="V81" s="45"/>
    </row>
    <row r="82" spans="1:22" ht="12.75">
      <c r="A82" s="45"/>
      <c r="B82" s="61"/>
      <c r="C82" s="656" t="s">
        <v>338</v>
      </c>
      <c r="D82" s="656"/>
      <c r="E82" s="357">
        <f>E46/E8</f>
        <v>-0.1</v>
      </c>
      <c r="F82" s="360"/>
      <c r="G82" s="360"/>
      <c r="H82" s="360"/>
      <c r="I82" s="360"/>
      <c r="J82" s="699">
        <f>J46/J8</f>
        <v>-0.1</v>
      </c>
      <c r="K82" s="357"/>
      <c r="L82" s="357">
        <f>L46/L8</f>
        <v>-5.2631578947368418E-2</v>
      </c>
      <c r="M82" s="360"/>
      <c r="N82" s="360"/>
      <c r="O82" s="360"/>
      <c r="P82" s="360"/>
      <c r="Q82" s="699">
        <f>Q46/Q8</f>
        <v>-5.2631578947368418E-2</v>
      </c>
      <c r="R82" s="530"/>
      <c r="S82" s="530"/>
      <c r="T82" s="530"/>
      <c r="U82" s="686"/>
      <c r="V82" s="45"/>
    </row>
    <row r="83" spans="1:22" ht="12.75">
      <c r="A83" s="42"/>
      <c r="B83" s="74"/>
      <c r="C83" s="663" t="s">
        <v>531</v>
      </c>
      <c r="D83" s="663"/>
      <c r="E83" s="361">
        <f>E47/E9</f>
        <v>0.27777777777777779</v>
      </c>
      <c r="F83" s="700"/>
      <c r="G83" s="700"/>
      <c r="H83" s="700"/>
      <c r="I83" s="700"/>
      <c r="J83" s="701">
        <f>J47/J9</f>
        <v>0.27676767676767677</v>
      </c>
      <c r="K83" s="702"/>
      <c r="L83" s="361">
        <f>L47/L9</f>
        <v>0.36905871388630007</v>
      </c>
      <c r="M83" s="700"/>
      <c r="N83" s="700"/>
      <c r="O83" s="700"/>
      <c r="P83" s="700"/>
      <c r="Q83" s="701">
        <f>Q47/Q9</f>
        <v>0.35980392156862745</v>
      </c>
      <c r="R83" s="363"/>
      <c r="S83" s="531"/>
      <c r="T83" s="531"/>
      <c r="U83" s="703"/>
      <c r="V83" s="42"/>
    </row>
    <row r="84" spans="1:22" ht="12.75">
      <c r="A84" s="42"/>
      <c r="B84" s="74"/>
      <c r="C84" s="663"/>
      <c r="D84" s="663"/>
      <c r="E84" s="361"/>
      <c r="F84" s="700"/>
      <c r="G84" s="700"/>
      <c r="H84" s="700"/>
      <c r="I84" s="700"/>
      <c r="J84" s="701"/>
      <c r="K84" s="702"/>
      <c r="L84" s="361"/>
      <c r="M84" s="700"/>
      <c r="N84" s="700"/>
      <c r="O84" s="700"/>
      <c r="P84" s="700"/>
      <c r="Q84" s="701"/>
      <c r="R84" s="363"/>
      <c r="S84" s="531"/>
      <c r="T84" s="531"/>
      <c r="U84" s="703"/>
      <c r="V84" s="42"/>
    </row>
    <row r="85" spans="1:22" ht="12.75">
      <c r="A85" s="42"/>
      <c r="B85" s="74"/>
      <c r="C85" s="656" t="s">
        <v>309</v>
      </c>
      <c r="D85" s="656"/>
      <c r="E85" s="357">
        <f t="shared" ref="E85:E90" si="17">E49/E11</f>
        <v>0.26933333333333331</v>
      </c>
      <c r="F85" s="360"/>
      <c r="G85" s="360"/>
      <c r="H85" s="360"/>
      <c r="I85" s="360"/>
      <c r="J85" s="699">
        <f t="shared" ref="J85:J90" si="18">J49/J11</f>
        <v>0.26933333333333331</v>
      </c>
      <c r="K85" s="357"/>
      <c r="L85" s="357">
        <f t="shared" ref="L85:L90" si="19">L49/L11</f>
        <v>0.34123222748815168</v>
      </c>
      <c r="M85" s="360"/>
      <c r="N85" s="360"/>
      <c r="O85" s="360"/>
      <c r="P85" s="360"/>
      <c r="Q85" s="699">
        <f t="shared" ref="Q85:Q90" si="20">Q49/Q11</f>
        <v>0.34216867469879519</v>
      </c>
      <c r="R85" s="530"/>
      <c r="S85" s="530"/>
      <c r="T85" s="530"/>
      <c r="U85" s="686"/>
      <c r="V85" s="42"/>
    </row>
    <row r="86" spans="1:22" ht="12.75">
      <c r="A86" s="114"/>
      <c r="B86" s="115"/>
      <c r="C86" s="656" t="s">
        <v>310</v>
      </c>
      <c r="D86" s="656"/>
      <c r="E86" s="357">
        <f t="shared" si="17"/>
        <v>0.21063394683026584</v>
      </c>
      <c r="F86" s="360"/>
      <c r="G86" s="360"/>
      <c r="H86" s="360"/>
      <c r="I86" s="360"/>
      <c r="J86" s="699">
        <f t="shared" si="18"/>
        <v>0.22814498933901919</v>
      </c>
      <c r="K86" s="357"/>
      <c r="L86" s="357">
        <f t="shared" si="19"/>
        <v>0.21444201312910285</v>
      </c>
      <c r="M86" s="360"/>
      <c r="N86" s="360"/>
      <c r="O86" s="360"/>
      <c r="P86" s="360"/>
      <c r="Q86" s="699">
        <f t="shared" si="20"/>
        <v>0.21881838074398249</v>
      </c>
      <c r="R86" s="530"/>
      <c r="S86" s="530"/>
      <c r="T86" s="530"/>
      <c r="U86" s="686"/>
      <c r="V86" s="114"/>
    </row>
    <row r="87" spans="1:22" ht="12.75">
      <c r="A87" s="42"/>
      <c r="B87" s="74"/>
      <c r="C87" s="656" t="s">
        <v>30</v>
      </c>
      <c r="D87" s="656"/>
      <c r="E87" s="357">
        <f t="shared" si="17"/>
        <v>0.26625386996904027</v>
      </c>
      <c r="F87" s="360"/>
      <c r="G87" s="360"/>
      <c r="H87" s="360"/>
      <c r="I87" s="360"/>
      <c r="J87" s="699">
        <f t="shared" si="18"/>
        <v>0.26182965299684541</v>
      </c>
      <c r="K87" s="357"/>
      <c r="L87" s="357">
        <f t="shared" si="19"/>
        <v>0.26338028169014083</v>
      </c>
      <c r="M87" s="360"/>
      <c r="N87" s="360"/>
      <c r="O87" s="360"/>
      <c r="P87" s="360"/>
      <c r="Q87" s="699">
        <f t="shared" si="20"/>
        <v>0.2676470588235294</v>
      </c>
      <c r="R87" s="530"/>
      <c r="S87" s="530"/>
      <c r="T87" s="530"/>
      <c r="U87" s="686"/>
      <c r="V87" s="42"/>
    </row>
    <row r="88" spans="1:22" ht="12.75">
      <c r="A88" s="42"/>
      <c r="B88" s="74"/>
      <c r="C88" s="88" t="s">
        <v>317</v>
      </c>
      <c r="D88" s="656"/>
      <c r="E88" s="357">
        <f t="shared" si="17"/>
        <v>0.54373927958833623</v>
      </c>
      <c r="F88" s="360"/>
      <c r="G88" s="360"/>
      <c r="H88" s="360"/>
      <c r="I88" s="360"/>
      <c r="J88" s="699">
        <f t="shared" si="18"/>
        <v>0.54716981132075471</v>
      </c>
      <c r="K88" s="357"/>
      <c r="L88" s="357">
        <f t="shared" si="19"/>
        <v>0.56521739130434778</v>
      </c>
      <c r="M88" s="360"/>
      <c r="N88" s="360"/>
      <c r="O88" s="360"/>
      <c r="P88" s="360"/>
      <c r="Q88" s="699">
        <f t="shared" si="20"/>
        <v>0.57189014539579963</v>
      </c>
      <c r="R88" s="530"/>
      <c r="S88" s="530"/>
      <c r="T88" s="530"/>
      <c r="U88" s="686"/>
      <c r="V88" s="42"/>
    </row>
    <row r="89" spans="1:22" ht="12.75">
      <c r="A89" s="42"/>
      <c r="B89" s="74"/>
      <c r="C89" s="656" t="s">
        <v>338</v>
      </c>
      <c r="D89" s="656"/>
      <c r="E89" s="357">
        <f t="shared" si="17"/>
        <v>1.7543859649122806E-2</v>
      </c>
      <c r="F89" s="360"/>
      <c r="G89" s="360"/>
      <c r="H89" s="360"/>
      <c r="I89" s="360"/>
      <c r="J89" s="699">
        <f t="shared" si="18"/>
        <v>3.8986354775828458E-3</v>
      </c>
      <c r="K89" s="357"/>
      <c r="L89" s="357">
        <f t="shared" si="19"/>
        <v>1.7241379310344827E-2</v>
      </c>
      <c r="M89" s="360"/>
      <c r="N89" s="360"/>
      <c r="O89" s="360"/>
      <c r="P89" s="360"/>
      <c r="Q89" s="699">
        <f t="shared" si="20"/>
        <v>1.7241379310344827E-2</v>
      </c>
      <c r="R89" s="530"/>
      <c r="S89" s="530"/>
      <c r="T89" s="530"/>
      <c r="U89" s="686"/>
      <c r="V89" s="42"/>
    </row>
    <row r="90" spans="1:22" ht="12.75">
      <c r="A90" s="45"/>
      <c r="B90" s="61"/>
      <c r="C90" s="663" t="s">
        <v>214</v>
      </c>
      <c r="D90" s="663"/>
      <c r="E90" s="361">
        <f t="shared" si="17"/>
        <v>0.43291139240506327</v>
      </c>
      <c r="F90" s="700"/>
      <c r="G90" s="700"/>
      <c r="H90" s="700"/>
      <c r="I90" s="700"/>
      <c r="J90" s="701">
        <f t="shared" si="18"/>
        <v>0.44638242894056845</v>
      </c>
      <c r="K90" s="702"/>
      <c r="L90" s="361">
        <f t="shared" si="19"/>
        <v>0.45675355450236965</v>
      </c>
      <c r="M90" s="700"/>
      <c r="N90" s="700"/>
      <c r="O90" s="700"/>
      <c r="P90" s="700"/>
      <c r="Q90" s="701">
        <f t="shared" si="20"/>
        <v>0.46634323832625835</v>
      </c>
      <c r="R90" s="363"/>
      <c r="S90" s="531"/>
      <c r="T90" s="531"/>
      <c r="U90" s="703"/>
      <c r="V90" s="45"/>
    </row>
    <row r="91" spans="1:22" ht="12.75">
      <c r="A91" s="45"/>
      <c r="B91" s="61"/>
      <c r="C91" s="656"/>
      <c r="D91" s="656"/>
      <c r="E91" s="357"/>
      <c r="F91" s="360"/>
      <c r="G91" s="360"/>
      <c r="H91" s="360"/>
      <c r="I91" s="360"/>
      <c r="J91" s="699"/>
      <c r="K91" s="357"/>
      <c r="L91" s="357"/>
      <c r="M91" s="360"/>
      <c r="N91" s="360"/>
      <c r="O91" s="360"/>
      <c r="P91" s="360"/>
      <c r="Q91" s="699"/>
      <c r="R91" s="530"/>
      <c r="S91" s="530"/>
      <c r="T91" s="530"/>
      <c r="U91" s="686"/>
      <c r="V91" s="45"/>
    </row>
    <row r="92" spans="1:22" ht="12.75">
      <c r="A92" s="45"/>
      <c r="B92" s="61"/>
      <c r="C92" s="656" t="s">
        <v>405</v>
      </c>
      <c r="D92" s="656"/>
      <c r="E92" s="357">
        <f>E56/E18</f>
        <v>7.5342465753424653E-2</v>
      </c>
      <c r="F92" s="360"/>
      <c r="G92" s="360"/>
      <c r="H92" s="360"/>
      <c r="I92" s="360"/>
      <c r="J92" s="699">
        <f>J56/J18</f>
        <v>0.12328767123287671</v>
      </c>
      <c r="K92" s="357"/>
      <c r="L92" s="357">
        <f>L56/L18</f>
        <v>0.11585365853658537</v>
      </c>
      <c r="M92" s="360"/>
      <c r="N92" s="360"/>
      <c r="O92" s="360"/>
      <c r="P92" s="360"/>
      <c r="Q92" s="699">
        <f>Q56/Q18</f>
        <v>0.1402439024390244</v>
      </c>
      <c r="R92" s="530"/>
      <c r="S92" s="530"/>
      <c r="T92" s="530"/>
      <c r="U92" s="686"/>
      <c r="V92" s="45"/>
    </row>
    <row r="93" spans="1:22" ht="12.75">
      <c r="A93" s="42"/>
      <c r="B93" s="74"/>
      <c r="C93" s="656" t="s">
        <v>54</v>
      </c>
      <c r="D93" s="656"/>
      <c r="E93" s="357">
        <f>E57/E19</f>
        <v>0</v>
      </c>
      <c r="F93" s="360"/>
      <c r="G93" s="360"/>
      <c r="H93" s="360"/>
      <c r="I93" s="360"/>
      <c r="J93" s="699">
        <f>J57/J19</f>
        <v>0</v>
      </c>
      <c r="K93" s="357"/>
      <c r="L93" s="357">
        <f>L57/L19</f>
        <v>0</v>
      </c>
      <c r="M93" s="360"/>
      <c r="N93" s="360"/>
      <c r="O93" s="360"/>
      <c r="P93" s="360"/>
      <c r="Q93" s="699">
        <f>Q57/Q19</f>
        <v>0</v>
      </c>
      <c r="R93" s="530"/>
      <c r="S93" s="530"/>
      <c r="T93" s="530"/>
      <c r="U93" s="686"/>
      <c r="V93" s="42"/>
    </row>
    <row r="94" spans="1:22" ht="12.75">
      <c r="A94" s="238"/>
      <c r="B94" s="66"/>
      <c r="C94" s="663" t="s">
        <v>171</v>
      </c>
      <c r="D94" s="663"/>
      <c r="E94" s="361">
        <f>E58/E20</f>
        <v>0.41842263696568333</v>
      </c>
      <c r="F94" s="700"/>
      <c r="G94" s="700"/>
      <c r="H94" s="700"/>
      <c r="I94" s="700"/>
      <c r="J94" s="701">
        <f>J58/J20</f>
        <v>0.43523634131368938</v>
      </c>
      <c r="K94" s="702"/>
      <c r="L94" s="361">
        <f>L58/L20</f>
        <v>0.44532130777903045</v>
      </c>
      <c r="M94" s="700"/>
      <c r="N94" s="700"/>
      <c r="O94" s="700"/>
      <c r="P94" s="700"/>
      <c r="Q94" s="701">
        <f>Q58/Q20</f>
        <v>0.45648414985590779</v>
      </c>
      <c r="R94" s="363"/>
      <c r="S94" s="531"/>
      <c r="T94" s="531"/>
      <c r="U94" s="703"/>
    </row>
    <row r="95" spans="1:22" ht="12.75">
      <c r="A95" s="238"/>
      <c r="B95" s="66"/>
      <c r="C95" s="656"/>
      <c r="D95" s="656"/>
      <c r="E95" s="357"/>
      <c r="F95" s="360"/>
      <c r="G95" s="360"/>
      <c r="H95" s="360"/>
      <c r="I95" s="360"/>
      <c r="J95" s="699"/>
      <c r="K95" s="357"/>
      <c r="L95" s="357"/>
      <c r="M95" s="360"/>
      <c r="N95" s="360"/>
      <c r="O95" s="360"/>
      <c r="P95" s="360"/>
      <c r="Q95" s="699"/>
      <c r="R95" s="530"/>
      <c r="S95" s="530"/>
      <c r="T95" s="530"/>
      <c r="U95" s="686"/>
    </row>
    <row r="96" spans="1:22" s="97" customFormat="1" ht="12.75">
      <c r="A96" s="45"/>
      <c r="B96" s="61"/>
      <c r="C96" s="673" t="s">
        <v>188</v>
      </c>
      <c r="D96" s="673"/>
      <c r="E96" s="361">
        <f>E60/E22</f>
        <v>3.6290322580645164E-2</v>
      </c>
      <c r="F96" s="364"/>
      <c r="G96" s="364"/>
      <c r="H96" s="364"/>
      <c r="I96" s="364"/>
      <c r="J96" s="701">
        <f>J60/J22</f>
        <v>3.6290322580645164E-2</v>
      </c>
      <c r="K96" s="361"/>
      <c r="L96" s="361">
        <f>L60/L22</f>
        <v>3.4090909090909088E-2</v>
      </c>
      <c r="M96" s="364"/>
      <c r="N96" s="364"/>
      <c r="O96" s="364"/>
      <c r="P96" s="364"/>
      <c r="Q96" s="701">
        <f>Q60/Q22</f>
        <v>3.4090909090909088E-2</v>
      </c>
      <c r="R96" s="531"/>
      <c r="S96" s="531"/>
      <c r="T96" s="531"/>
      <c r="U96" s="704"/>
      <c r="V96" s="45"/>
    </row>
    <row r="97" spans="1:22" ht="12.75">
      <c r="A97" s="238"/>
      <c r="B97" s="66"/>
      <c r="C97" s="656"/>
      <c r="D97" s="656"/>
      <c r="E97" s="357"/>
      <c r="F97" s="360"/>
      <c r="G97" s="360"/>
      <c r="H97" s="360"/>
      <c r="I97" s="360"/>
      <c r="J97" s="699"/>
      <c r="K97" s="357"/>
      <c r="L97" s="357"/>
      <c r="M97" s="360"/>
      <c r="N97" s="360"/>
      <c r="O97" s="360"/>
      <c r="P97" s="360"/>
      <c r="Q97" s="699"/>
      <c r="R97" s="530"/>
      <c r="S97" s="530"/>
      <c r="T97" s="530"/>
      <c r="U97" s="686"/>
    </row>
    <row r="98" spans="1:22" s="97" customFormat="1" ht="12.75">
      <c r="A98" s="671"/>
      <c r="B98" s="672"/>
      <c r="C98" s="673" t="s">
        <v>31</v>
      </c>
      <c r="D98" s="673"/>
      <c r="E98" s="361">
        <f>E62/E24</f>
        <v>-0.36363636363636365</v>
      </c>
      <c r="F98" s="364"/>
      <c r="G98" s="364"/>
      <c r="H98" s="364"/>
      <c r="I98" s="364"/>
      <c r="J98" s="701">
        <f>J62/J24</f>
        <v>-0.31818181818181818</v>
      </c>
      <c r="K98" s="361"/>
      <c r="L98" s="361">
        <f>L62/L24</f>
        <v>-0.21052631578947367</v>
      </c>
      <c r="M98" s="364"/>
      <c r="N98" s="364"/>
      <c r="O98" s="364"/>
      <c r="P98" s="364"/>
      <c r="Q98" s="701">
        <f>Q62/Q24</f>
        <v>-5.2631578947368418E-2</v>
      </c>
      <c r="R98" s="531"/>
      <c r="S98" s="531"/>
      <c r="T98" s="531"/>
      <c r="U98" s="704"/>
      <c r="V98" s="671"/>
    </row>
    <row r="99" spans="1:22" ht="12.75">
      <c r="A99" s="238"/>
      <c r="B99" s="66"/>
      <c r="C99" s="656"/>
      <c r="D99" s="656"/>
      <c r="E99" s="357"/>
      <c r="F99" s="360"/>
      <c r="G99" s="360"/>
      <c r="H99" s="360"/>
      <c r="I99" s="360"/>
      <c r="J99" s="699"/>
      <c r="K99" s="357"/>
      <c r="L99" s="357"/>
      <c r="M99" s="360"/>
      <c r="N99" s="360"/>
      <c r="O99" s="360"/>
      <c r="P99" s="360"/>
      <c r="Q99" s="699"/>
      <c r="R99" s="530"/>
      <c r="S99" s="530"/>
      <c r="T99" s="530"/>
      <c r="U99" s="686"/>
    </row>
    <row r="100" spans="1:22" ht="12.75">
      <c r="A100" s="238"/>
      <c r="B100" s="66"/>
      <c r="C100" s="663" t="s">
        <v>630</v>
      </c>
      <c r="D100" s="656"/>
      <c r="E100" s="361">
        <f>E64/E28</f>
        <v>0.34034349807220471</v>
      </c>
      <c r="F100" s="364"/>
      <c r="G100" s="364"/>
      <c r="H100" s="364"/>
      <c r="I100" s="364"/>
      <c r="J100" s="701">
        <f>J64/J28</f>
        <v>0.34916696207018788</v>
      </c>
      <c r="K100" s="361"/>
      <c r="L100" s="361">
        <f>L64/L28</f>
        <v>0.39036381514257623</v>
      </c>
      <c r="M100" s="364"/>
      <c r="N100" s="364"/>
      <c r="O100" s="364"/>
      <c r="P100" s="364"/>
      <c r="Q100" s="701">
        <f>Q64/Q28</f>
        <v>0.39438999662047991</v>
      </c>
      <c r="R100" s="531"/>
      <c r="S100" s="531"/>
      <c r="T100" s="531"/>
      <c r="U100" s="704"/>
    </row>
    <row r="101" spans="1:22" s="97" customFormat="1" ht="12.75">
      <c r="A101" s="45"/>
      <c r="B101" s="61"/>
      <c r="C101" s="673"/>
      <c r="D101" s="673"/>
      <c r="E101" s="361"/>
      <c r="F101" s="364"/>
      <c r="G101" s="364"/>
      <c r="H101" s="364"/>
      <c r="I101" s="364"/>
      <c r="J101" s="701"/>
      <c r="K101" s="361"/>
      <c r="L101" s="361"/>
      <c r="M101" s="364"/>
      <c r="N101" s="364"/>
      <c r="O101" s="364"/>
      <c r="P101" s="364"/>
      <c r="Q101" s="701"/>
      <c r="R101" s="531"/>
      <c r="S101" s="531"/>
      <c r="T101" s="531"/>
      <c r="U101" s="704"/>
      <c r="V101" s="45"/>
    </row>
    <row r="102" spans="1:22" s="124" customFormat="1" ht="12.75">
      <c r="A102" s="705"/>
      <c r="B102" s="706"/>
      <c r="C102" s="707" t="s">
        <v>565</v>
      </c>
      <c r="D102" s="707"/>
      <c r="E102" s="388">
        <f t="shared" ref="E102:E104" si="21">E66/E30</f>
        <v>0.29495472186287192</v>
      </c>
      <c r="F102" s="369"/>
      <c r="G102" s="369"/>
      <c r="H102" s="369"/>
      <c r="I102" s="369"/>
      <c r="J102" s="708">
        <f t="shared" ref="J102:J104" si="22">J66/J30</f>
        <v>0.29366106080206988</v>
      </c>
      <c r="K102" s="388"/>
      <c r="L102" s="388">
        <f t="shared" ref="L102:L104" si="23">L66/L30</f>
        <v>0.40500000000000003</v>
      </c>
      <c r="M102" s="369"/>
      <c r="N102" s="369"/>
      <c r="O102" s="369"/>
      <c r="P102" s="369"/>
      <c r="Q102" s="708">
        <f t="shared" ref="Q102:Q104" si="24">Q66/Q30</f>
        <v>0.39841688654353563</v>
      </c>
      <c r="R102" s="533"/>
      <c r="S102" s="533"/>
      <c r="T102" s="533"/>
      <c r="U102" s="709"/>
      <c r="V102" s="705"/>
    </row>
    <row r="103" spans="1:22" s="97" customFormat="1" ht="12.75">
      <c r="A103" s="671"/>
      <c r="B103" s="672"/>
      <c r="C103" s="673"/>
      <c r="D103" s="673"/>
      <c r="E103" s="361"/>
      <c r="F103" s="364"/>
      <c r="G103" s="364"/>
      <c r="H103" s="364"/>
      <c r="I103" s="364"/>
      <c r="J103" s="701"/>
      <c r="K103" s="361"/>
      <c r="L103" s="361"/>
      <c r="M103" s="364"/>
      <c r="N103" s="364"/>
      <c r="O103" s="364"/>
      <c r="P103" s="364"/>
      <c r="Q103" s="701"/>
      <c r="R103" s="531"/>
      <c r="S103" s="531"/>
      <c r="T103" s="531"/>
      <c r="U103" s="704"/>
      <c r="V103" s="671"/>
    </row>
    <row r="104" spans="1:22" s="97" customFormat="1" ht="12.75">
      <c r="A104" s="671"/>
      <c r="B104" s="672"/>
      <c r="C104" s="673" t="s">
        <v>566</v>
      </c>
      <c r="D104" s="673"/>
      <c r="E104" s="361">
        <f t="shared" si="21"/>
        <v>0.35721153846153847</v>
      </c>
      <c r="F104" s="364"/>
      <c r="G104" s="364"/>
      <c r="H104" s="364"/>
      <c r="I104" s="364"/>
      <c r="J104" s="701">
        <f t="shared" si="22"/>
        <v>0.3701171875</v>
      </c>
      <c r="K104" s="361"/>
      <c r="L104" s="361">
        <f t="shared" si="23"/>
        <v>0.38516215015548644</v>
      </c>
      <c r="M104" s="364"/>
      <c r="N104" s="364"/>
      <c r="O104" s="364"/>
      <c r="P104" s="364"/>
      <c r="Q104" s="701">
        <f t="shared" si="24"/>
        <v>0.39300318037255794</v>
      </c>
      <c r="R104" s="531"/>
      <c r="S104" s="531"/>
      <c r="T104" s="531"/>
      <c r="U104" s="704"/>
      <c r="V104" s="671"/>
    </row>
    <row r="105" spans="1:22" ht="12.75">
      <c r="A105" s="238"/>
      <c r="B105" s="66"/>
      <c r="C105" s="66"/>
      <c r="D105" s="656"/>
      <c r="E105" s="681"/>
      <c r="F105" s="682"/>
      <c r="G105" s="682"/>
      <c r="H105" s="682"/>
      <c r="I105" s="682"/>
      <c r="J105" s="683"/>
      <c r="K105" s="681"/>
      <c r="L105" s="681"/>
      <c r="M105" s="682"/>
      <c r="N105" s="682"/>
      <c r="O105" s="682"/>
      <c r="P105" s="682"/>
      <c r="Q105" s="683"/>
      <c r="R105" s="685"/>
      <c r="S105" s="685"/>
      <c r="T105" s="685"/>
      <c r="U105" s="686"/>
    </row>
    <row r="106" spans="1:22" ht="9" customHeight="1">
      <c r="A106" s="42"/>
      <c r="B106" s="42"/>
      <c r="C106" s="42"/>
      <c r="D106" s="42"/>
      <c r="E106" s="42"/>
      <c r="F106" s="42"/>
      <c r="G106" s="42"/>
      <c r="H106" s="43"/>
      <c r="I106" s="42"/>
      <c r="J106" s="42"/>
      <c r="K106" s="42"/>
      <c r="L106" s="42"/>
      <c r="M106" s="42"/>
      <c r="N106" s="42"/>
      <c r="O106" s="43"/>
      <c r="P106" s="42"/>
      <c r="Q106" s="42"/>
      <c r="R106" s="42"/>
      <c r="S106" s="43"/>
      <c r="T106" s="688"/>
      <c r="U106" s="42"/>
      <c r="V106" s="42"/>
    </row>
    <row r="107" spans="1:22" ht="14.25">
      <c r="A107" s="205"/>
      <c r="B107" s="236" t="s">
        <v>277</v>
      </c>
      <c r="C107" s="157"/>
      <c r="D107" s="157"/>
      <c r="E107" s="157"/>
      <c r="F107" s="157"/>
      <c r="G107" s="157"/>
      <c r="H107" s="76"/>
      <c r="I107" s="161"/>
      <c r="J107" s="205"/>
      <c r="K107" s="156"/>
      <c r="L107" s="205"/>
      <c r="M107" s="205"/>
      <c r="N107" s="205"/>
      <c r="O107" s="205"/>
      <c r="P107" s="205"/>
      <c r="Q107" s="156"/>
      <c r="R107" s="205"/>
      <c r="S107" s="689"/>
      <c r="T107" s="689"/>
      <c r="U107" s="205"/>
      <c r="V107" s="205"/>
    </row>
    <row r="108" spans="1:22" ht="14.25">
      <c r="A108" s="205"/>
      <c r="B108" s="236" t="s">
        <v>445</v>
      </c>
      <c r="C108" s="157"/>
      <c r="D108" s="157"/>
      <c r="E108" s="157"/>
      <c r="F108" s="157"/>
      <c r="G108" s="157"/>
      <c r="H108" s="76"/>
      <c r="I108" s="161"/>
      <c r="J108" s="205"/>
      <c r="K108" s="156"/>
      <c r="L108" s="205"/>
      <c r="M108" s="205"/>
      <c r="N108" s="205"/>
      <c r="O108" s="205"/>
      <c r="P108" s="205"/>
      <c r="Q108" s="156"/>
      <c r="R108" s="205"/>
      <c r="S108" s="689"/>
      <c r="T108" s="689"/>
      <c r="U108" s="205"/>
      <c r="V108" s="205"/>
    </row>
  </sheetData>
  <sheetProtection password="8355" sheet="1" objects="1" scenarios="1"/>
  <phoneticPr fontId="13" type="noConversion"/>
  <printOptions horizontalCentered="1"/>
  <pageMargins left="0.74803149606299213" right="0.74803149606299213" top="0.98425196850393704" bottom="0.98425196850393704" header="0.51181102362204722" footer="0.51181102362204722"/>
  <pageSetup paperSize="9" scale="41" fitToWidth="0" orientation="portrait" r:id="rId1"/>
  <headerFooter alignWithMargins="0">
    <oddHeader>&amp;CKPN Investor Relations</oddHeader>
    <oddFooter>&amp;L&amp;8Q4 2013&amp;C&amp;8&amp;A&amp;R&amp;8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85" zoomScaleNormal="100" zoomScaleSheetLayoutView="85" workbookViewId="0"/>
  </sheetViews>
  <sheetFormatPr defaultRowHeight="12"/>
  <cols>
    <col min="1" max="2" width="1.7109375" style="529" customWidth="1"/>
    <col min="3" max="3" width="47" style="529" bestFit="1" customWidth="1"/>
    <col min="4" max="8" width="8.7109375" style="529" customWidth="1"/>
    <col min="9" max="9" width="1.7109375" style="529" customWidth="1"/>
    <col min="10" max="11" width="8.7109375" style="99" customWidth="1"/>
    <col min="12" max="12" width="1.7109375" style="529" customWidth="1"/>
    <col min="13" max="17" width="8.7109375" style="529" customWidth="1"/>
    <col min="18" max="19" width="1.7109375" style="529" customWidth="1"/>
    <col min="20" max="16384" width="9.140625" style="529"/>
  </cols>
  <sheetData>
    <row r="1" spans="1:19" ht="9" customHeight="1">
      <c r="A1" s="714"/>
      <c r="B1" s="715"/>
      <c r="C1" s="715"/>
      <c r="D1" s="715"/>
      <c r="E1" s="715"/>
      <c r="F1" s="715"/>
      <c r="G1" s="715"/>
      <c r="H1" s="715"/>
      <c r="I1" s="715"/>
      <c r="J1" s="688"/>
      <c r="K1" s="688"/>
      <c r="L1" s="715"/>
      <c r="M1" s="715"/>
      <c r="N1" s="715"/>
      <c r="O1" s="715"/>
      <c r="P1" s="715"/>
      <c r="Q1" s="715"/>
      <c r="R1" s="716"/>
      <c r="S1" s="717"/>
    </row>
    <row r="2" spans="1:19">
      <c r="A2" s="714"/>
      <c r="B2" s="718"/>
      <c r="C2" s="719" t="s">
        <v>313</v>
      </c>
      <c r="D2" s="394">
        <v>2013</v>
      </c>
      <c r="E2" s="395" t="s">
        <v>660</v>
      </c>
      <c r="F2" s="396" t="s">
        <v>518</v>
      </c>
      <c r="G2" s="396" t="s">
        <v>480</v>
      </c>
      <c r="H2" s="396" t="s">
        <v>408</v>
      </c>
      <c r="I2" s="720"/>
      <c r="J2" s="53" t="s">
        <v>357</v>
      </c>
      <c r="K2" s="54" t="s">
        <v>357</v>
      </c>
      <c r="L2" s="720"/>
      <c r="M2" s="394">
        <v>2012</v>
      </c>
      <c r="N2" s="395" t="s">
        <v>388</v>
      </c>
      <c r="O2" s="396" t="s">
        <v>371</v>
      </c>
      <c r="P2" s="396" t="s">
        <v>361</v>
      </c>
      <c r="Q2" s="396" t="s">
        <v>321</v>
      </c>
      <c r="R2" s="721"/>
      <c r="S2" s="717"/>
    </row>
    <row r="3" spans="1:19">
      <c r="A3" s="714"/>
      <c r="B3" s="722"/>
      <c r="C3" s="723"/>
      <c r="D3" s="401"/>
      <c r="E3" s="402"/>
      <c r="F3" s="396"/>
      <c r="G3" s="396"/>
      <c r="H3" s="396"/>
      <c r="I3" s="720"/>
      <c r="J3" s="62" t="s">
        <v>665</v>
      </c>
      <c r="K3" s="724" t="s">
        <v>661</v>
      </c>
      <c r="L3" s="720"/>
      <c r="M3" s="401"/>
      <c r="N3" s="527"/>
      <c r="O3" s="396"/>
      <c r="P3" s="473"/>
      <c r="Q3" s="396"/>
      <c r="R3" s="725"/>
      <c r="S3" s="717"/>
    </row>
    <row r="4" spans="1:19">
      <c r="A4" s="714"/>
      <c r="B4" s="722"/>
      <c r="C4" s="726"/>
      <c r="D4" s="727"/>
      <c r="E4" s="471"/>
      <c r="F4" s="728"/>
      <c r="G4" s="728"/>
      <c r="H4" s="728"/>
      <c r="I4" s="726"/>
      <c r="J4" s="75"/>
      <c r="K4" s="161"/>
      <c r="L4" s="726"/>
      <c r="M4" s="727"/>
      <c r="N4" s="591"/>
      <c r="O4" s="728"/>
      <c r="P4" s="729"/>
      <c r="Q4" s="728"/>
      <c r="R4" s="730"/>
      <c r="S4" s="717"/>
    </row>
    <row r="5" spans="1:19" ht="14.25">
      <c r="A5" s="714"/>
      <c r="B5" s="731"/>
      <c r="C5" s="732" t="s">
        <v>275</v>
      </c>
      <c r="D5" s="733">
        <v>0.44</v>
      </c>
      <c r="E5" s="734">
        <v>0.43</v>
      </c>
      <c r="F5" s="735">
        <v>0.44</v>
      </c>
      <c r="G5" s="735">
        <v>0.45</v>
      </c>
      <c r="H5" s="735">
        <v>0.45</v>
      </c>
      <c r="I5" s="732"/>
      <c r="J5" s="188"/>
      <c r="K5" s="361"/>
      <c r="L5" s="732"/>
      <c r="M5" s="733">
        <v>0.45</v>
      </c>
      <c r="N5" s="734">
        <v>0.45</v>
      </c>
      <c r="O5" s="735">
        <v>0.44</v>
      </c>
      <c r="P5" s="735">
        <v>0.45</v>
      </c>
      <c r="Q5" s="735">
        <v>0.45</v>
      </c>
      <c r="R5" s="736"/>
      <c r="S5" s="717"/>
    </row>
    <row r="6" spans="1:19">
      <c r="A6" s="714"/>
      <c r="B6" s="722"/>
      <c r="C6" s="726"/>
      <c r="D6" s="737"/>
      <c r="E6" s="738"/>
      <c r="F6" s="739"/>
      <c r="G6" s="739"/>
      <c r="H6" s="739"/>
      <c r="I6" s="726"/>
      <c r="J6" s="188"/>
      <c r="K6" s="361"/>
      <c r="L6" s="726"/>
      <c r="M6" s="737"/>
      <c r="N6" s="740"/>
      <c r="O6" s="739"/>
      <c r="P6" s="741"/>
      <c r="Q6" s="739"/>
      <c r="R6" s="725"/>
      <c r="S6" s="717"/>
    </row>
    <row r="7" spans="1:19" ht="14.25">
      <c r="A7" s="714"/>
      <c r="B7" s="722"/>
      <c r="C7" s="732" t="s">
        <v>491</v>
      </c>
      <c r="D7" s="742">
        <f>+E7</f>
        <v>7351</v>
      </c>
      <c r="E7" s="743">
        <f>E8+E9</f>
        <v>7351</v>
      </c>
      <c r="F7" s="744">
        <f>F8+F9</f>
        <v>7348</v>
      </c>
      <c r="G7" s="744">
        <f>G8+G9</f>
        <v>7343</v>
      </c>
      <c r="H7" s="744">
        <f>H8+H9</f>
        <v>7409</v>
      </c>
      <c r="I7" s="732"/>
      <c r="J7" s="745">
        <f t="shared" ref="J7:K7" si="0">+IFERROR(IF(D7*M7&lt;0,"n.m.",IF(D7/M7-1&gt;100%,"&gt;100%",D7/M7-1)),"n.m.")</f>
        <v>-3.0083124422747076E-2</v>
      </c>
      <c r="K7" s="746">
        <f t="shared" si="0"/>
        <v>-3.0083124422747076E-2</v>
      </c>
      <c r="L7" s="732"/>
      <c r="M7" s="742">
        <f>M8+M9</f>
        <v>7579</v>
      </c>
      <c r="N7" s="743">
        <f>N8+N9</f>
        <v>7579</v>
      </c>
      <c r="O7" s="744">
        <f>O8+O9</f>
        <v>7576</v>
      </c>
      <c r="P7" s="744">
        <f>P8+P9</f>
        <v>7553</v>
      </c>
      <c r="Q7" s="744">
        <f>Q8+Q9</f>
        <v>7583</v>
      </c>
      <c r="R7" s="736"/>
      <c r="S7" s="717"/>
    </row>
    <row r="8" spans="1:19" ht="14.25">
      <c r="A8" s="714"/>
      <c r="B8" s="747"/>
      <c r="C8" s="748" t="s">
        <v>492</v>
      </c>
      <c r="D8" s="749">
        <f t="shared" ref="D8:D9" si="1">+E8</f>
        <v>3527</v>
      </c>
      <c r="E8" s="750">
        <v>3527</v>
      </c>
      <c r="F8" s="751">
        <v>3516</v>
      </c>
      <c r="G8" s="751">
        <v>3524</v>
      </c>
      <c r="H8" s="751">
        <v>3524</v>
      </c>
      <c r="I8" s="752"/>
      <c r="J8" s="753">
        <f t="shared" ref="J8:J9" si="2">+IFERROR(IF(D8*M8&lt;0,"n.m.",IF(D8/M8-1&gt;100%,"&gt;100%",D8/M8-1)),"n.m.")</f>
        <v>3.9851978366067797E-3</v>
      </c>
      <c r="K8" s="754">
        <f t="shared" ref="K8:K9" si="3">+IFERROR(IF(E8*N8&lt;0,"n.m.",IF(E8/N8-1&gt;100%,"&gt;100%",E8/N8-1)),"n.m.")</f>
        <v>3.9851978366067797E-3</v>
      </c>
      <c r="L8" s="752"/>
      <c r="M8" s="749">
        <f>N8</f>
        <v>3513</v>
      </c>
      <c r="N8" s="755">
        <v>3513</v>
      </c>
      <c r="O8" s="751">
        <v>3480</v>
      </c>
      <c r="P8" s="756">
        <v>3485</v>
      </c>
      <c r="Q8" s="751">
        <v>3452</v>
      </c>
      <c r="R8" s="730"/>
      <c r="S8" s="717"/>
    </row>
    <row r="9" spans="1:19">
      <c r="A9" s="714"/>
      <c r="B9" s="757"/>
      <c r="C9" s="748" t="s">
        <v>217</v>
      </c>
      <c r="D9" s="758">
        <f t="shared" si="1"/>
        <v>3824</v>
      </c>
      <c r="E9" s="759">
        <v>3824</v>
      </c>
      <c r="F9" s="760">
        <v>3832</v>
      </c>
      <c r="G9" s="760">
        <v>3819</v>
      </c>
      <c r="H9" s="760">
        <v>3885</v>
      </c>
      <c r="I9" s="761"/>
      <c r="J9" s="84">
        <f t="shared" si="2"/>
        <v>-5.9517953762911913E-2</v>
      </c>
      <c r="K9" s="762">
        <f t="shared" si="3"/>
        <v>-5.9517953762911913E-2</v>
      </c>
      <c r="L9" s="761"/>
      <c r="M9" s="758">
        <f>N9</f>
        <v>4066</v>
      </c>
      <c r="N9" s="763">
        <v>4066</v>
      </c>
      <c r="O9" s="764">
        <v>4096</v>
      </c>
      <c r="P9" s="765">
        <v>4068</v>
      </c>
      <c r="Q9" s="760">
        <v>4131</v>
      </c>
      <c r="R9" s="730"/>
      <c r="S9" s="717"/>
    </row>
    <row r="10" spans="1:19">
      <c r="A10" s="714"/>
      <c r="B10" s="722"/>
      <c r="C10" s="726"/>
      <c r="D10" s="766"/>
      <c r="E10" s="767"/>
      <c r="F10" s="768"/>
      <c r="G10" s="768"/>
      <c r="H10" s="768"/>
      <c r="I10" s="769"/>
      <c r="J10" s="770"/>
      <c r="K10" s="771"/>
      <c r="L10" s="769"/>
      <c r="M10" s="766"/>
      <c r="N10" s="772"/>
      <c r="O10" s="773"/>
      <c r="P10" s="774"/>
      <c r="Q10" s="768"/>
      <c r="R10" s="730"/>
      <c r="S10" s="717"/>
    </row>
    <row r="11" spans="1:19" s="782" customFormat="1" ht="14.25">
      <c r="A11" s="775"/>
      <c r="B11" s="722"/>
      <c r="C11" s="732" t="s">
        <v>493</v>
      </c>
      <c r="D11" s="742">
        <f>+F11+G11+H11+E11</f>
        <v>-228</v>
      </c>
      <c r="E11" s="743">
        <v>3</v>
      </c>
      <c r="F11" s="744">
        <f t="shared" ref="F11:G13" si="4">F7-G7</f>
        <v>5</v>
      </c>
      <c r="G11" s="744">
        <f t="shared" si="4"/>
        <v>-66</v>
      </c>
      <c r="H11" s="744">
        <f>H7-N7</f>
        <v>-170</v>
      </c>
      <c r="I11" s="732"/>
      <c r="J11" s="776"/>
      <c r="K11" s="777"/>
      <c r="L11" s="732"/>
      <c r="M11" s="742">
        <f>Q11+P11+O11+N11</f>
        <v>-84</v>
      </c>
      <c r="N11" s="743">
        <f t="shared" ref="N11:P13" si="5">N7-O7</f>
        <v>3</v>
      </c>
      <c r="O11" s="778">
        <f t="shared" si="5"/>
        <v>23</v>
      </c>
      <c r="P11" s="779">
        <f t="shared" si="5"/>
        <v>-30</v>
      </c>
      <c r="Q11" s="744">
        <v>-80</v>
      </c>
      <c r="R11" s="780"/>
      <c r="S11" s="781"/>
    </row>
    <row r="12" spans="1:19" ht="14.25">
      <c r="A12" s="714"/>
      <c r="B12" s="757"/>
      <c r="C12" s="748" t="s">
        <v>492</v>
      </c>
      <c r="D12" s="758">
        <f>+F12+G12+H12+E12</f>
        <v>14</v>
      </c>
      <c r="E12" s="759">
        <f>E8-F8</f>
        <v>11</v>
      </c>
      <c r="F12" s="760">
        <f t="shared" si="4"/>
        <v>-8</v>
      </c>
      <c r="G12" s="760">
        <f t="shared" si="4"/>
        <v>0</v>
      </c>
      <c r="H12" s="760">
        <f>H8-N8</f>
        <v>11</v>
      </c>
      <c r="I12" s="783"/>
      <c r="J12" s="183"/>
      <c r="K12" s="357"/>
      <c r="L12" s="783"/>
      <c r="M12" s="758">
        <f>Q12+P12+O12+N12</f>
        <v>66</v>
      </c>
      <c r="N12" s="763">
        <f t="shared" si="5"/>
        <v>33</v>
      </c>
      <c r="O12" s="764">
        <f t="shared" si="5"/>
        <v>-5</v>
      </c>
      <c r="P12" s="765">
        <f t="shared" si="5"/>
        <v>33</v>
      </c>
      <c r="Q12" s="760">
        <v>5</v>
      </c>
      <c r="R12" s="730"/>
      <c r="S12" s="717"/>
    </row>
    <row r="13" spans="1:19" ht="14.25" customHeight="1">
      <c r="A13" s="714"/>
      <c r="B13" s="757"/>
      <c r="C13" s="748" t="s">
        <v>217</v>
      </c>
      <c r="D13" s="758">
        <f t="shared" ref="D13" si="6">+F13+G13+H13+E13</f>
        <v>-242</v>
      </c>
      <c r="E13" s="759">
        <f>E9-F9</f>
        <v>-8</v>
      </c>
      <c r="F13" s="760">
        <f t="shared" si="4"/>
        <v>13</v>
      </c>
      <c r="G13" s="760">
        <f t="shared" si="4"/>
        <v>-66</v>
      </c>
      <c r="H13" s="760">
        <f>H9-N9</f>
        <v>-181</v>
      </c>
      <c r="I13" s="761"/>
      <c r="J13" s="183"/>
      <c r="K13" s="357"/>
      <c r="L13" s="761"/>
      <c r="M13" s="758">
        <f>Q13+P13+O13+N13</f>
        <v>-150</v>
      </c>
      <c r="N13" s="763">
        <f t="shared" si="5"/>
        <v>-30</v>
      </c>
      <c r="O13" s="764">
        <f t="shared" si="5"/>
        <v>28</v>
      </c>
      <c r="P13" s="765">
        <f t="shared" si="5"/>
        <v>-63</v>
      </c>
      <c r="Q13" s="760">
        <v>-85</v>
      </c>
      <c r="R13" s="730"/>
      <c r="S13" s="717"/>
    </row>
    <row r="14" spans="1:19">
      <c r="A14" s="714"/>
      <c r="B14" s="722"/>
      <c r="C14" s="726"/>
      <c r="D14" s="784"/>
      <c r="E14" s="785"/>
      <c r="F14" s="786"/>
      <c r="G14" s="786"/>
      <c r="H14" s="786"/>
      <c r="I14" s="787"/>
      <c r="J14" s="788"/>
      <c r="K14" s="789"/>
      <c r="L14" s="787"/>
      <c r="M14" s="784"/>
      <c r="N14" s="790"/>
      <c r="O14" s="791"/>
      <c r="P14" s="792"/>
      <c r="Q14" s="786"/>
      <c r="R14" s="730"/>
      <c r="S14" s="717"/>
    </row>
    <row r="15" spans="1:19" ht="14.25">
      <c r="A15" s="714"/>
      <c r="B15" s="718"/>
      <c r="C15" s="793" t="s">
        <v>356</v>
      </c>
      <c r="D15" s="794">
        <v>1405</v>
      </c>
      <c r="E15" s="795">
        <v>323</v>
      </c>
      <c r="F15" s="796">
        <v>352</v>
      </c>
      <c r="G15" s="796">
        <v>362</v>
      </c>
      <c r="H15" s="796">
        <v>368</v>
      </c>
      <c r="I15" s="797"/>
      <c r="J15" s="798">
        <f t="shared" ref="J15" si="7">+IFERROR(IF(D15*M15&lt;0,"n.m.",IF(D15/M15-1&gt;100%,"&gt;100%",D15/M15-1)),"n.m.")</f>
        <v>-9.6463022508038621E-2</v>
      </c>
      <c r="K15" s="799">
        <f t="shared" ref="K15" si="8">+IFERROR(IF(E15*N15&lt;0,"n.m.",IF(E15/N15-1&gt;100%,"&gt;100%",E15/N15-1)),"n.m.")</f>
        <v>-0.14550264550264547</v>
      </c>
      <c r="L15" s="797"/>
      <c r="M15" s="794">
        <v>1555</v>
      </c>
      <c r="N15" s="795">
        <v>378</v>
      </c>
      <c r="O15" s="800">
        <v>387</v>
      </c>
      <c r="P15" s="801">
        <v>403</v>
      </c>
      <c r="Q15" s="796">
        <v>387</v>
      </c>
      <c r="R15" s="736"/>
      <c r="S15" s="717"/>
    </row>
    <row r="16" spans="1:19">
      <c r="A16" s="714"/>
      <c r="B16" s="722"/>
      <c r="C16" s="802"/>
      <c r="D16" s="803"/>
      <c r="E16" s="804"/>
      <c r="F16" s="805"/>
      <c r="G16" s="805"/>
      <c r="H16" s="805"/>
      <c r="I16" s="802"/>
      <c r="J16" s="806"/>
      <c r="K16" s="807"/>
      <c r="L16" s="802"/>
      <c r="M16" s="803"/>
      <c r="N16" s="808"/>
      <c r="O16" s="809"/>
      <c r="P16" s="810"/>
      <c r="Q16" s="805"/>
      <c r="R16" s="730"/>
      <c r="S16" s="717"/>
    </row>
    <row r="17" spans="1:27" ht="14.25">
      <c r="A17" s="714"/>
      <c r="B17" s="722"/>
      <c r="C17" s="811" t="s">
        <v>494</v>
      </c>
      <c r="D17" s="812">
        <v>20</v>
      </c>
      <c r="E17" s="813">
        <v>19</v>
      </c>
      <c r="F17" s="814">
        <v>20</v>
      </c>
      <c r="G17" s="814">
        <v>21</v>
      </c>
      <c r="H17" s="814">
        <v>21</v>
      </c>
      <c r="I17" s="811"/>
      <c r="J17" s="93">
        <f t="shared" ref="J17:J19" si="9">+IFERROR(IF(D17*M17&lt;0,"n.m.",IF(D17/M17-1&gt;100%,"&gt;100%",D17/M17-1)),"n.m.")</f>
        <v>-9.0909090909090939E-2</v>
      </c>
      <c r="K17" s="746">
        <f t="shared" ref="K17:K19" si="10">+IFERROR(IF(E17*N17&lt;0,"n.m.",IF(E17/N17-1&gt;100%,"&gt;100%",E17/N17-1)),"n.m.")</f>
        <v>-9.5238095238095233E-2</v>
      </c>
      <c r="L17" s="811"/>
      <c r="M17" s="812">
        <v>22</v>
      </c>
      <c r="N17" s="815">
        <v>21</v>
      </c>
      <c r="O17" s="816">
        <v>22</v>
      </c>
      <c r="P17" s="817">
        <v>23</v>
      </c>
      <c r="Q17" s="814">
        <v>21</v>
      </c>
      <c r="R17" s="736"/>
      <c r="S17" s="717"/>
      <c r="V17" s="529" t="s">
        <v>343</v>
      </c>
    </row>
    <row r="18" spans="1:27">
      <c r="A18" s="714"/>
      <c r="B18" s="722"/>
      <c r="C18" s="748" t="s">
        <v>216</v>
      </c>
      <c r="D18" s="818">
        <v>31</v>
      </c>
      <c r="E18" s="819">
        <v>28</v>
      </c>
      <c r="F18" s="820">
        <v>31</v>
      </c>
      <c r="G18" s="820">
        <v>32</v>
      </c>
      <c r="H18" s="820">
        <v>32</v>
      </c>
      <c r="I18" s="821"/>
      <c r="J18" s="84">
        <f t="shared" si="9"/>
        <v>-8.8235294117647078E-2</v>
      </c>
      <c r="K18" s="762">
        <f t="shared" si="10"/>
        <v>-0.15151515151515149</v>
      </c>
      <c r="L18" s="821"/>
      <c r="M18" s="818">
        <v>34</v>
      </c>
      <c r="N18" s="822">
        <v>33</v>
      </c>
      <c r="O18" s="823">
        <v>34</v>
      </c>
      <c r="P18" s="824">
        <v>36</v>
      </c>
      <c r="Q18" s="820">
        <v>34</v>
      </c>
      <c r="R18" s="736"/>
      <c r="S18" s="717"/>
    </row>
    <row r="19" spans="1:27">
      <c r="A19" s="714"/>
      <c r="B19" s="722"/>
      <c r="C19" s="748" t="s">
        <v>217</v>
      </c>
      <c r="D19" s="818">
        <v>4</v>
      </c>
      <c r="E19" s="819">
        <v>4</v>
      </c>
      <c r="F19" s="820">
        <v>4</v>
      </c>
      <c r="G19" s="820">
        <v>5</v>
      </c>
      <c r="H19" s="820">
        <v>4</v>
      </c>
      <c r="I19" s="802"/>
      <c r="J19" s="753">
        <f t="shared" si="9"/>
        <v>-0.19999999999999996</v>
      </c>
      <c r="K19" s="754">
        <f t="shared" si="10"/>
        <v>-0.19999999999999996</v>
      </c>
      <c r="L19" s="802"/>
      <c r="M19" s="818">
        <v>5</v>
      </c>
      <c r="N19" s="822">
        <v>5</v>
      </c>
      <c r="O19" s="823">
        <v>5</v>
      </c>
      <c r="P19" s="824">
        <v>4</v>
      </c>
      <c r="Q19" s="820">
        <v>5</v>
      </c>
      <c r="R19" s="736"/>
      <c r="S19" s="717"/>
    </row>
    <row r="20" spans="1:27">
      <c r="A20" s="714"/>
      <c r="B20" s="722"/>
      <c r="C20" s="748" t="s">
        <v>329</v>
      </c>
      <c r="D20" s="825" t="s">
        <v>669</v>
      </c>
      <c r="E20" s="826" t="s">
        <v>668</v>
      </c>
      <c r="F20" s="827" t="s">
        <v>416</v>
      </c>
      <c r="G20" s="827" t="s">
        <v>489</v>
      </c>
      <c r="H20" s="827" t="s">
        <v>416</v>
      </c>
      <c r="I20" s="828"/>
      <c r="J20" s="829"/>
      <c r="K20" s="830"/>
      <c r="L20" s="828"/>
      <c r="M20" s="825" t="s">
        <v>332</v>
      </c>
      <c r="N20" s="831" t="s">
        <v>391</v>
      </c>
      <c r="O20" s="832" t="s">
        <v>378</v>
      </c>
      <c r="P20" s="833" t="s">
        <v>369</v>
      </c>
      <c r="Q20" s="827" t="s">
        <v>332</v>
      </c>
      <c r="R20" s="736"/>
      <c r="S20" s="717"/>
      <c r="U20" s="834"/>
      <c r="V20" s="834"/>
      <c r="W20" s="834"/>
      <c r="X20" s="834"/>
      <c r="Y20" s="834"/>
      <c r="Z20" s="834"/>
      <c r="AA20" s="834"/>
    </row>
    <row r="21" spans="1:27">
      <c r="A21" s="714"/>
      <c r="B21" s="722"/>
      <c r="C21" s="802"/>
      <c r="D21" s="835"/>
      <c r="E21" s="836"/>
      <c r="F21" s="837"/>
      <c r="G21" s="837"/>
      <c r="H21" s="837"/>
      <c r="I21" s="802"/>
      <c r="J21" s="838"/>
      <c r="K21" s="839"/>
      <c r="L21" s="802"/>
      <c r="M21" s="835"/>
      <c r="N21" s="840"/>
      <c r="O21" s="841"/>
      <c r="P21" s="842"/>
      <c r="Q21" s="837"/>
      <c r="R21" s="730"/>
      <c r="S21" s="717"/>
      <c r="U21" s="834"/>
      <c r="V21" s="834"/>
      <c r="W21" s="834"/>
      <c r="X21" s="834"/>
      <c r="Y21" s="834"/>
      <c r="Z21" s="834"/>
      <c r="AA21" s="834"/>
    </row>
    <row r="22" spans="1:27">
      <c r="A22" s="714"/>
      <c r="B22" s="722"/>
      <c r="C22" s="843" t="s">
        <v>362</v>
      </c>
      <c r="D22" s="844">
        <v>16</v>
      </c>
      <c r="E22" s="845">
        <v>15</v>
      </c>
      <c r="F22" s="846">
        <v>16</v>
      </c>
      <c r="G22" s="846">
        <v>17</v>
      </c>
      <c r="H22" s="846">
        <v>17</v>
      </c>
      <c r="I22" s="821"/>
      <c r="J22" s="93">
        <f t="shared" ref="J22:J28" si="11">+IFERROR(IF(D22*M22&lt;0,"n.m.",IF(D22/M22-1&gt;100%,"&gt;100%",D22/M22-1)),"n.m.")</f>
        <v>-5.8823529411764719E-2</v>
      </c>
      <c r="K22" s="746">
        <f t="shared" ref="K22:K28" si="12">+IFERROR(IF(E22*N22&lt;0,"n.m.",IF(E22/N22-1&gt;100%,"&gt;100%",E22/N22-1)),"n.m.")</f>
        <v>-0.11764705882352944</v>
      </c>
      <c r="L22" s="821"/>
      <c r="M22" s="844">
        <v>17</v>
      </c>
      <c r="N22" s="847">
        <v>17</v>
      </c>
      <c r="O22" s="848">
        <v>17</v>
      </c>
      <c r="P22" s="846">
        <v>18</v>
      </c>
      <c r="Q22" s="846">
        <v>17</v>
      </c>
      <c r="R22" s="730"/>
      <c r="S22" s="717"/>
      <c r="U22" s="834"/>
      <c r="V22" s="834"/>
      <c r="W22" s="834"/>
      <c r="X22" s="834"/>
      <c r="Y22" s="834"/>
      <c r="Z22" s="834"/>
      <c r="AA22" s="834"/>
    </row>
    <row r="23" spans="1:27">
      <c r="A23" s="714"/>
      <c r="B23" s="722"/>
      <c r="C23" s="849" t="s">
        <v>216</v>
      </c>
      <c r="D23" s="850">
        <v>29</v>
      </c>
      <c r="E23" s="851">
        <v>26</v>
      </c>
      <c r="F23" s="852">
        <v>29</v>
      </c>
      <c r="G23" s="852">
        <v>30</v>
      </c>
      <c r="H23" s="852">
        <v>30</v>
      </c>
      <c r="I23" s="821"/>
      <c r="J23" s="84">
        <f t="shared" si="11"/>
        <v>-9.375E-2</v>
      </c>
      <c r="K23" s="762">
        <f t="shared" si="12"/>
        <v>-0.16129032258064513</v>
      </c>
      <c r="L23" s="821"/>
      <c r="M23" s="850">
        <v>32</v>
      </c>
      <c r="N23" s="853">
        <v>31</v>
      </c>
      <c r="O23" s="854">
        <v>32</v>
      </c>
      <c r="P23" s="852">
        <v>34</v>
      </c>
      <c r="Q23" s="852">
        <v>32</v>
      </c>
      <c r="R23" s="730"/>
      <c r="S23" s="717"/>
      <c r="U23" s="834"/>
      <c r="V23" s="834"/>
      <c r="W23" s="834"/>
      <c r="X23" s="834"/>
      <c r="Y23" s="834"/>
      <c r="Z23" s="834"/>
      <c r="AA23" s="834"/>
    </row>
    <row r="24" spans="1:27">
      <c r="A24" s="714"/>
      <c r="B24" s="722"/>
      <c r="C24" s="849" t="s">
        <v>217</v>
      </c>
      <c r="D24" s="850">
        <v>4</v>
      </c>
      <c r="E24" s="851">
        <v>4</v>
      </c>
      <c r="F24" s="852">
        <v>5</v>
      </c>
      <c r="G24" s="852">
        <v>5</v>
      </c>
      <c r="H24" s="852">
        <v>4</v>
      </c>
      <c r="I24" s="821"/>
      <c r="J24" s="84">
        <f t="shared" si="11"/>
        <v>0</v>
      </c>
      <c r="K24" s="762">
        <f t="shared" si="12"/>
        <v>0</v>
      </c>
      <c r="L24" s="821"/>
      <c r="M24" s="850">
        <v>4</v>
      </c>
      <c r="N24" s="853">
        <v>4</v>
      </c>
      <c r="O24" s="854">
        <v>5</v>
      </c>
      <c r="P24" s="852">
        <v>4</v>
      </c>
      <c r="Q24" s="852">
        <v>4</v>
      </c>
      <c r="R24" s="730"/>
      <c r="S24" s="717"/>
      <c r="U24" s="834"/>
      <c r="V24" s="834"/>
      <c r="W24" s="834"/>
      <c r="X24" s="834"/>
      <c r="Y24" s="834"/>
      <c r="Z24" s="834"/>
      <c r="AA24" s="834"/>
    </row>
    <row r="25" spans="1:27">
      <c r="A25" s="714"/>
      <c r="B25" s="722"/>
      <c r="C25" s="802"/>
      <c r="D25" s="835"/>
      <c r="E25" s="836"/>
      <c r="F25" s="837"/>
      <c r="G25" s="837"/>
      <c r="H25" s="837"/>
      <c r="I25" s="802"/>
      <c r="J25" s="838"/>
      <c r="K25" s="839"/>
      <c r="L25" s="802"/>
      <c r="M25" s="835"/>
      <c r="N25" s="840"/>
      <c r="O25" s="841"/>
      <c r="P25" s="842"/>
      <c r="Q25" s="837"/>
      <c r="R25" s="730"/>
      <c r="S25" s="717"/>
      <c r="U25" s="834"/>
      <c r="V25" s="834"/>
      <c r="W25" s="834"/>
      <c r="X25" s="834"/>
      <c r="Y25" s="834"/>
      <c r="Z25" s="834"/>
      <c r="AA25" s="834"/>
    </row>
    <row r="26" spans="1:27" ht="14.25">
      <c r="A26" s="714"/>
      <c r="B26" s="722"/>
      <c r="C26" s="855" t="s">
        <v>495</v>
      </c>
      <c r="D26" s="856">
        <v>105</v>
      </c>
      <c r="E26" s="857">
        <v>105</v>
      </c>
      <c r="F26" s="858">
        <v>104</v>
      </c>
      <c r="G26" s="858">
        <v>108</v>
      </c>
      <c r="H26" s="858">
        <v>103</v>
      </c>
      <c r="I26" s="859"/>
      <c r="J26" s="798">
        <f t="shared" si="11"/>
        <v>-9.4339622641509413E-3</v>
      </c>
      <c r="K26" s="860">
        <f t="shared" si="12"/>
        <v>9.6153846153845812E-3</v>
      </c>
      <c r="L26" s="859"/>
      <c r="M26" s="856">
        <v>106</v>
      </c>
      <c r="N26" s="861">
        <v>104</v>
      </c>
      <c r="O26" s="862">
        <v>104</v>
      </c>
      <c r="P26" s="863">
        <v>110</v>
      </c>
      <c r="Q26" s="858">
        <v>107</v>
      </c>
      <c r="R26" s="736"/>
      <c r="S26" s="717"/>
      <c r="U26" s="834"/>
      <c r="V26" s="834"/>
      <c r="W26" s="834"/>
      <c r="X26" s="834"/>
      <c r="Y26" s="834"/>
      <c r="Z26" s="834"/>
      <c r="AA26" s="834"/>
    </row>
    <row r="27" spans="1:27">
      <c r="A27" s="714"/>
      <c r="B27" s="718"/>
      <c r="C27" s="802"/>
      <c r="D27" s="864"/>
      <c r="E27" s="865"/>
      <c r="F27" s="866"/>
      <c r="G27" s="866"/>
      <c r="H27" s="866"/>
      <c r="I27" s="802"/>
      <c r="J27" s="770"/>
      <c r="K27" s="771"/>
      <c r="L27" s="802"/>
      <c r="M27" s="864"/>
      <c r="N27" s="867"/>
      <c r="O27" s="868"/>
      <c r="P27" s="869"/>
      <c r="Q27" s="866"/>
      <c r="R27" s="730"/>
      <c r="S27" s="717"/>
    </row>
    <row r="28" spans="1:27" ht="14.25">
      <c r="A28" s="714"/>
      <c r="B28" s="722"/>
      <c r="C28" s="870" t="s">
        <v>496</v>
      </c>
      <c r="D28" s="871">
        <v>19</v>
      </c>
      <c r="E28" s="872">
        <v>16</v>
      </c>
      <c r="F28" s="873">
        <v>18</v>
      </c>
      <c r="G28" s="873">
        <v>20</v>
      </c>
      <c r="H28" s="873">
        <v>22</v>
      </c>
      <c r="I28" s="811"/>
      <c r="J28" s="93">
        <f t="shared" si="11"/>
        <v>-0.4242424242424242</v>
      </c>
      <c r="K28" s="94">
        <f t="shared" si="12"/>
        <v>-0.40740740740740744</v>
      </c>
      <c r="L28" s="811"/>
      <c r="M28" s="871">
        <v>33</v>
      </c>
      <c r="N28" s="874">
        <v>27</v>
      </c>
      <c r="O28" s="875">
        <v>30</v>
      </c>
      <c r="P28" s="876">
        <v>35</v>
      </c>
      <c r="Q28" s="873">
        <v>39</v>
      </c>
      <c r="R28" s="736"/>
      <c r="S28" s="717"/>
      <c r="W28" s="834"/>
    </row>
    <row r="29" spans="1:27">
      <c r="A29" s="714"/>
      <c r="B29" s="722"/>
      <c r="C29" s="877"/>
      <c r="D29" s="864"/>
      <c r="E29" s="865"/>
      <c r="F29" s="866"/>
      <c r="G29" s="866"/>
      <c r="H29" s="866"/>
      <c r="I29" s="877"/>
      <c r="J29" s="770"/>
      <c r="K29" s="771"/>
      <c r="L29" s="877"/>
      <c r="M29" s="864"/>
      <c r="N29" s="867"/>
      <c r="O29" s="868"/>
      <c r="P29" s="869"/>
      <c r="Q29" s="866"/>
      <c r="R29" s="736"/>
      <c r="S29" s="717"/>
    </row>
    <row r="30" spans="1:27" ht="14.25">
      <c r="A30" s="714"/>
      <c r="B30" s="718"/>
      <c r="C30" s="878" t="s">
        <v>687</v>
      </c>
      <c r="D30" s="812">
        <v>171</v>
      </c>
      <c r="E30" s="813">
        <v>197</v>
      </c>
      <c r="F30" s="814">
        <v>172</v>
      </c>
      <c r="G30" s="814">
        <v>162</v>
      </c>
      <c r="H30" s="814">
        <v>153</v>
      </c>
      <c r="I30" s="732"/>
      <c r="J30" s="93">
        <v>-5.8139534883721034E-3</v>
      </c>
      <c r="K30" s="94">
        <v>0.19393939393939386</v>
      </c>
      <c r="L30" s="732"/>
      <c r="M30" s="812">
        <v>172</v>
      </c>
      <c r="N30" s="815">
        <v>165</v>
      </c>
      <c r="O30" s="816">
        <v>174</v>
      </c>
      <c r="P30" s="817">
        <v>168</v>
      </c>
      <c r="Q30" s="814">
        <v>149</v>
      </c>
      <c r="R30" s="736"/>
      <c r="S30" s="717"/>
    </row>
    <row r="31" spans="1:27">
      <c r="A31" s="714"/>
      <c r="B31" s="718"/>
      <c r="C31" s="802"/>
      <c r="D31" s="879"/>
      <c r="E31" s="880"/>
      <c r="F31" s="881"/>
      <c r="G31" s="881"/>
      <c r="H31" s="881"/>
      <c r="I31" s="802"/>
      <c r="J31" s="201"/>
      <c r="K31" s="882"/>
      <c r="L31" s="802"/>
      <c r="M31" s="879"/>
      <c r="N31" s="883"/>
      <c r="O31" s="881"/>
      <c r="P31" s="881"/>
      <c r="Q31" s="881"/>
      <c r="R31" s="884"/>
      <c r="S31" s="717"/>
    </row>
    <row r="32" spans="1:27" ht="9" customHeight="1">
      <c r="A32" s="714"/>
      <c r="B32" s="715"/>
      <c r="C32" s="715"/>
      <c r="D32" s="715"/>
      <c r="E32" s="715"/>
      <c r="F32" s="715"/>
      <c r="G32" s="715"/>
      <c r="H32" s="715"/>
      <c r="I32" s="715"/>
      <c r="J32" s="688"/>
      <c r="K32" s="688"/>
      <c r="L32" s="715"/>
      <c r="M32" s="715"/>
      <c r="N32" s="715"/>
      <c r="O32" s="715"/>
      <c r="P32" s="715"/>
      <c r="Q32" s="715"/>
      <c r="R32" s="716"/>
      <c r="S32" s="717"/>
    </row>
    <row r="33" spans="1:19" ht="14.25">
      <c r="A33" s="885"/>
      <c r="B33" s="7" t="s">
        <v>383</v>
      </c>
      <c r="C33" s="886"/>
      <c r="D33" s="7"/>
      <c r="E33" s="4"/>
      <c r="F33" s="4"/>
      <c r="G33" s="4"/>
      <c r="H33" s="4"/>
      <c r="I33" s="887"/>
      <c r="J33" s="3"/>
      <c r="K33" s="3"/>
      <c r="L33" s="887"/>
      <c r="M33" s="4"/>
      <c r="N33" s="4"/>
      <c r="O33" s="4"/>
      <c r="P33" s="4"/>
      <c r="Q33" s="4"/>
      <c r="R33" s="888"/>
      <c r="S33" s="888"/>
    </row>
    <row r="34" spans="1:19" ht="14.25" customHeight="1">
      <c r="A34" s="885"/>
      <c r="B34" s="886" t="s">
        <v>381</v>
      </c>
      <c r="C34" s="886"/>
      <c r="D34" s="7"/>
      <c r="E34" s="4"/>
      <c r="F34" s="4"/>
      <c r="G34" s="4"/>
      <c r="H34" s="4"/>
      <c r="I34" s="887"/>
      <c r="J34" s="3"/>
      <c r="K34" s="3"/>
      <c r="L34" s="887"/>
      <c r="M34" s="4"/>
      <c r="N34" s="4"/>
      <c r="O34" s="4"/>
      <c r="P34" s="4"/>
      <c r="Q34" s="4"/>
      <c r="R34" s="888"/>
      <c r="S34" s="888"/>
    </row>
    <row r="35" spans="1:19" ht="14.25" customHeight="1">
      <c r="A35" s="885"/>
      <c r="B35" s="886" t="s">
        <v>574</v>
      </c>
      <c r="C35" s="886"/>
      <c r="D35" s="7"/>
      <c r="E35" s="4"/>
      <c r="F35" s="4"/>
      <c r="G35" s="4"/>
      <c r="H35" s="4"/>
      <c r="I35" s="887"/>
      <c r="J35" s="3"/>
      <c r="K35" s="3"/>
      <c r="L35" s="887"/>
      <c r="M35" s="4"/>
      <c r="N35" s="4"/>
      <c r="O35" s="4"/>
      <c r="P35" s="4"/>
      <c r="Q35" s="4"/>
      <c r="R35" s="888"/>
      <c r="S35" s="888"/>
    </row>
    <row r="36" spans="1:19" ht="14.25" customHeight="1">
      <c r="A36" s="885"/>
      <c r="B36" s="886" t="s">
        <v>490</v>
      </c>
      <c r="C36" s="886"/>
      <c r="D36" s="7"/>
      <c r="E36" s="4"/>
      <c r="F36" s="4"/>
      <c r="G36" s="4"/>
      <c r="H36" s="4"/>
      <c r="I36" s="887"/>
      <c r="J36" s="3"/>
      <c r="K36" s="3"/>
      <c r="L36" s="887"/>
      <c r="M36" s="4"/>
      <c r="N36" s="4"/>
      <c r="O36" s="4"/>
      <c r="P36" s="4"/>
      <c r="Q36" s="4"/>
      <c r="R36" s="888"/>
      <c r="S36" s="888"/>
    </row>
    <row r="37" spans="1:19" ht="14.25" customHeight="1">
      <c r="A37" s="885"/>
      <c r="B37" s="886" t="s">
        <v>482</v>
      </c>
      <c r="C37" s="886"/>
      <c r="D37" s="7"/>
      <c r="E37" s="4"/>
      <c r="F37" s="4"/>
      <c r="G37" s="4"/>
      <c r="H37" s="4"/>
      <c r="I37" s="887"/>
      <c r="J37" s="3"/>
      <c r="K37" s="3"/>
      <c r="L37" s="887"/>
      <c r="M37" s="4"/>
      <c r="N37" s="4"/>
      <c r="O37" s="4"/>
      <c r="P37" s="4"/>
      <c r="Q37" s="4"/>
      <c r="R37" s="888"/>
      <c r="S37" s="888"/>
    </row>
    <row r="38" spans="1:19" s="886" customFormat="1">
      <c r="J38" s="618"/>
      <c r="K38" s="618"/>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view="pageBreakPreview" zoomScale="85" zoomScaleNormal="100" zoomScaleSheetLayoutView="85" workbookViewId="0"/>
  </sheetViews>
  <sheetFormatPr defaultRowHeight="12"/>
  <cols>
    <col min="1" max="2" width="1.7109375" style="529" customWidth="1"/>
    <col min="3" max="3" width="47" style="529" bestFit="1" customWidth="1"/>
    <col min="4" max="8" width="8.7109375" style="529" customWidth="1"/>
    <col min="9" max="9" width="1.7109375" style="529" customWidth="1"/>
    <col min="10" max="11" width="8.7109375" style="1050" customWidth="1"/>
    <col min="12" max="12" width="1.7109375" style="529" customWidth="1"/>
    <col min="13" max="17" width="8.7109375" style="529" customWidth="1"/>
    <col min="18" max="19" width="1.7109375" style="529" customWidth="1"/>
    <col min="20" max="16384" width="9.140625" style="529"/>
  </cols>
  <sheetData>
    <row r="1" spans="1:22" ht="9" customHeight="1">
      <c r="A1" s="714"/>
      <c r="B1" s="715"/>
      <c r="C1" s="715"/>
      <c r="D1" s="715"/>
      <c r="E1" s="715"/>
      <c r="F1" s="715"/>
      <c r="G1" s="715"/>
      <c r="H1" s="715"/>
      <c r="I1" s="715"/>
      <c r="J1" s="889"/>
      <c r="K1" s="889"/>
      <c r="L1" s="715"/>
      <c r="M1" s="715"/>
      <c r="N1" s="715"/>
      <c r="O1" s="715"/>
      <c r="P1" s="715"/>
      <c r="Q1" s="715"/>
      <c r="R1" s="716"/>
      <c r="S1" s="717"/>
    </row>
    <row r="2" spans="1:22">
      <c r="A2" s="714"/>
      <c r="B2" s="718"/>
      <c r="C2" s="719" t="s">
        <v>314</v>
      </c>
      <c r="D2" s="397">
        <v>2013</v>
      </c>
      <c r="E2" s="395" t="s">
        <v>660</v>
      </c>
      <c r="F2" s="396" t="s">
        <v>518</v>
      </c>
      <c r="G2" s="396" t="s">
        <v>480</v>
      </c>
      <c r="H2" s="396" t="s">
        <v>408</v>
      </c>
      <c r="I2" s="393"/>
      <c r="J2" s="53" t="s">
        <v>357</v>
      </c>
      <c r="K2" s="54" t="s">
        <v>357</v>
      </c>
      <c r="L2" s="393"/>
      <c r="M2" s="397">
        <v>2012</v>
      </c>
      <c r="N2" s="395" t="s">
        <v>388</v>
      </c>
      <c r="O2" s="396" t="s">
        <v>371</v>
      </c>
      <c r="P2" s="396" t="s">
        <v>361</v>
      </c>
      <c r="Q2" s="396" t="s">
        <v>321</v>
      </c>
      <c r="R2" s="780"/>
      <c r="S2" s="717"/>
    </row>
    <row r="3" spans="1:22">
      <c r="A3" s="714"/>
      <c r="B3" s="722"/>
      <c r="C3" s="723"/>
      <c r="D3" s="401"/>
      <c r="E3" s="402"/>
      <c r="F3" s="396"/>
      <c r="G3" s="403"/>
      <c r="H3" s="396"/>
      <c r="I3" s="404"/>
      <c r="J3" s="62" t="s">
        <v>665</v>
      </c>
      <c r="K3" s="724" t="s">
        <v>661</v>
      </c>
      <c r="L3" s="404"/>
      <c r="M3" s="401"/>
      <c r="N3" s="405"/>
      <c r="O3" s="403"/>
      <c r="P3" s="403"/>
      <c r="Q3" s="396"/>
      <c r="R3" s="730"/>
      <c r="S3" s="717"/>
    </row>
    <row r="4" spans="1:22">
      <c r="A4" s="714"/>
      <c r="B4" s="722"/>
      <c r="C4" s="726"/>
      <c r="D4" s="727"/>
      <c r="E4" s="471"/>
      <c r="F4" s="728"/>
      <c r="G4" s="890"/>
      <c r="H4" s="728"/>
      <c r="I4" s="891"/>
      <c r="J4" s="247"/>
      <c r="K4" s="354"/>
      <c r="L4" s="891"/>
      <c r="M4" s="727"/>
      <c r="N4" s="591"/>
      <c r="O4" s="890"/>
      <c r="P4" s="890"/>
      <c r="Q4" s="473"/>
      <c r="R4" s="730"/>
      <c r="S4" s="717"/>
    </row>
    <row r="5" spans="1:22" ht="14.25">
      <c r="A5" s="714"/>
      <c r="B5" s="722"/>
      <c r="C5" s="811" t="s">
        <v>308</v>
      </c>
      <c r="D5" s="892"/>
      <c r="E5" s="893"/>
      <c r="F5" s="894"/>
      <c r="G5" s="894"/>
      <c r="H5" s="894"/>
      <c r="I5" s="895"/>
      <c r="J5" s="896"/>
      <c r="K5" s="897"/>
      <c r="L5" s="895"/>
      <c r="M5" s="892"/>
      <c r="N5" s="898"/>
      <c r="O5" s="894"/>
      <c r="P5" s="894"/>
      <c r="Q5" s="899"/>
      <c r="R5" s="730"/>
      <c r="S5" s="717"/>
    </row>
    <row r="6" spans="1:22" ht="14.25">
      <c r="A6" s="900"/>
      <c r="B6" s="901"/>
      <c r="C6" s="748" t="s">
        <v>358</v>
      </c>
      <c r="D6" s="902">
        <v>0.89</v>
      </c>
      <c r="E6" s="903">
        <v>0.89</v>
      </c>
      <c r="F6" s="904">
        <v>0.88</v>
      </c>
      <c r="G6" s="905">
        <v>0.88</v>
      </c>
      <c r="H6" s="904">
        <v>0.87</v>
      </c>
      <c r="I6" s="906"/>
      <c r="J6" s="183"/>
      <c r="K6" s="357"/>
      <c r="L6" s="906"/>
      <c r="M6" s="902">
        <v>0.87</v>
      </c>
      <c r="N6" s="907">
        <v>0.87</v>
      </c>
      <c r="O6" s="905">
        <v>0.86</v>
      </c>
      <c r="P6" s="905">
        <v>0.86</v>
      </c>
      <c r="Q6" s="904">
        <v>0.85</v>
      </c>
      <c r="R6" s="908"/>
      <c r="S6" s="909"/>
    </row>
    <row r="7" spans="1:22" ht="14.25">
      <c r="A7" s="900"/>
      <c r="B7" s="901"/>
      <c r="C7" s="748" t="s">
        <v>500</v>
      </c>
      <c r="D7" s="902">
        <v>0.64</v>
      </c>
      <c r="E7" s="903">
        <v>0.64</v>
      </c>
      <c r="F7" s="904">
        <v>0.63</v>
      </c>
      <c r="G7" s="905">
        <v>0.62</v>
      </c>
      <c r="H7" s="904">
        <v>0.61</v>
      </c>
      <c r="I7" s="906"/>
      <c r="J7" s="183"/>
      <c r="K7" s="357"/>
      <c r="L7" s="906"/>
      <c r="M7" s="902">
        <v>0.59</v>
      </c>
      <c r="N7" s="907">
        <v>0.59</v>
      </c>
      <c r="O7" s="905">
        <v>0.57999999999999996</v>
      </c>
      <c r="P7" s="905">
        <v>0.56999999999999995</v>
      </c>
      <c r="Q7" s="904">
        <v>0.56000000000000005</v>
      </c>
      <c r="R7" s="908"/>
      <c r="S7" s="909"/>
    </row>
    <row r="8" spans="1:22">
      <c r="A8" s="714"/>
      <c r="B8" s="722"/>
      <c r="C8" s="726"/>
      <c r="D8" s="910"/>
      <c r="E8" s="911"/>
      <c r="F8" s="912"/>
      <c r="G8" s="912"/>
      <c r="H8" s="912"/>
      <c r="I8" s="913"/>
      <c r="J8" s="896"/>
      <c r="K8" s="897"/>
      <c r="L8" s="913"/>
      <c r="M8" s="910"/>
      <c r="N8" s="914"/>
      <c r="O8" s="912"/>
      <c r="P8" s="912"/>
      <c r="Q8" s="915"/>
      <c r="R8" s="730"/>
      <c r="S8" s="900"/>
    </row>
    <row r="9" spans="1:22" ht="14.25">
      <c r="A9" s="900"/>
      <c r="B9" s="736"/>
      <c r="C9" s="916" t="s">
        <v>48</v>
      </c>
      <c r="D9" s="917"/>
      <c r="E9" s="918"/>
      <c r="F9" s="919"/>
      <c r="G9" s="920"/>
      <c r="H9" s="919"/>
      <c r="I9" s="921"/>
      <c r="J9" s="922"/>
      <c r="K9" s="923"/>
      <c r="L9" s="921"/>
      <c r="M9" s="917"/>
      <c r="N9" s="924"/>
      <c r="O9" s="920"/>
      <c r="P9" s="920"/>
      <c r="Q9" s="925"/>
      <c r="R9" s="730"/>
      <c r="S9" s="900"/>
    </row>
    <row r="10" spans="1:22" ht="14.25">
      <c r="A10" s="900"/>
      <c r="B10" s="721"/>
      <c r="C10" s="748" t="s">
        <v>501</v>
      </c>
      <c r="D10" s="902">
        <v>0.41</v>
      </c>
      <c r="E10" s="903">
        <v>0.41</v>
      </c>
      <c r="F10" s="904">
        <v>0.41</v>
      </c>
      <c r="G10" s="905">
        <v>0.41</v>
      </c>
      <c r="H10" s="904">
        <v>0.41</v>
      </c>
      <c r="I10" s="906"/>
      <c r="J10" s="183"/>
      <c r="K10" s="357"/>
      <c r="L10" s="906"/>
      <c r="M10" s="902">
        <f>N10</f>
        <v>0.41</v>
      </c>
      <c r="N10" s="907">
        <v>0.41</v>
      </c>
      <c r="O10" s="905">
        <v>0.39</v>
      </c>
      <c r="P10" s="905">
        <v>0.39</v>
      </c>
      <c r="Q10" s="904">
        <v>0.39</v>
      </c>
      <c r="R10" s="908"/>
      <c r="S10" s="909"/>
    </row>
    <row r="11" spans="1:22" ht="14.25">
      <c r="A11" s="900"/>
      <c r="B11" s="725"/>
      <c r="C11" s="748" t="s">
        <v>502</v>
      </c>
      <c r="D11" s="926">
        <v>0.25</v>
      </c>
      <c r="E11" s="927">
        <v>0.25</v>
      </c>
      <c r="F11" s="928">
        <v>0.25</v>
      </c>
      <c r="G11" s="929">
        <v>0.24</v>
      </c>
      <c r="H11" s="928">
        <v>0.24</v>
      </c>
      <c r="I11" s="930"/>
      <c r="J11" s="806"/>
      <c r="K11" s="807"/>
      <c r="L11" s="930"/>
      <c r="M11" s="926">
        <f>N11</f>
        <v>0.23</v>
      </c>
      <c r="N11" s="931">
        <v>0.23</v>
      </c>
      <c r="O11" s="929">
        <v>0.2</v>
      </c>
      <c r="P11" s="929">
        <v>0.19</v>
      </c>
      <c r="Q11" s="928">
        <v>0.18</v>
      </c>
      <c r="R11" s="908"/>
      <c r="S11" s="717"/>
    </row>
    <row r="12" spans="1:22">
      <c r="A12" s="714"/>
      <c r="B12" s="725"/>
      <c r="C12" s="726"/>
      <c r="D12" s="932"/>
      <c r="E12" s="933"/>
      <c r="F12" s="934"/>
      <c r="G12" s="934"/>
      <c r="H12" s="934"/>
      <c r="I12" s="935"/>
      <c r="J12" s="896"/>
      <c r="K12" s="897"/>
      <c r="L12" s="935"/>
      <c r="M12" s="932"/>
      <c r="N12" s="936"/>
      <c r="O12" s="934"/>
      <c r="P12" s="934"/>
      <c r="Q12" s="937"/>
      <c r="R12" s="730"/>
      <c r="S12" s="900"/>
    </row>
    <row r="13" spans="1:22">
      <c r="A13" s="938"/>
      <c r="B13" s="939"/>
      <c r="C13" s="811" t="s">
        <v>226</v>
      </c>
      <c r="D13" s="742">
        <f>+E13</f>
        <v>2667</v>
      </c>
      <c r="E13" s="743">
        <f>E14+E15</f>
        <v>2667</v>
      </c>
      <c r="F13" s="744">
        <f>F14+F15</f>
        <v>2693</v>
      </c>
      <c r="G13" s="744">
        <f>G14+G15</f>
        <v>2727</v>
      </c>
      <c r="H13" s="744">
        <f>H14+H15</f>
        <v>2753</v>
      </c>
      <c r="I13" s="783"/>
      <c r="J13" s="93">
        <f t="shared" ref="J13:K13" si="0">+IFERROR(IF(D13*M13&lt;0,"n.m.",IF(D13/M13-1&gt;100%,"&gt;100%",D13/M13-1)),"n.m.")</f>
        <v>-3.0886627906976716E-2</v>
      </c>
      <c r="K13" s="940">
        <f t="shared" si="0"/>
        <v>-3.0886627906976716E-2</v>
      </c>
      <c r="L13" s="783"/>
      <c r="M13" s="742">
        <f>N13</f>
        <v>2752</v>
      </c>
      <c r="N13" s="743">
        <f>N14+N15</f>
        <v>2752</v>
      </c>
      <c r="O13" s="744">
        <f>O14+O15</f>
        <v>2655</v>
      </c>
      <c r="P13" s="744">
        <f>P14+P15</f>
        <v>2669</v>
      </c>
      <c r="Q13" s="744">
        <f>Q14+Q15</f>
        <v>2688</v>
      </c>
      <c r="R13" s="939"/>
      <c r="S13" s="941"/>
    </row>
    <row r="14" spans="1:22">
      <c r="A14" s="717"/>
      <c r="B14" s="901"/>
      <c r="C14" s="748" t="s">
        <v>258</v>
      </c>
      <c r="D14" s="942">
        <f t="shared" ref="D14:D15" si="1">+E14</f>
        <v>866</v>
      </c>
      <c r="E14" s="943">
        <v>866</v>
      </c>
      <c r="F14" s="944">
        <v>925</v>
      </c>
      <c r="G14" s="756">
        <v>982</v>
      </c>
      <c r="H14" s="944">
        <v>1039</v>
      </c>
      <c r="I14" s="752"/>
      <c r="J14" s="84">
        <f t="shared" ref="J14:J27" si="2">+IFERROR(IF(D14*M14&lt;0,"n.m.",IF(D14/M14-1&gt;100%,"&gt;100%",D14/M14-1)),"n.m.")</f>
        <v>-0.22262118491921001</v>
      </c>
      <c r="K14" s="762">
        <f t="shared" ref="K14:K27" si="3">+IFERROR(IF(E14*N14&lt;0,"n.m.",IF(E14/N14-1&gt;100%,"&gt;100%",E14/N14-1)),"n.m.")</f>
        <v>-0.22262118491921001</v>
      </c>
      <c r="L14" s="752"/>
      <c r="M14" s="942">
        <f>N14</f>
        <v>1114</v>
      </c>
      <c r="N14" s="755">
        <v>1114</v>
      </c>
      <c r="O14" s="756">
        <v>1180</v>
      </c>
      <c r="P14" s="756">
        <v>1233</v>
      </c>
      <c r="Q14" s="944">
        <v>1293</v>
      </c>
      <c r="R14" s="901"/>
      <c r="S14" s="900"/>
    </row>
    <row r="15" spans="1:22" ht="14.25">
      <c r="A15" s="717"/>
      <c r="B15" s="721"/>
      <c r="C15" s="748" t="s">
        <v>503</v>
      </c>
      <c r="D15" s="945">
        <f t="shared" si="1"/>
        <v>1801</v>
      </c>
      <c r="E15" s="946">
        <v>1801</v>
      </c>
      <c r="F15" s="947">
        <v>1768</v>
      </c>
      <c r="G15" s="948">
        <v>1745</v>
      </c>
      <c r="H15" s="947">
        <v>1714</v>
      </c>
      <c r="I15" s="949"/>
      <c r="J15" s="950">
        <f t="shared" si="2"/>
        <v>9.9511599511599602E-2</v>
      </c>
      <c r="K15" s="951">
        <f t="shared" si="3"/>
        <v>9.9511599511599602E-2</v>
      </c>
      <c r="L15" s="949"/>
      <c r="M15" s="945">
        <f>N15</f>
        <v>1638</v>
      </c>
      <c r="N15" s="952">
        <v>1638</v>
      </c>
      <c r="O15" s="948">
        <v>1475</v>
      </c>
      <c r="P15" s="948">
        <v>1436</v>
      </c>
      <c r="Q15" s="947">
        <v>1395</v>
      </c>
      <c r="R15" s="901"/>
      <c r="S15" s="909"/>
      <c r="U15" s="953"/>
      <c r="V15" s="953"/>
    </row>
    <row r="16" spans="1:22">
      <c r="A16" s="909"/>
      <c r="B16" s="736"/>
      <c r="C16" s="726"/>
      <c r="D16" s="954"/>
      <c r="E16" s="955"/>
      <c r="F16" s="956"/>
      <c r="G16" s="956"/>
      <c r="H16" s="956"/>
      <c r="I16" s="769"/>
      <c r="J16" s="93"/>
      <c r="K16" s="940"/>
      <c r="L16" s="769"/>
      <c r="M16" s="954"/>
      <c r="N16" s="772"/>
      <c r="O16" s="956"/>
      <c r="P16" s="956"/>
      <c r="Q16" s="957"/>
      <c r="R16" s="730"/>
      <c r="S16" s="717"/>
    </row>
    <row r="17" spans="1:19" s="782" customFormat="1" ht="14.25">
      <c r="A17" s="781"/>
      <c r="B17" s="901"/>
      <c r="C17" s="811" t="s">
        <v>504</v>
      </c>
      <c r="D17" s="958">
        <f>H17+F17+G17+E17</f>
        <v>-65</v>
      </c>
      <c r="E17" s="959">
        <v>-25</v>
      </c>
      <c r="F17" s="960">
        <v>-35</v>
      </c>
      <c r="G17" s="960">
        <v>-15</v>
      </c>
      <c r="H17" s="960">
        <v>10</v>
      </c>
      <c r="I17" s="961"/>
      <c r="J17" s="93" t="str">
        <f t="shared" si="2"/>
        <v>n.m.</v>
      </c>
      <c r="K17" s="940" t="str">
        <f t="shared" si="3"/>
        <v>n.m.</v>
      </c>
      <c r="L17" s="961"/>
      <c r="M17" s="958">
        <f>P17+Q17+O17+N17</f>
        <v>35</v>
      </c>
      <c r="N17" s="962">
        <v>130</v>
      </c>
      <c r="O17" s="960">
        <v>-25</v>
      </c>
      <c r="P17" s="960">
        <v>-20</v>
      </c>
      <c r="Q17" s="963">
        <v>-50</v>
      </c>
      <c r="R17" s="736"/>
      <c r="S17" s="964"/>
    </row>
    <row r="18" spans="1:19" s="782" customFormat="1">
      <c r="A18" s="781"/>
      <c r="B18" s="901"/>
      <c r="C18" s="965"/>
      <c r="D18" s="958"/>
      <c r="E18" s="959"/>
      <c r="F18" s="960"/>
      <c r="G18" s="963"/>
      <c r="H18" s="960"/>
      <c r="I18" s="966"/>
      <c r="J18" s="93"/>
      <c r="K18" s="940"/>
      <c r="L18" s="966"/>
      <c r="M18" s="958"/>
      <c r="N18" s="967"/>
      <c r="O18" s="963"/>
      <c r="P18" s="963"/>
      <c r="Q18" s="963"/>
      <c r="R18" s="736"/>
      <c r="S18" s="964"/>
    </row>
    <row r="19" spans="1:19" s="782" customFormat="1" ht="14.25">
      <c r="A19" s="781"/>
      <c r="B19" s="901"/>
      <c r="C19" s="811" t="s">
        <v>505</v>
      </c>
      <c r="D19" s="968">
        <f>E19</f>
        <v>2.19</v>
      </c>
      <c r="E19" s="969">
        <v>2.19</v>
      </c>
      <c r="F19" s="970">
        <v>2.16</v>
      </c>
      <c r="G19" s="971">
        <v>2.13</v>
      </c>
      <c r="H19" s="970">
        <v>2.1</v>
      </c>
      <c r="I19" s="972"/>
      <c r="J19" s="93">
        <f t="shared" si="2"/>
        <v>5.7971014492753659E-2</v>
      </c>
      <c r="K19" s="940">
        <f t="shared" si="3"/>
        <v>5.7971014492753659E-2</v>
      </c>
      <c r="L19" s="972"/>
      <c r="M19" s="968">
        <f>N19</f>
        <v>2.0699999999999998</v>
      </c>
      <c r="N19" s="973">
        <v>2.0699999999999998</v>
      </c>
      <c r="O19" s="971">
        <v>2.0099999999999998</v>
      </c>
      <c r="P19" s="971">
        <v>1.97</v>
      </c>
      <c r="Q19" s="971">
        <v>1.94</v>
      </c>
      <c r="R19" s="736"/>
      <c r="S19" s="964"/>
    </row>
    <row r="20" spans="1:19" s="782" customFormat="1">
      <c r="A20" s="781"/>
      <c r="B20" s="901"/>
      <c r="C20" s="965"/>
      <c r="D20" s="958"/>
      <c r="E20" s="959"/>
      <c r="F20" s="960"/>
      <c r="G20" s="963"/>
      <c r="H20" s="960"/>
      <c r="I20" s="966"/>
      <c r="J20" s="93"/>
      <c r="K20" s="940"/>
      <c r="L20" s="966"/>
      <c r="M20" s="958"/>
      <c r="N20" s="967"/>
      <c r="O20" s="963"/>
      <c r="P20" s="963"/>
      <c r="Q20" s="963"/>
      <c r="R20" s="736"/>
      <c r="S20" s="964"/>
    </row>
    <row r="21" spans="1:19" s="782" customFormat="1">
      <c r="A21" s="781"/>
      <c r="B21" s="901"/>
      <c r="C21" s="811" t="s">
        <v>334</v>
      </c>
      <c r="D21" s="974">
        <v>42</v>
      </c>
      <c r="E21" s="975">
        <v>43</v>
      </c>
      <c r="F21" s="976">
        <v>43</v>
      </c>
      <c r="G21" s="976">
        <v>42</v>
      </c>
      <c r="H21" s="976">
        <v>42</v>
      </c>
      <c r="I21" s="972"/>
      <c r="J21" s="93">
        <f t="shared" si="2"/>
        <v>5.0000000000000044E-2</v>
      </c>
      <c r="K21" s="940">
        <f t="shared" si="3"/>
        <v>4.8780487804878092E-2</v>
      </c>
      <c r="L21" s="972"/>
      <c r="M21" s="974">
        <v>40</v>
      </c>
      <c r="N21" s="977">
        <v>41</v>
      </c>
      <c r="O21" s="976">
        <v>40</v>
      </c>
      <c r="P21" s="976">
        <v>39</v>
      </c>
      <c r="Q21" s="814">
        <v>39</v>
      </c>
      <c r="R21" s="736"/>
      <c r="S21" s="964"/>
    </row>
    <row r="22" spans="1:19">
      <c r="A22" s="900"/>
      <c r="B22" s="725"/>
      <c r="C22" s="726"/>
      <c r="D22" s="978"/>
      <c r="E22" s="979"/>
      <c r="F22" s="980"/>
      <c r="G22" s="980"/>
      <c r="H22" s="980"/>
      <c r="I22" s="981"/>
      <c r="J22" s="93"/>
      <c r="K22" s="940"/>
      <c r="L22" s="981"/>
      <c r="M22" s="978"/>
      <c r="N22" s="982"/>
      <c r="O22" s="980"/>
      <c r="P22" s="980"/>
      <c r="Q22" s="983"/>
      <c r="R22" s="730"/>
      <c r="S22" s="909"/>
    </row>
    <row r="23" spans="1:19">
      <c r="A23" s="900"/>
      <c r="B23" s="725"/>
      <c r="C23" s="811" t="s">
        <v>44</v>
      </c>
      <c r="D23" s="974">
        <v>26</v>
      </c>
      <c r="E23" s="975">
        <v>26</v>
      </c>
      <c r="F23" s="976">
        <v>26</v>
      </c>
      <c r="G23" s="976">
        <v>26</v>
      </c>
      <c r="H23" s="976">
        <v>26</v>
      </c>
      <c r="I23" s="984"/>
      <c r="J23" s="93">
        <f t="shared" si="2"/>
        <v>-3.703703703703709E-2</v>
      </c>
      <c r="K23" s="94">
        <f t="shared" si="3"/>
        <v>0</v>
      </c>
      <c r="L23" s="984"/>
      <c r="M23" s="974">
        <v>27</v>
      </c>
      <c r="N23" s="977">
        <v>26</v>
      </c>
      <c r="O23" s="976">
        <v>26</v>
      </c>
      <c r="P23" s="976">
        <v>27</v>
      </c>
      <c r="Q23" s="814">
        <v>27</v>
      </c>
      <c r="R23" s="736"/>
      <c r="S23" s="717"/>
    </row>
    <row r="24" spans="1:19">
      <c r="A24" s="909"/>
      <c r="B24" s="725"/>
      <c r="C24" s="965"/>
      <c r="D24" s="985"/>
      <c r="E24" s="986"/>
      <c r="F24" s="987"/>
      <c r="G24" s="987"/>
      <c r="H24" s="987"/>
      <c r="I24" s="988"/>
      <c r="J24" s="93"/>
      <c r="K24" s="94"/>
      <c r="L24" s="988"/>
      <c r="M24" s="985"/>
      <c r="N24" s="989"/>
      <c r="O24" s="987"/>
      <c r="P24" s="987"/>
      <c r="Q24" s="987"/>
      <c r="R24" s="736"/>
      <c r="S24" s="909"/>
    </row>
    <row r="25" spans="1:19" ht="14.25">
      <c r="A25" s="900"/>
      <c r="B25" s="721"/>
      <c r="C25" s="811" t="s">
        <v>506</v>
      </c>
      <c r="D25" s="958">
        <f>E25</f>
        <v>2741</v>
      </c>
      <c r="E25" s="959">
        <v>2741</v>
      </c>
      <c r="F25" s="960">
        <v>2728</v>
      </c>
      <c r="G25" s="963">
        <v>2724</v>
      </c>
      <c r="H25" s="960">
        <v>2712</v>
      </c>
      <c r="I25" s="966"/>
      <c r="J25" s="93">
        <f t="shared" si="2"/>
        <v>1.6314423433444469E-2</v>
      </c>
      <c r="K25" s="94">
        <f t="shared" si="3"/>
        <v>1.6314423433444469E-2</v>
      </c>
      <c r="L25" s="966"/>
      <c r="M25" s="958">
        <f>N25</f>
        <v>2697</v>
      </c>
      <c r="N25" s="967">
        <v>2697</v>
      </c>
      <c r="O25" s="963">
        <v>2546</v>
      </c>
      <c r="P25" s="963">
        <v>2528</v>
      </c>
      <c r="Q25" s="963">
        <v>2516</v>
      </c>
      <c r="R25" s="736"/>
      <c r="S25" s="900"/>
    </row>
    <row r="26" spans="1:19">
      <c r="A26" s="909"/>
      <c r="B26" s="725"/>
      <c r="C26" s="965"/>
      <c r="D26" s="985"/>
      <c r="E26" s="986"/>
      <c r="F26" s="987"/>
      <c r="G26" s="987"/>
      <c r="H26" s="987"/>
      <c r="I26" s="988"/>
      <c r="J26" s="93"/>
      <c r="K26" s="94"/>
      <c r="L26" s="988"/>
      <c r="M26" s="985"/>
      <c r="N26" s="989"/>
      <c r="O26" s="987"/>
      <c r="P26" s="987"/>
      <c r="Q26" s="987"/>
      <c r="R26" s="736"/>
      <c r="S26" s="909"/>
    </row>
    <row r="27" spans="1:19" ht="14.25">
      <c r="A27" s="900"/>
      <c r="B27" s="725"/>
      <c r="C27" s="811" t="s">
        <v>507</v>
      </c>
      <c r="D27" s="958">
        <f>E27</f>
        <v>1216</v>
      </c>
      <c r="E27" s="962">
        <v>1216</v>
      </c>
      <c r="F27" s="960">
        <v>1169</v>
      </c>
      <c r="G27" s="963">
        <v>1131</v>
      </c>
      <c r="H27" s="960">
        <v>1077</v>
      </c>
      <c r="I27" s="966"/>
      <c r="J27" s="93">
        <f t="shared" si="2"/>
        <v>0.24208375893769163</v>
      </c>
      <c r="K27" s="94">
        <f t="shared" si="3"/>
        <v>0.24208375893769163</v>
      </c>
      <c r="L27" s="966"/>
      <c r="M27" s="958">
        <f>N27</f>
        <v>979</v>
      </c>
      <c r="N27" s="967">
        <v>979</v>
      </c>
      <c r="O27" s="963">
        <v>816</v>
      </c>
      <c r="P27" s="963">
        <v>753</v>
      </c>
      <c r="Q27" s="963">
        <v>703</v>
      </c>
      <c r="R27" s="736"/>
      <c r="S27" s="900"/>
    </row>
    <row r="28" spans="1:19">
      <c r="A28" s="909"/>
      <c r="B28" s="725"/>
      <c r="C28" s="965"/>
      <c r="D28" s="985"/>
      <c r="E28" s="986"/>
      <c r="F28" s="987"/>
      <c r="G28" s="987"/>
      <c r="H28" s="987"/>
      <c r="I28" s="988"/>
      <c r="J28" s="990"/>
      <c r="K28" s="991"/>
      <c r="L28" s="988"/>
      <c r="M28" s="985"/>
      <c r="N28" s="989"/>
      <c r="O28" s="987"/>
      <c r="P28" s="987"/>
      <c r="Q28" s="987"/>
      <c r="R28" s="736"/>
      <c r="S28" s="909"/>
    </row>
    <row r="29" spans="1:19">
      <c r="A29" s="714"/>
      <c r="B29" s="721"/>
      <c r="C29" s="811" t="s">
        <v>453</v>
      </c>
      <c r="D29" s="992">
        <v>0.44</v>
      </c>
      <c r="E29" s="993">
        <v>0.44</v>
      </c>
      <c r="F29" s="994">
        <v>0.43</v>
      </c>
      <c r="G29" s="995">
        <v>0.42</v>
      </c>
      <c r="H29" s="994">
        <v>0.4</v>
      </c>
      <c r="I29" s="966"/>
      <c r="J29" s="188"/>
      <c r="K29" s="189"/>
      <c r="L29" s="966"/>
      <c r="M29" s="992">
        <v>0.36</v>
      </c>
      <c r="N29" s="996">
        <v>0.36</v>
      </c>
      <c r="O29" s="995">
        <v>0.32</v>
      </c>
      <c r="P29" s="995">
        <v>0.3</v>
      </c>
      <c r="Q29" s="994">
        <v>0.28000000000000003</v>
      </c>
      <c r="R29" s="730"/>
      <c r="S29" s="909"/>
    </row>
    <row r="30" spans="1:19">
      <c r="A30" s="714"/>
      <c r="B30" s="780"/>
      <c r="C30" s="997"/>
      <c r="D30" s="998"/>
      <c r="E30" s="999"/>
      <c r="F30" s="1000"/>
      <c r="G30" s="1001"/>
      <c r="H30" s="1000"/>
      <c r="I30" s="1002"/>
      <c r="J30" s="770"/>
      <c r="K30" s="1003"/>
      <c r="L30" s="1002"/>
      <c r="M30" s="998"/>
      <c r="N30" s="1004"/>
      <c r="O30" s="1001"/>
      <c r="P30" s="1001"/>
      <c r="Q30" s="1000"/>
      <c r="R30" s="730"/>
      <c r="S30" s="909"/>
    </row>
    <row r="31" spans="1:19">
      <c r="A31" s="900"/>
      <c r="B31" s="725"/>
      <c r="C31" s="811" t="s">
        <v>62</v>
      </c>
      <c r="D31" s="974">
        <v>33</v>
      </c>
      <c r="E31" s="975">
        <v>33</v>
      </c>
      <c r="F31" s="976">
        <v>33</v>
      </c>
      <c r="G31" s="976">
        <v>32</v>
      </c>
      <c r="H31" s="976">
        <v>33</v>
      </c>
      <c r="I31" s="984"/>
      <c r="J31" s="93">
        <f t="shared" ref="J31" si="4">+IFERROR(IF(D31*M31&lt;0,"n.m.",IF(D31/M31-1&gt;100%,"&gt;100%",D31/M31-1)),"n.m.")</f>
        <v>0</v>
      </c>
      <c r="K31" s="94">
        <f t="shared" ref="K31" si="5">+IFERROR(IF(E31*N31&lt;0,"n.m.",IF(E31/N31-1&gt;100%,"&gt;100%",E31/N31-1)),"n.m.")</f>
        <v>0</v>
      </c>
      <c r="L31" s="984"/>
      <c r="M31" s="974">
        <v>33</v>
      </c>
      <c r="N31" s="977">
        <v>33</v>
      </c>
      <c r="O31" s="976">
        <v>33</v>
      </c>
      <c r="P31" s="976">
        <v>33</v>
      </c>
      <c r="Q31" s="814">
        <v>33</v>
      </c>
      <c r="R31" s="736"/>
      <c r="S31" s="717"/>
    </row>
    <row r="32" spans="1:19">
      <c r="A32" s="909"/>
      <c r="B32" s="901"/>
      <c r="C32" s="726"/>
      <c r="D32" s="1005"/>
      <c r="E32" s="1006"/>
      <c r="F32" s="963"/>
      <c r="G32" s="963"/>
      <c r="H32" s="963"/>
      <c r="I32" s="966"/>
      <c r="J32" s="188"/>
      <c r="K32" s="189"/>
      <c r="L32" s="966"/>
      <c r="M32" s="1005"/>
      <c r="N32" s="967"/>
      <c r="O32" s="963"/>
      <c r="P32" s="963"/>
      <c r="Q32" s="963"/>
      <c r="R32" s="730"/>
      <c r="S32" s="900"/>
    </row>
    <row r="33" spans="1:19" ht="14.25" customHeight="1">
      <c r="A33" s="909"/>
      <c r="B33" s="721"/>
      <c r="C33" s="811" t="s">
        <v>508</v>
      </c>
      <c r="D33" s="742">
        <v>1953</v>
      </c>
      <c r="E33" s="1007">
        <v>1953</v>
      </c>
      <c r="F33" s="744">
        <v>1915</v>
      </c>
      <c r="G33" s="744">
        <v>1885</v>
      </c>
      <c r="H33" s="744">
        <v>1845</v>
      </c>
      <c r="I33" s="783"/>
      <c r="J33" s="93">
        <f t="shared" ref="J33:J39" si="6">+IFERROR(IF(D33*M33&lt;0,"n.m.",IF(D33/M33-1&gt;100%,"&gt;100%",D33/M33-1)),"n.m.")</f>
        <v>0.10588901472253687</v>
      </c>
      <c r="K33" s="94">
        <f t="shared" ref="K33:K39" si="7">+IFERROR(IF(E33*N33&lt;0,"n.m.",IF(E33/N33-1&gt;100%,"&gt;100%",E33/N33-1)),"n.m.")</f>
        <v>0.10588901472253687</v>
      </c>
      <c r="L33" s="783"/>
      <c r="M33" s="742">
        <v>1766</v>
      </c>
      <c r="N33" s="743">
        <v>1766</v>
      </c>
      <c r="O33" s="744">
        <v>1570</v>
      </c>
      <c r="P33" s="744">
        <v>1512</v>
      </c>
      <c r="Q33" s="744">
        <v>1453</v>
      </c>
      <c r="R33" s="736"/>
      <c r="S33" s="909"/>
    </row>
    <row r="34" spans="1:19">
      <c r="A34" s="900"/>
      <c r="B34" s="730"/>
      <c r="C34" s="748" t="s">
        <v>328</v>
      </c>
      <c r="D34" s="942">
        <v>1362</v>
      </c>
      <c r="E34" s="943">
        <v>1362</v>
      </c>
      <c r="F34" s="944">
        <v>1282</v>
      </c>
      <c r="G34" s="756">
        <v>1210</v>
      </c>
      <c r="H34" s="944">
        <v>1128</v>
      </c>
      <c r="I34" s="752"/>
      <c r="J34" s="84">
        <f t="shared" si="6"/>
        <v>0.3458498023715415</v>
      </c>
      <c r="K34" s="85">
        <f t="shared" si="7"/>
        <v>0.3458498023715415</v>
      </c>
      <c r="L34" s="752"/>
      <c r="M34" s="942">
        <v>1012</v>
      </c>
      <c r="N34" s="755">
        <v>1012</v>
      </c>
      <c r="O34" s="756">
        <v>829</v>
      </c>
      <c r="P34" s="756">
        <v>741</v>
      </c>
      <c r="Q34" s="944">
        <v>652</v>
      </c>
      <c r="R34" s="901"/>
      <c r="S34" s="909"/>
    </row>
    <row r="35" spans="1:19" ht="14.25">
      <c r="A35" s="909"/>
      <c r="B35" s="725"/>
      <c r="C35" s="1008" t="s">
        <v>509</v>
      </c>
      <c r="D35" s="1009">
        <v>591</v>
      </c>
      <c r="E35" s="1010">
        <v>591</v>
      </c>
      <c r="F35" s="1011">
        <v>633</v>
      </c>
      <c r="G35" s="1012">
        <v>675</v>
      </c>
      <c r="H35" s="1011">
        <v>717</v>
      </c>
      <c r="I35" s="761"/>
      <c r="J35" s="84">
        <f t="shared" si="6"/>
        <v>-0.21618037135278512</v>
      </c>
      <c r="K35" s="85">
        <f t="shared" si="7"/>
        <v>-0.21618037135278512</v>
      </c>
      <c r="L35" s="761"/>
      <c r="M35" s="1009">
        <v>754</v>
      </c>
      <c r="N35" s="763">
        <v>754</v>
      </c>
      <c r="O35" s="1012">
        <v>741</v>
      </c>
      <c r="P35" s="1012">
        <v>771</v>
      </c>
      <c r="Q35" s="1011">
        <v>801</v>
      </c>
      <c r="R35" s="1013"/>
      <c r="S35" s="909"/>
    </row>
    <row r="36" spans="1:19">
      <c r="A36" s="900"/>
      <c r="B36" s="736"/>
      <c r="C36" s="726"/>
      <c r="D36" s="766"/>
      <c r="E36" s="1014"/>
      <c r="F36" s="768"/>
      <c r="G36" s="768"/>
      <c r="H36" s="768"/>
      <c r="I36" s="1002"/>
      <c r="J36" s="1015"/>
      <c r="K36" s="1016"/>
      <c r="L36" s="1002"/>
      <c r="M36" s="766"/>
      <c r="N36" s="767"/>
      <c r="O36" s="768"/>
      <c r="P36" s="768"/>
      <c r="Q36" s="768"/>
      <c r="R36" s="730"/>
      <c r="S36" s="717"/>
    </row>
    <row r="37" spans="1:19" ht="12" customHeight="1">
      <c r="A37" s="909"/>
      <c r="B37" s="901"/>
      <c r="C37" s="870" t="s">
        <v>177</v>
      </c>
      <c r="D37" s="974">
        <v>15</v>
      </c>
      <c r="E37" s="975">
        <v>15</v>
      </c>
      <c r="F37" s="976">
        <v>15</v>
      </c>
      <c r="G37" s="976">
        <v>14</v>
      </c>
      <c r="H37" s="976">
        <v>14</v>
      </c>
      <c r="I37" s="984"/>
      <c r="J37" s="1017">
        <f t="shared" si="6"/>
        <v>0.15384615384615374</v>
      </c>
      <c r="K37" s="1018">
        <f t="shared" si="7"/>
        <v>7.1428571428571397E-2</v>
      </c>
      <c r="L37" s="984"/>
      <c r="M37" s="974">
        <v>13</v>
      </c>
      <c r="N37" s="977">
        <v>14</v>
      </c>
      <c r="O37" s="976">
        <v>13</v>
      </c>
      <c r="P37" s="976">
        <v>12</v>
      </c>
      <c r="Q37" s="814">
        <v>12</v>
      </c>
      <c r="R37" s="736"/>
      <c r="S37" s="900"/>
    </row>
    <row r="38" spans="1:19">
      <c r="A38" s="900"/>
      <c r="B38" s="730"/>
      <c r="C38" s="748"/>
      <c r="D38" s="835"/>
      <c r="E38" s="836"/>
      <c r="F38" s="837"/>
      <c r="G38" s="837"/>
      <c r="H38" s="837"/>
      <c r="I38" s="1019"/>
      <c r="J38" s="1020"/>
      <c r="K38" s="1021"/>
      <c r="L38" s="1019"/>
      <c r="M38" s="835"/>
      <c r="N38" s="840"/>
      <c r="O38" s="837"/>
      <c r="P38" s="837"/>
      <c r="Q38" s="837"/>
      <c r="R38" s="901"/>
      <c r="S38" s="900"/>
    </row>
    <row r="39" spans="1:19" ht="14.25">
      <c r="A39" s="900"/>
      <c r="B39" s="730"/>
      <c r="C39" s="916" t="s">
        <v>513</v>
      </c>
      <c r="D39" s="1022">
        <f>+E39</f>
        <v>484</v>
      </c>
      <c r="E39" s="1023">
        <v>484</v>
      </c>
      <c r="F39" s="1024">
        <v>461</v>
      </c>
      <c r="G39" s="1024">
        <v>429</v>
      </c>
      <c r="H39" s="1024">
        <v>399</v>
      </c>
      <c r="I39" s="1025"/>
      <c r="J39" s="93">
        <f t="shared" si="6"/>
        <v>0.31521739130434789</v>
      </c>
      <c r="K39" s="94">
        <f t="shared" si="7"/>
        <v>0.31521739130434789</v>
      </c>
      <c r="L39" s="1025"/>
      <c r="M39" s="1022">
        <f>N39</f>
        <v>368</v>
      </c>
      <c r="N39" s="1026">
        <v>368</v>
      </c>
      <c r="O39" s="1024">
        <v>198</v>
      </c>
      <c r="P39" s="1024">
        <v>164</v>
      </c>
      <c r="Q39" s="1024">
        <v>125</v>
      </c>
      <c r="R39" s="901"/>
      <c r="S39" s="900"/>
    </row>
    <row r="40" spans="1:19">
      <c r="A40" s="900"/>
      <c r="B40" s="730"/>
      <c r="C40" s="965"/>
      <c r="D40" s="1027"/>
      <c r="E40" s="1028"/>
      <c r="F40" s="1029"/>
      <c r="G40" s="1030"/>
      <c r="H40" s="1029"/>
      <c r="I40" s="1031"/>
      <c r="J40" s="1032"/>
      <c r="K40" s="1033"/>
      <c r="L40" s="1031"/>
      <c r="M40" s="1027"/>
      <c r="N40" s="1034"/>
      <c r="O40" s="1030"/>
      <c r="P40" s="1030"/>
      <c r="Q40" s="1029"/>
      <c r="R40" s="901"/>
      <c r="S40" s="900"/>
    </row>
    <row r="41" spans="1:19" ht="14.25">
      <c r="A41" s="900"/>
      <c r="B41" s="730"/>
      <c r="C41" s="1035" t="s">
        <v>654</v>
      </c>
      <c r="D41" s="1036">
        <f>+E41</f>
        <v>0.3</v>
      </c>
      <c r="E41" s="1037">
        <v>0.3</v>
      </c>
      <c r="F41" s="1038">
        <v>0.3</v>
      </c>
      <c r="G41" s="1039">
        <v>0.28999999999999998</v>
      </c>
      <c r="H41" s="1038">
        <v>0.3</v>
      </c>
      <c r="I41" s="1040"/>
      <c r="J41" s="93"/>
      <c r="K41" s="94"/>
      <c r="L41" s="1040"/>
      <c r="M41" s="1036">
        <f>N41</f>
        <v>0.3</v>
      </c>
      <c r="N41" s="1041">
        <v>0.3</v>
      </c>
      <c r="O41" s="1039">
        <v>0.18</v>
      </c>
      <c r="P41" s="1039">
        <v>0.17</v>
      </c>
      <c r="Q41" s="1042">
        <v>0.14000000000000001</v>
      </c>
      <c r="R41" s="901"/>
      <c r="S41" s="900"/>
    </row>
    <row r="42" spans="1:19">
      <c r="A42" s="900"/>
      <c r="B42" s="730"/>
      <c r="C42" s="802"/>
      <c r="D42" s="1043"/>
      <c r="E42" s="1044"/>
      <c r="F42" s="1045"/>
      <c r="G42" s="728"/>
      <c r="H42" s="1045"/>
      <c r="I42" s="399"/>
      <c r="J42" s="466"/>
      <c r="K42" s="534"/>
      <c r="L42" s="399"/>
      <c r="M42" s="1043"/>
      <c r="N42" s="527"/>
      <c r="O42" s="728"/>
      <c r="P42" s="728"/>
      <c r="Q42" s="1045"/>
      <c r="R42" s="901"/>
      <c r="S42" s="900"/>
    </row>
    <row r="43" spans="1:19" ht="9" customHeight="1">
      <c r="A43" s="714"/>
      <c r="B43" s="715"/>
      <c r="C43" s="715"/>
      <c r="D43" s="715"/>
      <c r="E43" s="715"/>
      <c r="F43" s="715"/>
      <c r="G43" s="715"/>
      <c r="H43" s="715"/>
      <c r="I43" s="715"/>
      <c r="J43" s="889"/>
      <c r="K43" s="889"/>
      <c r="L43" s="715"/>
      <c r="M43" s="715"/>
      <c r="N43" s="715"/>
      <c r="O43" s="715"/>
      <c r="P43" s="715"/>
      <c r="Q43" s="715"/>
      <c r="R43" s="716"/>
      <c r="S43" s="717"/>
    </row>
    <row r="44" spans="1:19" s="887" customFormat="1" ht="14.25">
      <c r="A44" s="1046"/>
      <c r="B44" s="1047" t="s">
        <v>330</v>
      </c>
      <c r="D44" s="4"/>
      <c r="E44" s="4"/>
      <c r="F44" s="4"/>
      <c r="G44" s="4"/>
      <c r="H44" s="4"/>
      <c r="I44" s="4"/>
      <c r="J44" s="35"/>
      <c r="K44" s="35"/>
      <c r="L44" s="4"/>
      <c r="M44" s="4"/>
      <c r="N44" s="4"/>
      <c r="O44" s="4"/>
      <c r="P44" s="4"/>
      <c r="Q44" s="4"/>
      <c r="R44" s="1048"/>
      <c r="S44" s="1046"/>
    </row>
    <row r="45" spans="1:19" s="887" customFormat="1" ht="14.25">
      <c r="A45" s="1046"/>
      <c r="B45" s="1047" t="s">
        <v>331</v>
      </c>
      <c r="D45" s="4"/>
      <c r="E45" s="4"/>
      <c r="F45" s="4"/>
      <c r="G45" s="4"/>
      <c r="H45" s="4"/>
      <c r="I45" s="4"/>
      <c r="J45" s="35"/>
      <c r="K45" s="35"/>
      <c r="L45" s="4"/>
      <c r="M45" s="4"/>
      <c r="N45" s="4"/>
      <c r="O45" s="4"/>
      <c r="P45" s="4"/>
      <c r="Q45" s="4"/>
      <c r="R45" s="1048"/>
      <c r="S45" s="1046"/>
    </row>
    <row r="46" spans="1:19" s="887" customFormat="1" ht="14.25">
      <c r="A46" s="1046"/>
      <c r="B46" s="1047" t="s">
        <v>685</v>
      </c>
      <c r="D46" s="4"/>
      <c r="E46" s="4"/>
      <c r="F46" s="4"/>
      <c r="G46" s="4"/>
      <c r="H46" s="4"/>
      <c r="I46" s="4"/>
      <c r="J46" s="35"/>
      <c r="K46" s="35"/>
      <c r="L46" s="4"/>
      <c r="M46" s="4"/>
      <c r="N46" s="4"/>
      <c r="O46" s="4"/>
      <c r="P46" s="4"/>
      <c r="Q46" s="4"/>
      <c r="R46" s="1048"/>
      <c r="S46" s="1046"/>
    </row>
    <row r="47" spans="1:19" s="887" customFormat="1" ht="14.25">
      <c r="A47" s="1046"/>
      <c r="B47" s="1047" t="s">
        <v>515</v>
      </c>
      <c r="D47" s="4"/>
      <c r="E47" s="4"/>
      <c r="F47" s="4"/>
      <c r="G47" s="4"/>
      <c r="H47" s="4"/>
      <c r="I47" s="4"/>
      <c r="J47" s="35"/>
      <c r="K47" s="35"/>
      <c r="L47" s="4"/>
      <c r="M47" s="4"/>
      <c r="N47" s="4"/>
      <c r="O47" s="4"/>
      <c r="P47" s="4"/>
      <c r="Q47" s="4"/>
      <c r="R47" s="1048"/>
      <c r="S47" s="1046"/>
    </row>
    <row r="48" spans="1:19" s="887" customFormat="1" ht="14.25">
      <c r="A48" s="1046"/>
      <c r="B48" s="1047" t="s">
        <v>497</v>
      </c>
      <c r="D48" s="4"/>
      <c r="E48" s="4"/>
      <c r="F48" s="4"/>
      <c r="G48" s="4"/>
      <c r="H48" s="4"/>
      <c r="I48" s="4"/>
      <c r="J48" s="35"/>
      <c r="K48" s="35"/>
      <c r="L48" s="4"/>
      <c r="M48" s="4"/>
      <c r="N48" s="4"/>
      <c r="O48" s="4"/>
      <c r="P48" s="4"/>
      <c r="Q48" s="4"/>
      <c r="R48" s="1048"/>
      <c r="S48" s="1046"/>
    </row>
    <row r="49" spans="1:19" s="887" customFormat="1" ht="14.25">
      <c r="A49" s="1046"/>
      <c r="B49" s="1047" t="s">
        <v>498</v>
      </c>
      <c r="D49" s="4"/>
      <c r="E49" s="4"/>
      <c r="F49" s="4"/>
      <c r="G49" s="4"/>
      <c r="H49" s="4"/>
      <c r="I49" s="4"/>
      <c r="J49" s="35"/>
      <c r="K49" s="35"/>
      <c r="L49" s="4"/>
      <c r="M49" s="4"/>
      <c r="N49" s="4"/>
      <c r="O49" s="4"/>
      <c r="P49" s="4"/>
      <c r="Q49" s="4"/>
      <c r="R49" s="1048"/>
      <c r="S49" s="1046"/>
    </row>
    <row r="50" spans="1:19" s="887" customFormat="1" ht="14.25">
      <c r="A50" s="1046"/>
      <c r="B50" s="1047" t="s">
        <v>514</v>
      </c>
      <c r="D50" s="4"/>
      <c r="E50" s="4"/>
      <c r="F50" s="4"/>
      <c r="G50" s="4"/>
      <c r="H50" s="4"/>
      <c r="I50" s="4"/>
      <c r="J50" s="35"/>
      <c r="K50" s="35"/>
      <c r="L50" s="4"/>
      <c r="M50" s="4"/>
      <c r="N50" s="4"/>
      <c r="O50" s="4"/>
      <c r="P50" s="4"/>
      <c r="Q50" s="4"/>
      <c r="R50" s="1048"/>
      <c r="S50" s="1046"/>
    </row>
    <row r="51" spans="1:19" s="887" customFormat="1" ht="14.25">
      <c r="A51" s="1046"/>
      <c r="B51" s="1049" t="s">
        <v>499</v>
      </c>
      <c r="C51" s="1049"/>
      <c r="D51" s="4"/>
      <c r="E51" s="4"/>
      <c r="F51" s="4"/>
      <c r="G51" s="4"/>
      <c r="H51" s="4"/>
      <c r="I51" s="4"/>
      <c r="J51" s="35"/>
      <c r="K51" s="35"/>
      <c r="L51" s="4"/>
      <c r="M51" s="4"/>
      <c r="N51" s="4"/>
      <c r="O51" s="4"/>
      <c r="P51" s="4"/>
      <c r="Q51" s="4"/>
      <c r="R51" s="1048"/>
      <c r="S51" s="1046"/>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view="pageBreakPreview" zoomScale="85" zoomScaleNormal="100" zoomScaleSheetLayoutView="85" workbookViewId="0"/>
  </sheetViews>
  <sheetFormatPr defaultRowHeight="12"/>
  <cols>
    <col min="1" max="2" width="1.7109375" style="529" customWidth="1"/>
    <col min="3" max="3" width="47" style="529" customWidth="1"/>
    <col min="4" max="8" width="8.7109375" style="529" customWidth="1"/>
    <col min="9" max="9" width="1.7109375" style="529" customWidth="1"/>
    <col min="10" max="11" width="8.7109375" style="99" customWidth="1"/>
    <col min="12" max="12" width="1.7109375" style="529" customWidth="1"/>
    <col min="13" max="17" width="8.7109375" style="529" customWidth="1"/>
    <col min="18" max="19" width="1.7109375" style="529" customWidth="1"/>
    <col min="20" max="16384" width="9.140625" style="529"/>
  </cols>
  <sheetData>
    <row r="1" spans="1:19" ht="9" customHeight="1">
      <c r="A1" s="714"/>
      <c r="B1" s="715"/>
      <c r="C1" s="715"/>
      <c r="D1" s="715"/>
      <c r="E1" s="715"/>
      <c r="F1" s="715"/>
      <c r="G1" s="715"/>
      <c r="H1" s="715"/>
      <c r="I1" s="1051"/>
      <c r="J1" s="688"/>
      <c r="K1" s="688"/>
      <c r="L1" s="1051"/>
      <c r="M1" s="715"/>
      <c r="N1" s="1051"/>
      <c r="O1" s="1051"/>
      <c r="P1" s="1051"/>
      <c r="Q1" s="715"/>
      <c r="R1" s="1052"/>
      <c r="S1" s="717"/>
    </row>
    <row r="2" spans="1:19">
      <c r="A2" s="714"/>
      <c r="B2" s="718"/>
      <c r="C2" s="719" t="s">
        <v>47</v>
      </c>
      <c r="D2" s="394">
        <v>2013</v>
      </c>
      <c r="E2" s="395" t="s">
        <v>660</v>
      </c>
      <c r="F2" s="393" t="s">
        <v>518</v>
      </c>
      <c r="G2" s="393" t="s">
        <v>480</v>
      </c>
      <c r="H2" s="396" t="s">
        <v>408</v>
      </c>
      <c r="I2" s="393"/>
      <c r="J2" s="53" t="s">
        <v>357</v>
      </c>
      <c r="K2" s="54" t="s">
        <v>357</v>
      </c>
      <c r="L2" s="393"/>
      <c r="M2" s="394">
        <v>2012</v>
      </c>
      <c r="N2" s="395" t="s">
        <v>388</v>
      </c>
      <c r="O2" s="396" t="s">
        <v>371</v>
      </c>
      <c r="P2" s="396" t="s">
        <v>361</v>
      </c>
      <c r="Q2" s="396" t="s">
        <v>321</v>
      </c>
      <c r="R2" s="780"/>
      <c r="S2" s="717"/>
    </row>
    <row r="3" spans="1:19">
      <c r="A3" s="714"/>
      <c r="B3" s="722"/>
      <c r="C3" s="1053" t="s">
        <v>36</v>
      </c>
      <c r="D3" s="401"/>
      <c r="E3" s="402"/>
      <c r="F3" s="404"/>
      <c r="G3" s="404"/>
      <c r="H3" s="396"/>
      <c r="I3" s="404"/>
      <c r="J3" s="62" t="s">
        <v>665</v>
      </c>
      <c r="K3" s="724" t="s">
        <v>661</v>
      </c>
      <c r="L3" s="404"/>
      <c r="M3" s="401"/>
      <c r="N3" s="405"/>
      <c r="O3" s="403"/>
      <c r="P3" s="403"/>
      <c r="Q3" s="396"/>
      <c r="R3" s="730"/>
      <c r="S3" s="717"/>
    </row>
    <row r="4" spans="1:19" ht="15.75">
      <c r="A4" s="714"/>
      <c r="B4" s="722"/>
      <c r="C4" s="726"/>
      <c r="D4" s="1054"/>
      <c r="E4" s="1055"/>
      <c r="F4" s="1056"/>
      <c r="G4" s="1056"/>
      <c r="H4" s="1057"/>
      <c r="I4" s="1056"/>
      <c r="J4" s="1058"/>
      <c r="K4" s="1059"/>
      <c r="L4" s="1056"/>
      <c r="M4" s="1060"/>
      <c r="N4" s="1061"/>
      <c r="O4" s="1062"/>
      <c r="P4" s="1062"/>
      <c r="Q4" s="1063"/>
      <c r="R4" s="1064"/>
      <c r="S4" s="717"/>
    </row>
    <row r="5" spans="1:19" ht="12" customHeight="1">
      <c r="A5" s="938"/>
      <c r="B5" s="939"/>
      <c r="C5" s="811" t="s">
        <v>226</v>
      </c>
      <c r="D5" s="742">
        <f>E5</f>
        <v>994</v>
      </c>
      <c r="E5" s="1007">
        <f>+E6+E7</f>
        <v>994</v>
      </c>
      <c r="F5" s="783">
        <v>1027</v>
      </c>
      <c r="G5" s="783">
        <v>1056</v>
      </c>
      <c r="H5" s="744">
        <v>1093</v>
      </c>
      <c r="I5" s="783"/>
      <c r="J5" s="93">
        <f t="shared" ref="J5:K5" si="0">+IFERROR(IF(D5*M5&lt;0,"n.m.",IF(D5/M5-1&gt;100%,"&gt;100%",D5/M5-1)),"n.m.")</f>
        <v>-0.12576956904133685</v>
      </c>
      <c r="K5" s="940">
        <f t="shared" si="0"/>
        <v>-0.12576956904133685</v>
      </c>
      <c r="L5" s="783"/>
      <c r="M5" s="742">
        <f>N5</f>
        <v>1137</v>
      </c>
      <c r="N5" s="743">
        <f>N6+N7</f>
        <v>1137</v>
      </c>
      <c r="O5" s="744">
        <f>O6+O7</f>
        <v>1170</v>
      </c>
      <c r="P5" s="744">
        <f>P6+P7</f>
        <v>1226</v>
      </c>
      <c r="Q5" s="744">
        <f>Q6+Q7</f>
        <v>1253</v>
      </c>
      <c r="R5" s="939"/>
      <c r="S5" s="941"/>
    </row>
    <row r="6" spans="1:19">
      <c r="A6" s="938"/>
      <c r="B6" s="1065"/>
      <c r="C6" s="748" t="s">
        <v>476</v>
      </c>
      <c r="D6" s="476">
        <f>E6</f>
        <v>928</v>
      </c>
      <c r="E6" s="1066">
        <v>928</v>
      </c>
      <c r="F6" s="760">
        <v>966</v>
      </c>
      <c r="G6" s="760">
        <v>1004</v>
      </c>
      <c r="H6" s="760">
        <v>1045</v>
      </c>
      <c r="I6" s="1067"/>
      <c r="J6" s="84">
        <f t="shared" ref="J6:J20" si="1">+IFERROR(IF(D6*M6&lt;0,"n.m.",IF(D6/M6-1&gt;100%,"&gt;100%",D6/M6-1)),"n.m.")</f>
        <v>-0.14940421631530709</v>
      </c>
      <c r="K6" s="762">
        <f t="shared" ref="K6:K20" si="2">+IFERROR(IF(E6*N6&lt;0,"n.m.",IF(E6/N6-1&gt;100%,"&gt;100%",E6/N6-1)),"n.m.")</f>
        <v>-0.14940421631530709</v>
      </c>
      <c r="L6" s="1067"/>
      <c r="M6" s="476">
        <f>N6</f>
        <v>1091</v>
      </c>
      <c r="N6" s="759">
        <v>1091</v>
      </c>
      <c r="O6" s="760">
        <v>1128</v>
      </c>
      <c r="P6" s="760">
        <v>1191</v>
      </c>
      <c r="Q6" s="760">
        <v>1220</v>
      </c>
      <c r="R6" s="1065"/>
      <c r="S6" s="941"/>
    </row>
    <row r="7" spans="1:19" ht="12" customHeight="1">
      <c r="A7" s="714"/>
      <c r="B7" s="757"/>
      <c r="C7" s="748" t="s">
        <v>484</v>
      </c>
      <c r="D7" s="476">
        <f>E7</f>
        <v>66</v>
      </c>
      <c r="E7" s="1066">
        <v>66</v>
      </c>
      <c r="F7" s="760">
        <v>61</v>
      </c>
      <c r="G7" s="760">
        <v>52</v>
      </c>
      <c r="H7" s="760">
        <v>48</v>
      </c>
      <c r="I7" s="1067"/>
      <c r="J7" s="84">
        <f t="shared" si="1"/>
        <v>0.43478260869565211</v>
      </c>
      <c r="K7" s="762">
        <f t="shared" si="2"/>
        <v>0.43478260869565211</v>
      </c>
      <c r="L7" s="1067"/>
      <c r="M7" s="476">
        <f>N7</f>
        <v>46</v>
      </c>
      <c r="N7" s="759">
        <v>46</v>
      </c>
      <c r="O7" s="760">
        <v>42</v>
      </c>
      <c r="P7" s="760">
        <v>35</v>
      </c>
      <c r="Q7" s="760">
        <v>33</v>
      </c>
      <c r="R7" s="1065"/>
      <c r="S7" s="941"/>
    </row>
    <row r="8" spans="1:19">
      <c r="A8" s="714"/>
      <c r="B8" s="722"/>
      <c r="C8" s="802"/>
      <c r="D8" s="1005"/>
      <c r="E8" s="1006"/>
      <c r="F8" s="966"/>
      <c r="G8" s="966"/>
      <c r="H8" s="963"/>
      <c r="I8" s="966"/>
      <c r="J8" s="93"/>
      <c r="K8" s="940"/>
      <c r="L8" s="966"/>
      <c r="M8" s="1005"/>
      <c r="N8" s="967"/>
      <c r="O8" s="963"/>
      <c r="P8" s="963"/>
      <c r="Q8" s="963"/>
      <c r="R8" s="939"/>
      <c r="S8" s="941"/>
    </row>
    <row r="9" spans="1:19" s="782" customFormat="1">
      <c r="A9" s="1068"/>
      <c r="B9" s="1069"/>
      <c r="C9" s="811" t="s">
        <v>412</v>
      </c>
      <c r="D9" s="871">
        <v>77</v>
      </c>
      <c r="E9" s="872">
        <v>77</v>
      </c>
      <c r="F9" s="1070">
        <v>75</v>
      </c>
      <c r="G9" s="1070">
        <v>75</v>
      </c>
      <c r="H9" s="873">
        <v>74</v>
      </c>
      <c r="I9" s="1070"/>
      <c r="J9" s="93">
        <f t="shared" si="1"/>
        <v>2.6666666666666616E-2</v>
      </c>
      <c r="K9" s="940">
        <f t="shared" si="2"/>
        <v>2.6666666666666616E-2</v>
      </c>
      <c r="L9" s="1070"/>
      <c r="M9" s="871">
        <v>75</v>
      </c>
      <c r="N9" s="872">
        <v>75</v>
      </c>
      <c r="O9" s="873">
        <v>75</v>
      </c>
      <c r="P9" s="873">
        <v>75</v>
      </c>
      <c r="Q9" s="873">
        <v>74</v>
      </c>
      <c r="R9" s="1069"/>
      <c r="S9" s="1071"/>
    </row>
    <row r="10" spans="1:19">
      <c r="A10" s="714"/>
      <c r="B10" s="722"/>
      <c r="C10" s="802"/>
      <c r="D10" s="1005"/>
      <c r="E10" s="1006"/>
      <c r="F10" s="966"/>
      <c r="G10" s="966"/>
      <c r="H10" s="963"/>
      <c r="I10" s="966"/>
      <c r="J10" s="93"/>
      <c r="K10" s="940"/>
      <c r="L10" s="966"/>
      <c r="M10" s="1005"/>
      <c r="N10" s="967"/>
      <c r="O10" s="963"/>
      <c r="P10" s="963"/>
      <c r="Q10" s="963"/>
      <c r="R10" s="939"/>
      <c r="S10" s="941"/>
    </row>
    <row r="11" spans="1:19" s="782" customFormat="1">
      <c r="A11" s="1068"/>
      <c r="B11" s="1069"/>
      <c r="C11" s="811" t="s">
        <v>483</v>
      </c>
      <c r="D11" s="871">
        <f>E11</f>
        <v>193</v>
      </c>
      <c r="E11" s="872">
        <v>193</v>
      </c>
      <c r="F11" s="1070">
        <v>186</v>
      </c>
      <c r="G11" s="1070">
        <v>183</v>
      </c>
      <c r="H11" s="873">
        <v>183</v>
      </c>
      <c r="I11" s="1070"/>
      <c r="J11" s="93">
        <f t="shared" si="1"/>
        <v>5.464480874316946E-2</v>
      </c>
      <c r="K11" s="940">
        <f t="shared" si="2"/>
        <v>5.464480874316946E-2</v>
      </c>
      <c r="L11" s="1070"/>
      <c r="M11" s="871">
        <f>N11</f>
        <v>183</v>
      </c>
      <c r="N11" s="872">
        <v>183</v>
      </c>
      <c r="O11" s="873">
        <v>182</v>
      </c>
      <c r="P11" s="873">
        <v>180</v>
      </c>
      <c r="Q11" s="873">
        <v>181</v>
      </c>
      <c r="R11" s="1069"/>
      <c r="S11" s="1071"/>
    </row>
    <row r="12" spans="1:19">
      <c r="A12" s="714"/>
      <c r="B12" s="722"/>
      <c r="C12" s="802"/>
      <c r="D12" s="766"/>
      <c r="E12" s="1014"/>
      <c r="F12" s="1002"/>
      <c r="G12" s="1002"/>
      <c r="H12" s="768"/>
      <c r="I12" s="1002"/>
      <c r="J12" s="770"/>
      <c r="K12" s="771"/>
      <c r="L12" s="1002"/>
      <c r="M12" s="766"/>
      <c r="N12" s="767"/>
      <c r="O12" s="768"/>
      <c r="P12" s="768"/>
      <c r="Q12" s="768"/>
      <c r="R12" s="939"/>
      <c r="S12" s="941"/>
    </row>
    <row r="13" spans="1:19">
      <c r="A13" s="714"/>
      <c r="B13" s="722"/>
      <c r="C13" s="811" t="s">
        <v>44</v>
      </c>
      <c r="D13" s="812">
        <f>D14+D15</f>
        <v>53</v>
      </c>
      <c r="E13" s="813">
        <v>52</v>
      </c>
      <c r="F13" s="1072">
        <v>52</v>
      </c>
      <c r="G13" s="1072">
        <f>G14+G15</f>
        <v>53</v>
      </c>
      <c r="H13" s="814">
        <f>H14+H15</f>
        <v>53</v>
      </c>
      <c r="I13" s="1072"/>
      <c r="J13" s="93">
        <f t="shared" si="1"/>
        <v>1.9230769230769162E-2</v>
      </c>
      <c r="K13" s="940">
        <f t="shared" si="2"/>
        <v>0</v>
      </c>
      <c r="L13" s="1072"/>
      <c r="M13" s="812">
        <f>M14+M15</f>
        <v>52</v>
      </c>
      <c r="N13" s="815">
        <f>N14+N15</f>
        <v>52</v>
      </c>
      <c r="O13" s="814">
        <v>51</v>
      </c>
      <c r="P13" s="814">
        <f>P14+P15</f>
        <v>51</v>
      </c>
      <c r="Q13" s="814">
        <f>Q14+Q15</f>
        <v>52</v>
      </c>
      <c r="R13" s="939"/>
      <c r="S13" s="941"/>
    </row>
    <row r="14" spans="1:19">
      <c r="A14" s="714"/>
      <c r="B14" s="757"/>
      <c r="C14" s="1073" t="s">
        <v>370</v>
      </c>
      <c r="D14" s="1074">
        <v>35</v>
      </c>
      <c r="E14" s="1075">
        <v>35</v>
      </c>
      <c r="F14" s="1076">
        <v>34</v>
      </c>
      <c r="G14" s="1076">
        <v>35</v>
      </c>
      <c r="H14" s="1077">
        <v>35</v>
      </c>
      <c r="I14" s="1076"/>
      <c r="J14" s="84">
        <f t="shared" si="1"/>
        <v>0.12903225806451624</v>
      </c>
      <c r="K14" s="762">
        <f t="shared" si="2"/>
        <v>2.9411764705882248E-2</v>
      </c>
      <c r="L14" s="1076"/>
      <c r="M14" s="1074">
        <v>31</v>
      </c>
      <c r="N14" s="1078">
        <v>34</v>
      </c>
      <c r="O14" s="1077">
        <v>32</v>
      </c>
      <c r="P14" s="1077">
        <v>29</v>
      </c>
      <c r="Q14" s="1077">
        <v>29</v>
      </c>
      <c r="R14" s="1065"/>
      <c r="S14" s="941"/>
    </row>
    <row r="15" spans="1:19" ht="12" customHeight="1">
      <c r="A15" s="714"/>
      <c r="B15" s="757"/>
      <c r="C15" s="1073" t="s">
        <v>333</v>
      </c>
      <c r="D15" s="1074">
        <v>18</v>
      </c>
      <c r="E15" s="1075">
        <v>17</v>
      </c>
      <c r="F15" s="1076">
        <v>18</v>
      </c>
      <c r="G15" s="1076">
        <v>18</v>
      </c>
      <c r="H15" s="1077">
        <v>18</v>
      </c>
      <c r="I15" s="1076"/>
      <c r="J15" s="84">
        <f t="shared" si="1"/>
        <v>-0.1428571428571429</v>
      </c>
      <c r="K15" s="762">
        <f t="shared" si="2"/>
        <v>-5.555555555555558E-2</v>
      </c>
      <c r="L15" s="1076"/>
      <c r="M15" s="1074">
        <v>21</v>
      </c>
      <c r="N15" s="1078">
        <v>18</v>
      </c>
      <c r="O15" s="1077">
        <v>19</v>
      </c>
      <c r="P15" s="1077">
        <v>22</v>
      </c>
      <c r="Q15" s="1077">
        <v>23</v>
      </c>
      <c r="R15" s="1065"/>
      <c r="S15" s="941"/>
    </row>
    <row r="16" spans="1:19">
      <c r="A16" s="714"/>
      <c r="B16" s="722"/>
      <c r="C16" s="802"/>
      <c r="D16" s="803"/>
      <c r="E16" s="804"/>
      <c r="F16" s="1079"/>
      <c r="G16" s="1079"/>
      <c r="H16" s="805"/>
      <c r="I16" s="1079"/>
      <c r="J16" s="806"/>
      <c r="K16" s="807"/>
      <c r="L16" s="1079"/>
      <c r="M16" s="803"/>
      <c r="N16" s="808"/>
      <c r="O16" s="805"/>
      <c r="P16" s="805"/>
      <c r="Q16" s="805"/>
      <c r="R16" s="939"/>
      <c r="S16" s="941"/>
    </row>
    <row r="17" spans="1:19">
      <c r="A17" s="714"/>
      <c r="B17" s="722"/>
      <c r="C17" s="811" t="s">
        <v>227</v>
      </c>
      <c r="D17" s="742">
        <v>235</v>
      </c>
      <c r="E17" s="1007">
        <v>237</v>
      </c>
      <c r="F17" s="783">
        <v>220</v>
      </c>
      <c r="G17" s="783">
        <v>236</v>
      </c>
      <c r="H17" s="744">
        <v>246</v>
      </c>
      <c r="I17" s="783"/>
      <c r="J17" s="93">
        <f t="shared" si="1"/>
        <v>-5.2419354838709631E-2</v>
      </c>
      <c r="K17" s="746">
        <f t="shared" si="2"/>
        <v>-3.2653061224489743E-2</v>
      </c>
      <c r="L17" s="783"/>
      <c r="M17" s="742">
        <v>248</v>
      </c>
      <c r="N17" s="743">
        <v>245</v>
      </c>
      <c r="O17" s="744">
        <v>231</v>
      </c>
      <c r="P17" s="744">
        <v>249</v>
      </c>
      <c r="Q17" s="744">
        <v>268</v>
      </c>
      <c r="R17" s="939"/>
      <c r="S17" s="941"/>
    </row>
    <row r="18" spans="1:19">
      <c r="A18" s="714"/>
      <c r="B18" s="722"/>
      <c r="C18" s="748"/>
      <c r="D18" s="758"/>
      <c r="E18" s="1066"/>
      <c r="F18" s="1067"/>
      <c r="G18" s="1067"/>
      <c r="H18" s="760"/>
      <c r="I18" s="1067"/>
      <c r="J18" s="183"/>
      <c r="K18" s="357"/>
      <c r="L18" s="1067"/>
      <c r="M18" s="758"/>
      <c r="N18" s="759"/>
      <c r="O18" s="760"/>
      <c r="P18" s="760"/>
      <c r="Q18" s="760"/>
      <c r="R18" s="1069"/>
      <c r="S18" s="941"/>
    </row>
    <row r="19" spans="1:19">
      <c r="A19" s="938"/>
      <c r="B19" s="939"/>
      <c r="C19" s="811" t="s">
        <v>228</v>
      </c>
      <c r="D19" s="758"/>
      <c r="E19" s="1066"/>
      <c r="F19" s="1067"/>
      <c r="G19" s="1067"/>
      <c r="H19" s="760"/>
      <c r="I19" s="1067"/>
      <c r="J19" s="183"/>
      <c r="K19" s="357"/>
      <c r="L19" s="1067"/>
      <c r="M19" s="758"/>
      <c r="N19" s="759"/>
      <c r="O19" s="760"/>
      <c r="P19" s="760"/>
      <c r="Q19" s="760"/>
      <c r="R19" s="939"/>
      <c r="S19" s="941"/>
    </row>
    <row r="20" spans="1:19">
      <c r="A20" s="938"/>
      <c r="B20" s="1065"/>
      <c r="C20" s="748" t="s">
        <v>276</v>
      </c>
      <c r="D20" s="758">
        <f>E20</f>
        <v>144</v>
      </c>
      <c r="E20" s="1066">
        <v>144</v>
      </c>
      <c r="F20" s="1067">
        <v>140</v>
      </c>
      <c r="G20" s="1067">
        <v>136</v>
      </c>
      <c r="H20" s="760">
        <v>132</v>
      </c>
      <c r="I20" s="1067"/>
      <c r="J20" s="84">
        <f t="shared" si="1"/>
        <v>0.15199999999999991</v>
      </c>
      <c r="K20" s="762">
        <f t="shared" si="2"/>
        <v>0.15199999999999991</v>
      </c>
      <c r="L20" s="1067"/>
      <c r="M20" s="758">
        <f>N20</f>
        <v>125</v>
      </c>
      <c r="N20" s="759">
        <v>125</v>
      </c>
      <c r="O20" s="760">
        <v>119</v>
      </c>
      <c r="P20" s="760">
        <v>114</v>
      </c>
      <c r="Q20" s="760">
        <v>108</v>
      </c>
      <c r="R20" s="1065"/>
      <c r="S20" s="941"/>
    </row>
    <row r="21" spans="1:19">
      <c r="A21" s="938"/>
      <c r="B21" s="1069"/>
      <c r="C21" s="748"/>
      <c r="D21" s="397"/>
      <c r="E21" s="1080"/>
      <c r="F21" s="1081"/>
      <c r="G21" s="1081"/>
      <c r="H21" s="1082"/>
      <c r="I21" s="1081"/>
      <c r="J21" s="53"/>
      <c r="K21" s="724"/>
      <c r="L21" s="1081"/>
      <c r="M21" s="397"/>
      <c r="N21" s="1083"/>
      <c r="O21" s="1084"/>
      <c r="P21" s="1084"/>
      <c r="Q21" s="1082"/>
      <c r="R21" s="1069"/>
      <c r="S21" s="941"/>
    </row>
    <row r="22" spans="1:19" ht="9" customHeight="1">
      <c r="A22" s="714"/>
      <c r="B22" s="715"/>
      <c r="C22" s="715"/>
      <c r="D22" s="715"/>
      <c r="E22" s="715"/>
      <c r="F22" s="716"/>
      <c r="G22" s="716"/>
      <c r="H22" s="715"/>
      <c r="I22" s="716"/>
      <c r="J22" s="688"/>
      <c r="K22" s="688"/>
      <c r="L22" s="716"/>
      <c r="M22" s="715"/>
      <c r="N22" s="716"/>
      <c r="O22" s="716"/>
      <c r="P22" s="716"/>
      <c r="Q22" s="715"/>
      <c r="R22" s="716"/>
      <c r="S22" s="717"/>
    </row>
    <row r="23" spans="1:19" s="887" customFormat="1" ht="14.25">
      <c r="A23" s="528"/>
      <c r="B23" s="30"/>
      <c r="C23" s="537"/>
      <c r="D23" s="537"/>
      <c r="E23" s="537"/>
      <c r="F23" s="528"/>
      <c r="G23" s="528"/>
      <c r="H23" s="537"/>
      <c r="I23" s="537"/>
      <c r="J23" s="618"/>
      <c r="K23" s="618"/>
      <c r="L23" s="537"/>
      <c r="M23" s="537"/>
      <c r="N23" s="528"/>
      <c r="O23" s="528"/>
      <c r="P23" s="528"/>
      <c r="Q23" s="528"/>
      <c r="R23" s="528"/>
      <c r="S23" s="1085"/>
    </row>
    <row r="24" spans="1:19">
      <c r="A24" s="528"/>
      <c r="C24" s="528"/>
      <c r="D24" s="528"/>
      <c r="E24" s="528"/>
      <c r="F24" s="528"/>
      <c r="G24" s="528"/>
      <c r="H24" s="528"/>
      <c r="I24" s="528"/>
      <c r="J24" s="689"/>
      <c r="K24" s="689"/>
      <c r="L24" s="528"/>
      <c r="M24" s="528"/>
      <c r="N24" s="528"/>
      <c r="O24" s="528"/>
      <c r="P24" s="528"/>
      <c r="Q24" s="528"/>
      <c r="R24" s="528"/>
      <c r="S24" s="1085"/>
    </row>
    <row r="25" spans="1:19" ht="9" customHeight="1">
      <c r="A25" s="714"/>
      <c r="B25" s="715"/>
      <c r="C25" s="715"/>
      <c r="D25" s="715"/>
      <c r="E25" s="715"/>
      <c r="F25" s="716"/>
      <c r="G25" s="716"/>
      <c r="H25" s="715"/>
      <c r="I25" s="716"/>
      <c r="J25" s="688"/>
      <c r="K25" s="688"/>
      <c r="L25" s="716"/>
      <c r="M25" s="715"/>
      <c r="N25" s="716"/>
      <c r="O25" s="716"/>
      <c r="P25" s="716"/>
      <c r="Q25" s="715"/>
      <c r="R25" s="716"/>
      <c r="S25" s="717"/>
    </row>
    <row r="26" spans="1:19">
      <c r="A26" s="714"/>
      <c r="B26" s="718"/>
      <c r="C26" s="719" t="s">
        <v>47</v>
      </c>
      <c r="D26" s="394">
        <f>+D2</f>
        <v>2013</v>
      </c>
      <c r="E26" s="402" t="str">
        <f>+E2</f>
        <v>Q4 '13</v>
      </c>
      <c r="F26" s="393" t="str">
        <f>+F2</f>
        <v>Q3 '13</v>
      </c>
      <c r="G26" s="393" t="str">
        <f>+G2</f>
        <v>Q2 '13</v>
      </c>
      <c r="H26" s="396" t="s">
        <v>408</v>
      </c>
      <c r="I26" s="393"/>
      <c r="J26" s="53" t="s">
        <v>357</v>
      </c>
      <c r="K26" s="54" t="s">
        <v>357</v>
      </c>
      <c r="L26" s="393"/>
      <c r="M26" s="401">
        <v>2012</v>
      </c>
      <c r="N26" s="395" t="s">
        <v>388</v>
      </c>
      <c r="O26" s="396" t="s">
        <v>371</v>
      </c>
      <c r="P26" s="396" t="s">
        <v>361</v>
      </c>
      <c r="Q26" s="396" t="s">
        <v>321</v>
      </c>
      <c r="R26" s="721"/>
      <c r="S26" s="717"/>
    </row>
    <row r="27" spans="1:19">
      <c r="A27" s="714"/>
      <c r="B27" s="722"/>
      <c r="C27" s="1053" t="s">
        <v>34</v>
      </c>
      <c r="D27" s="401"/>
      <c r="E27" s="402"/>
      <c r="F27" s="399"/>
      <c r="G27" s="399"/>
      <c r="H27" s="396"/>
      <c r="I27" s="399"/>
      <c r="J27" s="53" t="str">
        <f>+J3</f>
        <v>FY%</v>
      </c>
      <c r="K27" s="724" t="str">
        <f>+K3</f>
        <v>Q4%</v>
      </c>
      <c r="L27" s="399"/>
      <c r="M27" s="401"/>
      <c r="N27" s="474"/>
      <c r="O27" s="473"/>
      <c r="P27" s="473"/>
      <c r="Q27" s="396"/>
      <c r="R27" s="725"/>
      <c r="S27" s="717"/>
    </row>
    <row r="28" spans="1:19">
      <c r="A28" s="714"/>
      <c r="B28" s="722"/>
      <c r="C28" s="726"/>
      <c r="D28" s="1086"/>
      <c r="E28" s="1087"/>
      <c r="F28" s="1088"/>
      <c r="G28" s="1088"/>
      <c r="H28" s="1089"/>
      <c r="I28" s="1088"/>
      <c r="J28" s="164"/>
      <c r="K28" s="161"/>
      <c r="L28" s="1088"/>
      <c r="M28" s="1086"/>
      <c r="N28" s="1090"/>
      <c r="O28" s="1082"/>
      <c r="P28" s="1082"/>
      <c r="Q28" s="1089"/>
      <c r="R28" s="1064"/>
      <c r="S28" s="717"/>
    </row>
    <row r="29" spans="1:19" s="1104" customFormat="1">
      <c r="A29" s="1091"/>
      <c r="B29" s="1092"/>
      <c r="C29" s="1093" t="s">
        <v>477</v>
      </c>
      <c r="D29" s="1094">
        <f>E29</f>
        <v>1674</v>
      </c>
      <c r="E29" s="1095">
        <v>1674</v>
      </c>
      <c r="F29" s="1096">
        <v>1652</v>
      </c>
      <c r="G29" s="1096">
        <v>1659</v>
      </c>
      <c r="H29" s="1097">
        <v>1670</v>
      </c>
      <c r="I29" s="1096"/>
      <c r="J29" s="1098">
        <f t="shared" ref="J29" si="3">+IFERROR(IF(D29*M29&lt;0,"n.m.",IF(D29/M29-1&gt;100%,"&gt;100%",D29/M29-1)),"n.m.")</f>
        <v>1.0869565217391353E-2</v>
      </c>
      <c r="K29" s="1099">
        <f t="shared" ref="K29" si="4">+IFERROR(IF(E29*N29&lt;0,"n.m.",IF(E29/N29-1&gt;100%,"&gt;100%",E29/N29-1)),"n.m.")</f>
        <v>1.0869565217391353E-2</v>
      </c>
      <c r="L29" s="1096"/>
      <c r="M29" s="1094">
        <f>N29</f>
        <v>1656</v>
      </c>
      <c r="N29" s="1100">
        <v>1656</v>
      </c>
      <c r="O29" s="1101">
        <v>1631</v>
      </c>
      <c r="P29" s="1101">
        <v>1620</v>
      </c>
      <c r="Q29" s="1101">
        <v>1606</v>
      </c>
      <c r="R29" s="1102"/>
      <c r="S29" s="1103"/>
    </row>
    <row r="30" spans="1:19">
      <c r="A30" s="714"/>
      <c r="B30" s="722"/>
      <c r="C30" s="748" t="s">
        <v>413</v>
      </c>
      <c r="D30" s="1105">
        <f>+E30</f>
        <v>726</v>
      </c>
      <c r="E30" s="1106">
        <v>726</v>
      </c>
      <c r="F30" s="1107">
        <v>684</v>
      </c>
      <c r="G30" s="1107">
        <v>656</v>
      </c>
      <c r="H30" s="948">
        <v>612</v>
      </c>
      <c r="I30" s="1108"/>
      <c r="J30" s="1109">
        <f t="shared" ref="J30:J40" si="5">+IFERROR(IF(D30*M30&lt;0,"n.m.",IF(D30/M30-1&gt;100%,"&gt;100%",D30/M30-1)),"n.m.")</f>
        <v>6.6079295154185091E-2</v>
      </c>
      <c r="K30" s="1110">
        <f t="shared" ref="K30:K40" si="6">+IFERROR(IF(E30*N30&lt;0,"n.m.",IF(E30/N30-1&gt;100%,"&gt;100%",E30/N30-1)),"n.m.")</f>
        <v>6.6079295154185091E-2</v>
      </c>
      <c r="L30" s="1111"/>
      <c r="M30" s="1105">
        <v>681</v>
      </c>
      <c r="N30" s="1112">
        <v>681</v>
      </c>
      <c r="O30" s="1113">
        <v>630</v>
      </c>
      <c r="P30" s="1113">
        <v>599</v>
      </c>
      <c r="Q30" s="1114">
        <v>548</v>
      </c>
      <c r="R30" s="1064"/>
      <c r="S30" s="717"/>
    </row>
    <row r="31" spans="1:19">
      <c r="A31" s="714"/>
      <c r="B31" s="722"/>
      <c r="C31" s="726"/>
      <c r="D31" s="1115"/>
      <c r="E31" s="1116"/>
      <c r="F31" s="1117"/>
      <c r="G31" s="1117"/>
      <c r="H31" s="1118"/>
      <c r="I31" s="1117"/>
      <c r="J31" s="770"/>
      <c r="K31" s="777"/>
      <c r="L31" s="1117"/>
      <c r="M31" s="1115"/>
      <c r="N31" s="1119"/>
      <c r="O31" s="1120"/>
      <c r="P31" s="1120"/>
      <c r="Q31" s="1118"/>
      <c r="R31" s="1064"/>
      <c r="S31" s="717"/>
    </row>
    <row r="32" spans="1:19" s="1104" customFormat="1">
      <c r="A32" s="1091"/>
      <c r="B32" s="1092"/>
      <c r="C32" s="1121" t="s">
        <v>291</v>
      </c>
      <c r="D32" s="1122">
        <v>957</v>
      </c>
      <c r="E32" s="1123">
        <v>228</v>
      </c>
      <c r="F32" s="1124">
        <v>234</v>
      </c>
      <c r="G32" s="1124">
        <v>249</v>
      </c>
      <c r="H32" s="1125">
        <v>246</v>
      </c>
      <c r="I32" s="1124"/>
      <c r="J32" s="1126">
        <f t="shared" si="5"/>
        <v>-3.9156626506024139E-2</v>
      </c>
      <c r="K32" s="1099">
        <f t="shared" si="6"/>
        <v>-7.3170731707317027E-2</v>
      </c>
      <c r="L32" s="1124"/>
      <c r="M32" s="1122">
        <v>996</v>
      </c>
      <c r="N32" s="1127">
        <v>246</v>
      </c>
      <c r="O32" s="1125">
        <v>245</v>
      </c>
      <c r="P32" s="1125">
        <v>253</v>
      </c>
      <c r="Q32" s="1125">
        <v>252</v>
      </c>
      <c r="R32" s="1102"/>
      <c r="S32" s="1103"/>
    </row>
    <row r="33" spans="1:19">
      <c r="A33" s="714"/>
      <c r="B33" s="722"/>
      <c r="C33" s="726"/>
      <c r="D33" s="1128"/>
      <c r="E33" s="1129"/>
      <c r="F33" s="1130"/>
      <c r="G33" s="1130"/>
      <c r="H33" s="1131"/>
      <c r="I33" s="1130"/>
      <c r="J33" s="1132"/>
      <c r="K33" s="1133"/>
      <c r="L33" s="1130"/>
      <c r="M33" s="1128"/>
      <c r="N33" s="1134"/>
      <c r="O33" s="1135"/>
      <c r="P33" s="1135"/>
      <c r="Q33" s="1131"/>
      <c r="R33" s="1064"/>
      <c r="S33" s="717"/>
    </row>
    <row r="34" spans="1:19" ht="14.25">
      <c r="A34" s="714"/>
      <c r="B34" s="722"/>
      <c r="C34" s="811" t="s">
        <v>478</v>
      </c>
      <c r="D34" s="1136">
        <v>47</v>
      </c>
      <c r="E34" s="1137">
        <v>45</v>
      </c>
      <c r="F34" s="1138">
        <v>46</v>
      </c>
      <c r="G34" s="1138">
        <v>49</v>
      </c>
      <c r="H34" s="1139">
        <v>48</v>
      </c>
      <c r="I34" s="1138"/>
      <c r="J34" s="93">
        <f t="shared" si="5"/>
        <v>-6.0000000000000053E-2</v>
      </c>
      <c r="K34" s="1140">
        <f t="shared" si="6"/>
        <v>-8.1632653061224469E-2</v>
      </c>
      <c r="L34" s="1138"/>
      <c r="M34" s="1136">
        <v>50</v>
      </c>
      <c r="N34" s="1141">
        <v>49</v>
      </c>
      <c r="O34" s="1139">
        <v>49</v>
      </c>
      <c r="P34" s="1139">
        <v>51</v>
      </c>
      <c r="Q34" s="1139">
        <v>51</v>
      </c>
      <c r="R34" s="939"/>
      <c r="S34" s="717"/>
    </row>
    <row r="35" spans="1:19">
      <c r="A35" s="714"/>
      <c r="B35" s="722"/>
      <c r="C35" s="726"/>
      <c r="D35" s="1142"/>
      <c r="E35" s="1143"/>
      <c r="F35" s="1144"/>
      <c r="G35" s="1144"/>
      <c r="H35" s="1135"/>
      <c r="I35" s="1144"/>
      <c r="J35" s="1145"/>
      <c r="K35" s="777"/>
      <c r="L35" s="1144"/>
      <c r="M35" s="1142"/>
      <c r="N35" s="1146"/>
      <c r="O35" s="1131"/>
      <c r="P35" s="1131"/>
      <c r="Q35" s="1135"/>
      <c r="R35" s="1064"/>
      <c r="S35" s="717"/>
    </row>
    <row r="36" spans="1:19" ht="14.25">
      <c r="A36" s="714"/>
      <c r="B36" s="722"/>
      <c r="C36" s="811" t="s">
        <v>479</v>
      </c>
      <c r="D36" s="742">
        <v>302</v>
      </c>
      <c r="E36" s="1007">
        <v>313</v>
      </c>
      <c r="F36" s="783">
        <v>283</v>
      </c>
      <c r="G36" s="783">
        <v>309</v>
      </c>
      <c r="H36" s="744">
        <v>302</v>
      </c>
      <c r="I36" s="783"/>
      <c r="J36" s="93">
        <f t="shared" si="5"/>
        <v>0</v>
      </c>
      <c r="K36" s="746">
        <f t="shared" si="6"/>
        <v>3.2051282051281937E-3</v>
      </c>
      <c r="L36" s="783"/>
      <c r="M36" s="742">
        <v>302</v>
      </c>
      <c r="N36" s="743">
        <v>312</v>
      </c>
      <c r="O36" s="744">
        <v>277</v>
      </c>
      <c r="P36" s="744">
        <v>305</v>
      </c>
      <c r="Q36" s="744">
        <v>314</v>
      </c>
      <c r="R36" s="939"/>
      <c r="S36" s="717"/>
    </row>
    <row r="37" spans="1:19">
      <c r="A37" s="714"/>
      <c r="B37" s="722"/>
      <c r="C37" s="726"/>
      <c r="D37" s="1147"/>
      <c r="E37" s="1148"/>
      <c r="F37" s="1149"/>
      <c r="G37" s="1149"/>
      <c r="H37" s="1150"/>
      <c r="I37" s="1149"/>
      <c r="J37" s="188"/>
      <c r="K37" s="777"/>
      <c r="L37" s="1149"/>
      <c r="M37" s="1147"/>
      <c r="N37" s="1151"/>
      <c r="O37" s="1152"/>
      <c r="P37" s="1152"/>
      <c r="Q37" s="1150"/>
      <c r="R37" s="1064"/>
      <c r="S37" s="717"/>
    </row>
    <row r="38" spans="1:19">
      <c r="A38" s="714"/>
      <c r="B38" s="722"/>
      <c r="C38" s="811" t="s">
        <v>411</v>
      </c>
      <c r="D38" s="742">
        <v>30</v>
      </c>
      <c r="E38" s="1007">
        <v>27</v>
      </c>
      <c r="F38" s="783">
        <v>30</v>
      </c>
      <c r="G38" s="783">
        <v>31</v>
      </c>
      <c r="H38" s="744">
        <v>32</v>
      </c>
      <c r="I38" s="783"/>
      <c r="J38" s="93">
        <f t="shared" si="5"/>
        <v>-0.21052631578947367</v>
      </c>
      <c r="K38" s="1140">
        <f t="shared" si="6"/>
        <v>-0.25</v>
      </c>
      <c r="L38" s="783"/>
      <c r="M38" s="742">
        <v>38</v>
      </c>
      <c r="N38" s="743">
        <v>36</v>
      </c>
      <c r="O38" s="744">
        <v>37</v>
      </c>
      <c r="P38" s="744">
        <v>39</v>
      </c>
      <c r="Q38" s="744">
        <v>40</v>
      </c>
      <c r="R38" s="939"/>
      <c r="S38" s="717"/>
    </row>
    <row r="39" spans="1:19">
      <c r="A39" s="714"/>
      <c r="B39" s="722"/>
      <c r="C39" s="726"/>
      <c r="D39" s="1142"/>
      <c r="E39" s="1143"/>
      <c r="F39" s="1144"/>
      <c r="G39" s="1144"/>
      <c r="H39" s="1135"/>
      <c r="I39" s="1144"/>
      <c r="J39" s="770"/>
      <c r="K39" s="777"/>
      <c r="L39" s="1144"/>
      <c r="M39" s="1142"/>
      <c r="N39" s="1146"/>
      <c r="O39" s="1131"/>
      <c r="P39" s="1131"/>
      <c r="Q39" s="1135"/>
      <c r="R39" s="1064"/>
      <c r="S39" s="717"/>
    </row>
    <row r="40" spans="1:19">
      <c r="A40" s="714"/>
      <c r="B40" s="722"/>
      <c r="C40" s="811" t="s">
        <v>46</v>
      </c>
      <c r="D40" s="1136">
        <v>251</v>
      </c>
      <c r="E40" s="1137">
        <v>214</v>
      </c>
      <c r="F40" s="1138">
        <v>244</v>
      </c>
      <c r="G40" s="1138">
        <v>283</v>
      </c>
      <c r="H40" s="1139">
        <v>261</v>
      </c>
      <c r="I40" s="1138"/>
      <c r="J40" s="93">
        <f t="shared" si="5"/>
        <v>-0.13745704467353947</v>
      </c>
      <c r="K40" s="746">
        <f t="shared" si="6"/>
        <v>-0.31189710610932475</v>
      </c>
      <c r="L40" s="1138"/>
      <c r="M40" s="1136">
        <v>291</v>
      </c>
      <c r="N40" s="1141">
        <v>311</v>
      </c>
      <c r="O40" s="1139">
        <v>320</v>
      </c>
      <c r="P40" s="1139">
        <v>277</v>
      </c>
      <c r="Q40" s="1139">
        <v>258</v>
      </c>
      <c r="R40" s="939"/>
      <c r="S40" s="717"/>
    </row>
    <row r="41" spans="1:19">
      <c r="A41" s="714"/>
      <c r="B41" s="722"/>
      <c r="C41" s="726"/>
      <c r="D41" s="397"/>
      <c r="E41" s="1080"/>
      <c r="F41" s="1081"/>
      <c r="G41" s="1081"/>
      <c r="H41" s="1082"/>
      <c r="I41" s="1081"/>
      <c r="J41" s="201"/>
      <c r="K41" s="724"/>
      <c r="L41" s="1081"/>
      <c r="M41" s="397"/>
      <c r="N41" s="1153"/>
      <c r="O41" s="1089"/>
      <c r="P41" s="1089"/>
      <c r="Q41" s="1082"/>
      <c r="R41" s="1154"/>
      <c r="S41" s="717"/>
    </row>
    <row r="42" spans="1:19" ht="9" customHeight="1">
      <c r="A42" s="714"/>
      <c r="B42" s="714"/>
      <c r="C42" s="715"/>
      <c r="D42" s="715"/>
      <c r="E42" s="715"/>
      <c r="F42" s="715"/>
      <c r="G42" s="715"/>
      <c r="H42" s="715"/>
      <c r="I42" s="716"/>
      <c r="J42" s="688"/>
      <c r="K42" s="688"/>
      <c r="L42" s="716"/>
      <c r="M42" s="715"/>
      <c r="N42" s="716"/>
      <c r="O42" s="716"/>
      <c r="P42" s="716"/>
      <c r="Q42" s="715"/>
      <c r="R42" s="716"/>
      <c r="S42" s="717"/>
    </row>
    <row r="43" spans="1:19" s="834" customFormat="1" ht="14.25">
      <c r="B43" s="31" t="s">
        <v>510</v>
      </c>
      <c r="J43" s="237"/>
      <c r="K43" s="237"/>
    </row>
    <row r="44" spans="1:19" s="834" customFormat="1">
      <c r="J44" s="237"/>
      <c r="K44" s="237"/>
    </row>
    <row r="45" spans="1:19" s="834" customFormat="1">
      <c r="J45" s="237"/>
      <c r="K45" s="237"/>
    </row>
    <row r="46" spans="1:19" s="834" customFormat="1">
      <c r="J46" s="237"/>
      <c r="K46" s="237"/>
    </row>
    <row r="47" spans="1:19" s="834" customFormat="1">
      <c r="J47" s="237"/>
      <c r="K47" s="237"/>
    </row>
    <row r="48" spans="1:19" s="834" customFormat="1">
      <c r="J48" s="237"/>
      <c r="K48" s="237"/>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view="pageBreakPreview" zoomScale="85" zoomScaleNormal="100" zoomScaleSheetLayoutView="85" workbookViewId="0"/>
  </sheetViews>
  <sheetFormatPr defaultRowHeight="12"/>
  <cols>
    <col min="1" max="2" width="1.7109375" style="529" customWidth="1"/>
    <col min="3" max="3" width="47" style="529" customWidth="1"/>
    <col min="4" max="8" width="8.7109375" style="529" customWidth="1"/>
    <col min="9" max="9" width="1.7109375" style="529" customWidth="1"/>
    <col min="10" max="11" width="8.7109375" style="99" customWidth="1"/>
    <col min="12" max="12" width="1.7109375" style="529" customWidth="1"/>
    <col min="13" max="17" width="8.7109375" style="529" customWidth="1"/>
    <col min="18" max="19" width="1.7109375" style="529" customWidth="1"/>
    <col min="20" max="16384" width="9.140625" style="529"/>
  </cols>
  <sheetData>
    <row r="1" spans="1:30" ht="9" customHeight="1">
      <c r="A1" s="714"/>
      <c r="B1" s="715"/>
      <c r="C1" s="715"/>
      <c r="D1" s="715"/>
      <c r="E1" s="715"/>
      <c r="F1" s="1051"/>
      <c r="G1" s="715"/>
      <c r="H1" s="715"/>
      <c r="I1" s="1051"/>
      <c r="J1" s="688"/>
      <c r="K1" s="688"/>
      <c r="L1" s="1051"/>
      <c r="M1" s="715"/>
      <c r="N1" s="1051"/>
      <c r="O1" s="1051"/>
      <c r="P1" s="1051"/>
      <c r="Q1" s="715"/>
      <c r="R1" s="1052"/>
      <c r="S1" s="717"/>
    </row>
    <row r="2" spans="1:30">
      <c r="A2" s="714"/>
      <c r="B2" s="718"/>
      <c r="C2" s="1155" t="s">
        <v>318</v>
      </c>
      <c r="D2" s="397">
        <v>2013</v>
      </c>
      <c r="E2" s="395" t="s">
        <v>660</v>
      </c>
      <c r="F2" s="396" t="s">
        <v>518</v>
      </c>
      <c r="G2" s="396" t="s">
        <v>480</v>
      </c>
      <c r="H2" s="396" t="s">
        <v>408</v>
      </c>
      <c r="I2" s="393"/>
      <c r="J2" s="53" t="s">
        <v>357</v>
      </c>
      <c r="K2" s="54" t="s">
        <v>357</v>
      </c>
      <c r="L2" s="393"/>
      <c r="M2" s="394">
        <v>2012</v>
      </c>
      <c r="N2" s="395" t="s">
        <v>388</v>
      </c>
      <c r="O2" s="396" t="s">
        <v>371</v>
      </c>
      <c r="P2" s="396" t="s">
        <v>361</v>
      </c>
      <c r="Q2" s="396" t="s">
        <v>321</v>
      </c>
      <c r="R2" s="1156"/>
      <c r="S2" s="717"/>
    </row>
    <row r="3" spans="1:30">
      <c r="A3" s="714"/>
      <c r="B3" s="722"/>
      <c r="C3" s="726"/>
      <c r="D3" s="401"/>
      <c r="E3" s="402"/>
      <c r="F3" s="403"/>
      <c r="G3" s="396"/>
      <c r="H3" s="396"/>
      <c r="I3" s="404"/>
      <c r="J3" s="62" t="s">
        <v>665</v>
      </c>
      <c r="K3" s="724" t="s">
        <v>661</v>
      </c>
      <c r="L3" s="404"/>
      <c r="M3" s="401"/>
      <c r="N3" s="405"/>
      <c r="O3" s="403"/>
      <c r="P3" s="403"/>
      <c r="Q3" s="396"/>
      <c r="R3" s="730"/>
      <c r="S3" s="717"/>
    </row>
    <row r="4" spans="1:30" ht="15.75">
      <c r="A4" s="714"/>
      <c r="B4" s="722"/>
      <c r="C4" s="726"/>
      <c r="D4" s="1157"/>
      <c r="E4" s="1158"/>
      <c r="F4" s="1159"/>
      <c r="G4" s="411"/>
      <c r="H4" s="1160"/>
      <c r="I4" s="1161"/>
      <c r="J4" s="412"/>
      <c r="K4" s="1059"/>
      <c r="L4" s="1161"/>
      <c r="M4" s="1162"/>
      <c r="N4" s="1163"/>
      <c r="O4" s="1159"/>
      <c r="P4" s="1159"/>
      <c r="Q4" s="1160"/>
      <c r="R4" s="1064"/>
      <c r="S4" s="717"/>
    </row>
    <row r="5" spans="1:30">
      <c r="A5" s="714"/>
      <c r="B5" s="722"/>
      <c r="C5" s="811" t="s">
        <v>345</v>
      </c>
      <c r="D5" s="1164"/>
      <c r="E5" s="1165"/>
      <c r="F5" s="1166"/>
      <c r="G5" s="1166"/>
      <c r="H5" s="1166"/>
      <c r="I5" s="1167"/>
      <c r="J5" s="183"/>
      <c r="K5" s="357"/>
      <c r="L5" s="1167"/>
      <c r="M5" s="1164"/>
      <c r="N5" s="1168"/>
      <c r="O5" s="1166"/>
      <c r="P5" s="1166"/>
      <c r="Q5" s="1166"/>
      <c r="R5" s="1064"/>
      <c r="S5" s="717"/>
    </row>
    <row r="6" spans="1:30">
      <c r="A6" s="714"/>
      <c r="B6" s="722"/>
      <c r="C6" s="748" t="s">
        <v>454</v>
      </c>
      <c r="D6" s="1164">
        <f>E6</f>
        <v>3377</v>
      </c>
      <c r="E6" s="1168">
        <v>3377</v>
      </c>
      <c r="F6" s="1166">
        <v>3402</v>
      </c>
      <c r="G6" s="1166">
        <v>3440</v>
      </c>
      <c r="H6" s="1166">
        <v>3463</v>
      </c>
      <c r="I6" s="1167"/>
      <c r="J6" s="84">
        <f t="shared" ref="J6:K6" si="0">+IFERROR(IF(D6*M6&lt;0,"n.m.",IF(D6/M6-1&gt;100%,"&gt;100%",D6/M6-1)),"n.m.")</f>
        <v>-2.8481012658227889E-2</v>
      </c>
      <c r="K6" s="762">
        <f t="shared" si="0"/>
        <v>-2.8481012658227889E-2</v>
      </c>
      <c r="L6" s="1167"/>
      <c r="M6" s="1164">
        <f>N6</f>
        <v>3476</v>
      </c>
      <c r="N6" s="1168">
        <v>3476</v>
      </c>
      <c r="O6" s="1166">
        <v>3491</v>
      </c>
      <c r="P6" s="1166">
        <v>3509</v>
      </c>
      <c r="Q6" s="1166">
        <v>3545</v>
      </c>
      <c r="R6" s="1064"/>
      <c r="S6" s="717"/>
      <c r="U6" s="834"/>
      <c r="V6" s="834"/>
      <c r="W6" s="834"/>
      <c r="X6" s="834"/>
      <c r="Y6" s="834"/>
      <c r="Z6" s="834"/>
      <c r="AA6" s="834"/>
      <c r="AB6" s="834"/>
      <c r="AC6" s="834"/>
      <c r="AD6" s="834"/>
    </row>
    <row r="7" spans="1:30" s="1179" customFormat="1" ht="14.25">
      <c r="A7" s="1169"/>
      <c r="B7" s="1170"/>
      <c r="C7" s="1171" t="s">
        <v>455</v>
      </c>
      <c r="D7" s="1172">
        <f>E7</f>
        <v>608</v>
      </c>
      <c r="E7" s="1173">
        <v>608</v>
      </c>
      <c r="F7" s="1174">
        <v>658</v>
      </c>
      <c r="G7" s="1174">
        <v>707</v>
      </c>
      <c r="H7" s="1174">
        <v>773</v>
      </c>
      <c r="I7" s="1175"/>
      <c r="J7" s="120">
        <f t="shared" ref="J7:J27" si="1">+IFERROR(IF(D7*M7&lt;0,"n.m.",IF(D7/M7-1&gt;100%,"&gt;100%",D7/M7-1)),"n.m.")</f>
        <v>-0.26835138387484958</v>
      </c>
      <c r="K7" s="1176">
        <f t="shared" ref="K7:K27" si="2">+IFERROR(IF(E7*N7&lt;0,"n.m.",IF(E7/N7-1&gt;100%,"&gt;100%",E7/N7-1)),"n.m.")</f>
        <v>-0.26835138387484958</v>
      </c>
      <c r="L7" s="1175"/>
      <c r="M7" s="1172">
        <f>N7</f>
        <v>831</v>
      </c>
      <c r="N7" s="1173">
        <v>831</v>
      </c>
      <c r="O7" s="1174">
        <v>887</v>
      </c>
      <c r="P7" s="1174">
        <v>933</v>
      </c>
      <c r="Q7" s="1174">
        <v>979</v>
      </c>
      <c r="R7" s="1177"/>
      <c r="S7" s="1178"/>
      <c r="U7" s="1180"/>
      <c r="V7" s="1180"/>
      <c r="W7" s="1180"/>
      <c r="X7" s="1180"/>
      <c r="Y7" s="1180"/>
      <c r="Z7" s="1180"/>
      <c r="AA7" s="1180"/>
      <c r="AB7" s="1180"/>
      <c r="AC7" s="1180"/>
      <c r="AD7" s="1180"/>
    </row>
    <row r="8" spans="1:30">
      <c r="A8" s="714"/>
      <c r="B8" s="722"/>
      <c r="C8" s="748"/>
      <c r="D8" s="1181"/>
      <c r="E8" s="1182"/>
      <c r="F8" s="1183"/>
      <c r="G8" s="1183"/>
      <c r="H8" s="1183"/>
      <c r="I8" s="1184"/>
      <c r="J8" s="183"/>
      <c r="K8" s="357"/>
      <c r="L8" s="1184"/>
      <c r="M8" s="1181"/>
      <c r="N8" s="1185"/>
      <c r="O8" s="1183"/>
      <c r="P8" s="1183"/>
      <c r="Q8" s="1183"/>
      <c r="R8" s="1154"/>
      <c r="S8" s="717"/>
      <c r="U8" s="1186"/>
      <c r="V8" s="1186"/>
      <c r="W8" s="1186"/>
      <c r="X8" s="1186"/>
      <c r="Y8" s="1186"/>
      <c r="Z8" s="1186"/>
    </row>
    <row r="9" spans="1:30" s="782" customFormat="1">
      <c r="A9" s="775"/>
      <c r="B9" s="722"/>
      <c r="C9" s="965" t="s">
        <v>259</v>
      </c>
      <c r="D9" s="1187"/>
      <c r="E9" s="1188"/>
      <c r="F9" s="1189"/>
      <c r="G9" s="1189"/>
      <c r="H9" s="1189"/>
      <c r="I9" s="1190"/>
      <c r="J9" s="188"/>
      <c r="K9" s="361"/>
      <c r="L9" s="1190"/>
      <c r="M9" s="1187"/>
      <c r="N9" s="1191"/>
      <c r="O9" s="1189"/>
      <c r="P9" s="1189"/>
      <c r="Q9" s="1189"/>
      <c r="R9" s="1192"/>
      <c r="S9" s="781"/>
      <c r="U9" s="1193"/>
      <c r="V9" s="1193"/>
      <c r="W9" s="1193"/>
      <c r="X9" s="1193"/>
      <c r="Y9" s="1193"/>
      <c r="Z9" s="1193"/>
    </row>
    <row r="10" spans="1:30">
      <c r="A10" s="714"/>
      <c r="B10" s="722"/>
      <c r="C10" s="748"/>
      <c r="D10" s="1181"/>
      <c r="E10" s="1182"/>
      <c r="F10" s="1183"/>
      <c r="G10" s="1183"/>
      <c r="H10" s="1183"/>
      <c r="I10" s="1184"/>
      <c r="J10" s="183"/>
      <c r="K10" s="357"/>
      <c r="L10" s="1184"/>
      <c r="M10" s="1181"/>
      <c r="N10" s="1185"/>
      <c r="O10" s="1183"/>
      <c r="P10" s="1183"/>
      <c r="Q10" s="1183"/>
      <c r="R10" s="1154"/>
      <c r="S10" s="717"/>
      <c r="U10" s="1186"/>
      <c r="V10" s="1186"/>
      <c r="W10" s="1186"/>
      <c r="X10" s="1186"/>
      <c r="Y10" s="1186"/>
      <c r="Z10" s="1186"/>
    </row>
    <row r="11" spans="1:30">
      <c r="A11" s="714"/>
      <c r="B11" s="722"/>
      <c r="C11" s="811" t="s">
        <v>254</v>
      </c>
      <c r="D11" s="1194"/>
      <c r="E11" s="1195"/>
      <c r="F11" s="1196"/>
      <c r="G11" s="1196"/>
      <c r="H11" s="1196"/>
      <c r="I11" s="1197"/>
      <c r="J11" s="183"/>
      <c r="K11" s="357"/>
      <c r="L11" s="1197"/>
      <c r="M11" s="1198"/>
      <c r="N11" s="1199"/>
      <c r="O11" s="1196"/>
      <c r="P11" s="1196"/>
      <c r="Q11" s="1196"/>
      <c r="R11" s="1064"/>
      <c r="S11" s="717"/>
    </row>
    <row r="12" spans="1:30">
      <c r="A12" s="714"/>
      <c r="B12" s="722"/>
      <c r="C12" s="802" t="s">
        <v>246</v>
      </c>
      <c r="D12" s="1200">
        <f>E12</f>
        <v>528</v>
      </c>
      <c r="E12" s="1201">
        <v>528</v>
      </c>
      <c r="F12" s="1202">
        <v>541</v>
      </c>
      <c r="G12" s="1202">
        <v>554</v>
      </c>
      <c r="H12" s="1202">
        <v>570</v>
      </c>
      <c r="I12" s="1203"/>
      <c r="J12" s="84">
        <f t="shared" si="1"/>
        <v>-0.10356536502546687</v>
      </c>
      <c r="K12" s="762">
        <f t="shared" si="2"/>
        <v>-0.10356536502546687</v>
      </c>
      <c r="L12" s="1203"/>
      <c r="M12" s="1200">
        <f>N12</f>
        <v>589</v>
      </c>
      <c r="N12" s="1204">
        <v>589</v>
      </c>
      <c r="O12" s="1202">
        <v>606</v>
      </c>
      <c r="P12" s="1202">
        <v>616</v>
      </c>
      <c r="Q12" s="1202">
        <v>625</v>
      </c>
      <c r="R12" s="1154"/>
      <c r="S12" s="717"/>
      <c r="U12" s="1186"/>
      <c r="V12" s="1186"/>
      <c r="W12" s="1186"/>
      <c r="X12" s="1186"/>
      <c r="Y12" s="1186"/>
      <c r="Z12" s="1186"/>
    </row>
    <row r="13" spans="1:30">
      <c r="A13" s="714"/>
      <c r="B13" s="722"/>
      <c r="C13" s="802" t="s">
        <v>247</v>
      </c>
      <c r="D13" s="1200">
        <f>E13</f>
        <v>297</v>
      </c>
      <c r="E13" s="1201">
        <v>297</v>
      </c>
      <c r="F13" s="1202">
        <v>294</v>
      </c>
      <c r="G13" s="1202">
        <v>291</v>
      </c>
      <c r="H13" s="1202">
        <v>281</v>
      </c>
      <c r="I13" s="1203"/>
      <c r="J13" s="84">
        <f t="shared" si="1"/>
        <v>9.5940959409594129E-2</v>
      </c>
      <c r="K13" s="762">
        <f t="shared" si="2"/>
        <v>9.5940959409594129E-2</v>
      </c>
      <c r="L13" s="1203"/>
      <c r="M13" s="1200">
        <f>N13</f>
        <v>271</v>
      </c>
      <c r="N13" s="1204">
        <v>271</v>
      </c>
      <c r="O13" s="1202">
        <v>387</v>
      </c>
      <c r="P13" s="1202">
        <v>379</v>
      </c>
      <c r="Q13" s="1202">
        <v>268</v>
      </c>
      <c r="R13" s="1154"/>
      <c r="S13" s="717"/>
      <c r="U13" s="1186"/>
      <c r="V13" s="1186"/>
      <c r="W13" s="1186"/>
      <c r="X13" s="1186"/>
      <c r="Y13" s="1186"/>
      <c r="Z13" s="1186"/>
    </row>
    <row r="14" spans="1:30" s="1179" customFormat="1">
      <c r="A14" s="1169"/>
      <c r="B14" s="1170"/>
      <c r="C14" s="1171" t="s">
        <v>248</v>
      </c>
      <c r="D14" s="1205">
        <f>E14</f>
        <v>250</v>
      </c>
      <c r="E14" s="1206">
        <v>250</v>
      </c>
      <c r="F14" s="1207">
        <v>252</v>
      </c>
      <c r="G14" s="1207">
        <v>252</v>
      </c>
      <c r="H14" s="1207">
        <v>249</v>
      </c>
      <c r="I14" s="1208"/>
      <c r="J14" s="120">
        <f t="shared" si="1"/>
        <v>8.0645161290322509E-3</v>
      </c>
      <c r="K14" s="1176">
        <f t="shared" si="2"/>
        <v>8.0645161290322509E-3</v>
      </c>
      <c r="L14" s="1208"/>
      <c r="M14" s="1205">
        <f>N14</f>
        <v>248</v>
      </c>
      <c r="N14" s="1209">
        <v>248</v>
      </c>
      <c r="O14" s="1207">
        <v>248</v>
      </c>
      <c r="P14" s="1207">
        <v>247</v>
      </c>
      <c r="Q14" s="1207">
        <v>245</v>
      </c>
      <c r="R14" s="1210"/>
      <c r="S14" s="1178"/>
      <c r="U14" s="1211"/>
      <c r="V14" s="1211"/>
      <c r="W14" s="1211"/>
      <c r="X14" s="1211"/>
      <c r="Y14" s="1211"/>
      <c r="Z14" s="1211"/>
    </row>
    <row r="15" spans="1:30" s="1179" customFormat="1" ht="14.25">
      <c r="A15" s="1169"/>
      <c r="B15" s="1170"/>
      <c r="C15" s="1171" t="s">
        <v>456</v>
      </c>
      <c r="D15" s="1205">
        <f>E15</f>
        <v>46</v>
      </c>
      <c r="E15" s="1206">
        <v>46</v>
      </c>
      <c r="F15" s="1207">
        <v>42</v>
      </c>
      <c r="G15" s="1207">
        <v>39</v>
      </c>
      <c r="H15" s="1207">
        <v>32</v>
      </c>
      <c r="I15" s="1208"/>
      <c r="J15" s="120">
        <f t="shared" si="1"/>
        <v>1</v>
      </c>
      <c r="K15" s="1176">
        <f t="shared" si="2"/>
        <v>1</v>
      </c>
      <c r="L15" s="1208"/>
      <c r="M15" s="1205">
        <f>N15</f>
        <v>23</v>
      </c>
      <c r="N15" s="1209">
        <v>23</v>
      </c>
      <c r="O15" s="1207">
        <v>139</v>
      </c>
      <c r="P15" s="1207">
        <v>132</v>
      </c>
      <c r="Q15" s="1207">
        <v>24</v>
      </c>
      <c r="R15" s="1210"/>
      <c r="S15" s="1178"/>
      <c r="U15" s="1211"/>
      <c r="V15" s="1211"/>
      <c r="W15" s="1211"/>
      <c r="X15" s="1211"/>
      <c r="Y15" s="1211"/>
      <c r="Z15" s="1211"/>
    </row>
    <row r="16" spans="1:30" s="1179" customFormat="1">
      <c r="A16" s="1169"/>
      <c r="B16" s="1170"/>
      <c r="C16" s="1171" t="s">
        <v>290</v>
      </c>
      <c r="D16" s="1205">
        <f>E16</f>
        <v>113</v>
      </c>
      <c r="E16" s="1206">
        <v>113</v>
      </c>
      <c r="F16" s="1207">
        <v>120</v>
      </c>
      <c r="G16" s="1207">
        <v>127</v>
      </c>
      <c r="H16" s="1207">
        <v>135</v>
      </c>
      <c r="I16" s="1208"/>
      <c r="J16" s="120">
        <f t="shared" si="1"/>
        <v>-0.20979020979020979</v>
      </c>
      <c r="K16" s="1176">
        <f t="shared" si="2"/>
        <v>-0.20979020979020979</v>
      </c>
      <c r="L16" s="1208"/>
      <c r="M16" s="1205">
        <f>N16</f>
        <v>143</v>
      </c>
      <c r="N16" s="1209">
        <v>143</v>
      </c>
      <c r="O16" s="1207">
        <v>152</v>
      </c>
      <c r="P16" s="1207">
        <v>160</v>
      </c>
      <c r="Q16" s="1207">
        <v>168</v>
      </c>
      <c r="R16" s="1210"/>
      <c r="S16" s="1178"/>
      <c r="U16" s="1211"/>
      <c r="V16" s="1211"/>
      <c r="W16" s="1211"/>
      <c r="X16" s="1211"/>
      <c r="Y16" s="1211"/>
      <c r="Z16" s="1211"/>
    </row>
    <row r="17" spans="1:30" s="1179" customFormat="1">
      <c r="A17" s="1169"/>
      <c r="B17" s="1170"/>
      <c r="C17" s="1212"/>
      <c r="D17" s="1205"/>
      <c r="E17" s="1206"/>
      <c r="F17" s="1207"/>
      <c r="G17" s="1207"/>
      <c r="H17" s="1207"/>
      <c r="I17" s="1208"/>
      <c r="J17" s="218"/>
      <c r="K17" s="388"/>
      <c r="L17" s="1208"/>
      <c r="M17" s="1205"/>
      <c r="N17" s="1209"/>
      <c r="O17" s="1207"/>
      <c r="P17" s="1207"/>
      <c r="Q17" s="1207"/>
      <c r="R17" s="1210"/>
      <c r="S17" s="1178"/>
      <c r="U17" s="1211"/>
      <c r="V17" s="1211"/>
      <c r="W17" s="1211"/>
      <c r="X17" s="1211"/>
      <c r="Y17" s="1211"/>
      <c r="Z17" s="1211"/>
    </row>
    <row r="18" spans="1:30" s="1179" customFormat="1">
      <c r="A18" s="1169"/>
      <c r="B18" s="1170"/>
      <c r="C18" s="811" t="s">
        <v>253</v>
      </c>
      <c r="D18" s="1205"/>
      <c r="E18" s="1206"/>
      <c r="F18" s="1207"/>
      <c r="G18" s="1207"/>
      <c r="H18" s="1207"/>
      <c r="I18" s="1208"/>
      <c r="J18" s="218"/>
      <c r="K18" s="388"/>
      <c r="L18" s="1208"/>
      <c r="M18" s="1205"/>
      <c r="N18" s="1209"/>
      <c r="O18" s="1207"/>
      <c r="P18" s="1207"/>
      <c r="Q18" s="1207"/>
      <c r="R18" s="1210"/>
      <c r="S18" s="1178"/>
      <c r="U18" s="1211"/>
      <c r="V18" s="1211"/>
      <c r="W18" s="1211"/>
      <c r="X18" s="1211"/>
      <c r="Y18" s="1211"/>
      <c r="Z18" s="1211"/>
    </row>
    <row r="19" spans="1:30">
      <c r="A19" s="714"/>
      <c r="B19" s="722"/>
      <c r="C19" s="802" t="s">
        <v>249</v>
      </c>
      <c r="D19" s="1200">
        <f>E19</f>
        <v>66</v>
      </c>
      <c r="E19" s="1201">
        <v>66</v>
      </c>
      <c r="F19" s="1202">
        <v>67</v>
      </c>
      <c r="G19" s="1202">
        <v>68</v>
      </c>
      <c r="H19" s="1202">
        <v>69</v>
      </c>
      <c r="I19" s="1203"/>
      <c r="J19" s="84">
        <f t="shared" si="1"/>
        <v>-5.7142857142857162E-2</v>
      </c>
      <c r="K19" s="762">
        <f t="shared" si="2"/>
        <v>-5.7142857142857162E-2</v>
      </c>
      <c r="L19" s="1203"/>
      <c r="M19" s="1200">
        <f>N19</f>
        <v>70</v>
      </c>
      <c r="N19" s="1204">
        <v>70</v>
      </c>
      <c r="O19" s="1202">
        <v>70</v>
      </c>
      <c r="P19" s="1202">
        <v>71</v>
      </c>
      <c r="Q19" s="1202">
        <v>71</v>
      </c>
      <c r="R19" s="1154"/>
      <c r="S19" s="717"/>
      <c r="U19" s="1186"/>
      <c r="V19" s="1186"/>
      <c r="W19" s="1186"/>
      <c r="X19" s="1186"/>
      <c r="Y19" s="1186"/>
      <c r="Z19" s="1186"/>
    </row>
    <row r="20" spans="1:30">
      <c r="A20" s="714"/>
      <c r="B20" s="722"/>
      <c r="C20" s="802" t="s">
        <v>250</v>
      </c>
      <c r="D20" s="1200">
        <f>E20</f>
        <v>11</v>
      </c>
      <c r="E20" s="1201">
        <v>11</v>
      </c>
      <c r="F20" s="1202">
        <v>11</v>
      </c>
      <c r="G20" s="1202">
        <v>11</v>
      </c>
      <c r="H20" s="1202">
        <v>12</v>
      </c>
      <c r="I20" s="1203"/>
      <c r="J20" s="84">
        <f t="shared" si="1"/>
        <v>-8.333333333333337E-2</v>
      </c>
      <c r="K20" s="762">
        <f t="shared" si="2"/>
        <v>-8.333333333333337E-2</v>
      </c>
      <c r="L20" s="1203"/>
      <c r="M20" s="1200">
        <f>N20</f>
        <v>12</v>
      </c>
      <c r="N20" s="1204">
        <v>12</v>
      </c>
      <c r="O20" s="1202">
        <v>12</v>
      </c>
      <c r="P20" s="1202">
        <v>12</v>
      </c>
      <c r="Q20" s="1202">
        <v>13</v>
      </c>
      <c r="R20" s="1154"/>
      <c r="S20" s="717"/>
      <c r="U20" s="1186"/>
      <c r="V20" s="1186"/>
      <c r="W20" s="1186"/>
      <c r="X20" s="1186"/>
      <c r="Y20" s="1186"/>
      <c r="Z20" s="1186"/>
    </row>
    <row r="21" spans="1:30" s="1179" customFormat="1">
      <c r="A21" s="1169"/>
      <c r="B21" s="1170"/>
      <c r="C21" s="1171" t="s">
        <v>289</v>
      </c>
      <c r="D21" s="1205">
        <f>E21</f>
        <v>4</v>
      </c>
      <c r="E21" s="1206">
        <v>4</v>
      </c>
      <c r="F21" s="1207">
        <v>5</v>
      </c>
      <c r="G21" s="1207">
        <v>5</v>
      </c>
      <c r="H21" s="1207">
        <v>5</v>
      </c>
      <c r="I21" s="1208"/>
      <c r="J21" s="120">
        <f t="shared" si="1"/>
        <v>-0.19999999999999996</v>
      </c>
      <c r="K21" s="1176">
        <f t="shared" si="2"/>
        <v>-0.19999999999999996</v>
      </c>
      <c r="L21" s="1208"/>
      <c r="M21" s="1205">
        <f>N21</f>
        <v>5</v>
      </c>
      <c r="N21" s="1209">
        <v>5</v>
      </c>
      <c r="O21" s="1207">
        <v>5</v>
      </c>
      <c r="P21" s="1207">
        <v>6</v>
      </c>
      <c r="Q21" s="1207">
        <v>6</v>
      </c>
      <c r="R21" s="1210"/>
      <c r="S21" s="1178"/>
      <c r="U21" s="1211"/>
      <c r="V21" s="1211"/>
      <c r="W21" s="1211"/>
      <c r="X21" s="1211"/>
      <c r="Y21" s="1211"/>
      <c r="Z21" s="1211"/>
    </row>
    <row r="22" spans="1:30">
      <c r="A22" s="714"/>
      <c r="B22" s="722"/>
      <c r="C22" s="1213"/>
      <c r="D22" s="1200"/>
      <c r="E22" s="1201"/>
      <c r="F22" s="1202"/>
      <c r="G22" s="1202"/>
      <c r="H22" s="1202"/>
      <c r="I22" s="1203"/>
      <c r="J22" s="183"/>
      <c r="K22" s="357"/>
      <c r="L22" s="1203"/>
      <c r="M22" s="1200"/>
      <c r="N22" s="1204"/>
      <c r="O22" s="1202"/>
      <c r="P22" s="1202"/>
      <c r="Q22" s="1202"/>
      <c r="R22" s="1154"/>
      <c r="S22" s="717"/>
      <c r="U22" s="1186"/>
      <c r="V22" s="1186"/>
      <c r="W22" s="1186"/>
      <c r="X22" s="1186"/>
      <c r="Y22" s="1186"/>
      <c r="Z22" s="1186"/>
    </row>
    <row r="23" spans="1:30" s="782" customFormat="1">
      <c r="A23" s="775"/>
      <c r="B23" s="722"/>
      <c r="C23" s="811" t="s">
        <v>288</v>
      </c>
      <c r="D23" s="1214">
        <f>E23</f>
        <v>277</v>
      </c>
      <c r="E23" s="1215">
        <v>277</v>
      </c>
      <c r="F23" s="1216">
        <v>284</v>
      </c>
      <c r="G23" s="1216">
        <v>286</v>
      </c>
      <c r="H23" s="1216">
        <v>288</v>
      </c>
      <c r="I23" s="1217"/>
      <c r="J23" s="93">
        <f t="shared" si="1"/>
        <v>-5.1369863013698613E-2</v>
      </c>
      <c r="K23" s="940">
        <f t="shared" si="2"/>
        <v>-5.1369863013698613E-2</v>
      </c>
      <c r="L23" s="1217"/>
      <c r="M23" s="1214">
        <f>N23</f>
        <v>292</v>
      </c>
      <c r="N23" s="1218">
        <v>292</v>
      </c>
      <c r="O23" s="1216">
        <v>295</v>
      </c>
      <c r="P23" s="1216">
        <v>285</v>
      </c>
      <c r="Q23" s="1216">
        <v>290</v>
      </c>
      <c r="R23" s="1192"/>
      <c r="S23" s="781"/>
      <c r="U23" s="1193"/>
      <c r="V23" s="1193"/>
      <c r="W23" s="1193"/>
      <c r="X23" s="1193"/>
      <c r="Y23" s="1193"/>
      <c r="Z23" s="1193"/>
    </row>
    <row r="24" spans="1:30" s="782" customFormat="1">
      <c r="A24" s="775"/>
      <c r="B24" s="722"/>
      <c r="C24" s="1219"/>
      <c r="D24" s="1220"/>
      <c r="E24" s="1221"/>
      <c r="F24" s="1222"/>
      <c r="G24" s="1222"/>
      <c r="H24" s="1222"/>
      <c r="I24" s="1223"/>
      <c r="J24" s="990"/>
      <c r="K24" s="1224"/>
      <c r="L24" s="1223"/>
      <c r="M24" s="1220"/>
      <c r="N24" s="1225"/>
      <c r="O24" s="1222"/>
      <c r="P24" s="1222"/>
      <c r="Q24" s="1222"/>
      <c r="R24" s="1156"/>
      <c r="S24" s="781"/>
      <c r="U24" s="1226"/>
      <c r="V24" s="1226"/>
      <c r="W24" s="1226"/>
      <c r="X24" s="1226"/>
      <c r="Y24" s="1226"/>
      <c r="Z24" s="1226"/>
      <c r="AA24" s="1226"/>
      <c r="AB24" s="1226"/>
      <c r="AC24" s="1226"/>
      <c r="AD24" s="1226"/>
    </row>
    <row r="25" spans="1:30" s="782" customFormat="1">
      <c r="A25" s="775"/>
      <c r="B25" s="722"/>
      <c r="C25" s="811" t="s">
        <v>359</v>
      </c>
      <c r="D25" s="1227">
        <f>E25</f>
        <v>1075</v>
      </c>
      <c r="E25" s="1215">
        <v>1075</v>
      </c>
      <c r="F25" s="1228">
        <v>1087</v>
      </c>
      <c r="G25" s="1216">
        <f>+G26+G27</f>
        <v>1093</v>
      </c>
      <c r="H25" s="1229">
        <f>H26+H27</f>
        <v>1093</v>
      </c>
      <c r="I25" s="1230"/>
      <c r="J25" s="93">
        <f t="shared" si="1"/>
        <v>-2.0947176684881552E-2</v>
      </c>
      <c r="K25" s="940">
        <f t="shared" si="2"/>
        <v>-2.0947176684881552E-2</v>
      </c>
      <c r="L25" s="1230"/>
      <c r="M25" s="1227">
        <f>N25</f>
        <v>1098</v>
      </c>
      <c r="N25" s="1231">
        <f>N26+N27</f>
        <v>1098</v>
      </c>
      <c r="O25" s="1228">
        <f>O26+O27</f>
        <v>1224</v>
      </c>
      <c r="P25" s="1228">
        <f>P26+P27</f>
        <v>1209</v>
      </c>
      <c r="Q25" s="1229">
        <f>Q26+Q27</f>
        <v>1103</v>
      </c>
      <c r="R25" s="1156"/>
      <c r="S25" s="781"/>
      <c r="U25" s="1226"/>
      <c r="V25" s="1226"/>
      <c r="W25" s="1226"/>
      <c r="X25" s="1226"/>
      <c r="Y25" s="1226"/>
      <c r="Z25" s="1226"/>
      <c r="AA25" s="1226"/>
      <c r="AB25" s="1226"/>
      <c r="AC25" s="1226"/>
      <c r="AD25" s="1226"/>
    </row>
    <row r="26" spans="1:30" ht="14.25">
      <c r="A26" s="714"/>
      <c r="B26" s="722"/>
      <c r="C26" s="748" t="s">
        <v>457</v>
      </c>
      <c r="D26" s="1164">
        <f>E26</f>
        <v>916</v>
      </c>
      <c r="E26" s="1168">
        <v>916</v>
      </c>
      <c r="F26" s="1232">
        <v>926</v>
      </c>
      <c r="G26" s="1166">
        <v>931</v>
      </c>
      <c r="H26" s="1166">
        <v>931</v>
      </c>
      <c r="I26" s="1184"/>
      <c r="J26" s="84">
        <f t="shared" si="1"/>
        <v>-2.1367521367521403E-2</v>
      </c>
      <c r="K26" s="762">
        <f t="shared" si="2"/>
        <v>-2.1367521367521403E-2</v>
      </c>
      <c r="L26" s="1184"/>
      <c r="M26" s="1164">
        <f>N26</f>
        <v>936</v>
      </c>
      <c r="N26" s="1233">
        <v>936</v>
      </c>
      <c r="O26" s="1232">
        <v>1063</v>
      </c>
      <c r="P26" s="1232">
        <v>1056</v>
      </c>
      <c r="Q26" s="1166">
        <v>951</v>
      </c>
      <c r="R26" s="1064"/>
      <c r="S26" s="717"/>
      <c r="U26" s="834"/>
      <c r="V26" s="834"/>
      <c r="W26" s="834"/>
      <c r="X26" s="834"/>
      <c r="Y26" s="834"/>
      <c r="Z26" s="834"/>
      <c r="AA26" s="834"/>
      <c r="AB26" s="834"/>
      <c r="AC26" s="834"/>
      <c r="AD26" s="834"/>
    </row>
    <row r="27" spans="1:30" ht="14.25">
      <c r="A27" s="714"/>
      <c r="B27" s="722"/>
      <c r="C27" s="748" t="s">
        <v>458</v>
      </c>
      <c r="D27" s="1164">
        <f>E27</f>
        <v>159</v>
      </c>
      <c r="E27" s="1168">
        <v>159</v>
      </c>
      <c r="F27" s="1232">
        <v>161</v>
      </c>
      <c r="G27" s="1166">
        <v>162</v>
      </c>
      <c r="H27" s="1166">
        <v>162</v>
      </c>
      <c r="I27" s="1184"/>
      <c r="J27" s="84">
        <f t="shared" si="1"/>
        <v>-1.851851851851849E-2</v>
      </c>
      <c r="K27" s="762">
        <f t="shared" si="2"/>
        <v>-1.851851851851849E-2</v>
      </c>
      <c r="L27" s="1184"/>
      <c r="M27" s="1164">
        <f>N27</f>
        <v>162</v>
      </c>
      <c r="N27" s="1233">
        <v>162</v>
      </c>
      <c r="O27" s="1232">
        <v>161</v>
      </c>
      <c r="P27" s="1232">
        <v>153</v>
      </c>
      <c r="Q27" s="1166">
        <v>152</v>
      </c>
      <c r="R27" s="1064"/>
      <c r="S27" s="717"/>
      <c r="U27" s="834"/>
      <c r="V27" s="834"/>
      <c r="W27" s="834"/>
      <c r="X27" s="834"/>
      <c r="Y27" s="834"/>
      <c r="Z27" s="834"/>
      <c r="AA27" s="834"/>
      <c r="AB27" s="834"/>
      <c r="AC27" s="834"/>
      <c r="AD27" s="834"/>
    </row>
    <row r="28" spans="1:30">
      <c r="A28" s="714"/>
      <c r="B28" s="722"/>
      <c r="C28" s="1234"/>
      <c r="D28" s="1235"/>
      <c r="E28" s="1236"/>
      <c r="F28" s="1237"/>
      <c r="G28" s="1237"/>
      <c r="H28" s="1237"/>
      <c r="I28" s="1238"/>
      <c r="J28" s="1239"/>
      <c r="K28" s="1240"/>
      <c r="L28" s="1238"/>
      <c r="M28" s="1235"/>
      <c r="N28" s="1241"/>
      <c r="O28" s="1237"/>
      <c r="P28" s="1237"/>
      <c r="Q28" s="1237"/>
      <c r="R28" s="1064"/>
      <c r="S28" s="717"/>
    </row>
    <row r="29" spans="1:30" ht="9" customHeight="1">
      <c r="A29" s="714"/>
      <c r="B29" s="715"/>
      <c r="C29" s="715"/>
      <c r="D29" s="715"/>
      <c r="E29" s="715"/>
      <c r="F29" s="1051"/>
      <c r="G29" s="715"/>
      <c r="H29" s="715"/>
      <c r="I29" s="1051"/>
      <c r="J29" s="688"/>
      <c r="K29" s="688"/>
      <c r="L29" s="1051"/>
      <c r="M29" s="715"/>
      <c r="N29" s="1051"/>
      <c r="O29" s="1051"/>
      <c r="P29" s="1051"/>
      <c r="Q29" s="715"/>
      <c r="R29" s="1052"/>
      <c r="S29" s="717"/>
    </row>
    <row r="30" spans="1:30" s="887" customFormat="1" ht="14.25">
      <c r="A30" s="1242"/>
      <c r="B30" s="33" t="s">
        <v>459</v>
      </c>
      <c r="C30" s="1243"/>
      <c r="D30" s="5"/>
      <c r="E30" s="5"/>
      <c r="F30" s="1244"/>
      <c r="G30" s="5"/>
      <c r="H30" s="5"/>
      <c r="I30" s="1244"/>
      <c r="J30" s="27"/>
      <c r="K30" s="27"/>
      <c r="L30" s="1244"/>
      <c r="M30" s="5"/>
      <c r="N30" s="1244"/>
      <c r="O30" s="1244"/>
      <c r="P30" s="1244"/>
      <c r="Q30" s="5"/>
      <c r="R30" s="1244"/>
      <c r="S30" s="1244"/>
    </row>
    <row r="31" spans="1:30" s="887" customFormat="1" ht="14.25">
      <c r="A31" s="1242"/>
      <c r="B31" s="33" t="s">
        <v>516</v>
      </c>
      <c r="C31" s="1243"/>
      <c r="D31" s="5"/>
      <c r="E31" s="5"/>
      <c r="F31" s="1244"/>
      <c r="G31" s="5"/>
      <c r="H31" s="5"/>
      <c r="I31" s="1244"/>
      <c r="J31" s="27"/>
      <c r="K31" s="27"/>
      <c r="L31" s="1244"/>
      <c r="M31" s="5"/>
      <c r="N31" s="1244"/>
      <c r="O31" s="1244"/>
      <c r="P31" s="1244"/>
      <c r="Q31" s="5"/>
      <c r="R31" s="1244"/>
      <c r="S31" s="1244"/>
    </row>
    <row r="32" spans="1:30" s="887" customFormat="1" ht="14.25">
      <c r="A32" s="1242"/>
      <c r="B32" s="33" t="s">
        <v>460</v>
      </c>
      <c r="C32" s="1243"/>
      <c r="D32" s="5"/>
      <c r="E32" s="5"/>
      <c r="F32" s="1244"/>
      <c r="G32" s="5"/>
      <c r="H32" s="5"/>
      <c r="I32" s="1244"/>
      <c r="J32" s="27"/>
      <c r="K32" s="27"/>
      <c r="L32" s="1244"/>
      <c r="M32" s="5"/>
      <c r="N32" s="1244"/>
      <c r="O32" s="1244"/>
      <c r="P32" s="1244"/>
      <c r="Q32" s="5"/>
      <c r="R32" s="1244"/>
      <c r="S32" s="1244"/>
    </row>
    <row r="33" spans="1:21" ht="14.25">
      <c r="A33" s="1242"/>
      <c r="B33" s="33" t="s">
        <v>461</v>
      </c>
      <c r="C33" s="1245"/>
      <c r="D33" s="1244"/>
      <c r="E33" s="1244"/>
      <c r="F33" s="1244"/>
      <c r="G33" s="1244"/>
      <c r="H33" s="1244"/>
      <c r="I33" s="1244"/>
      <c r="J33" s="689"/>
      <c r="K33" s="689"/>
      <c r="L33" s="1244"/>
      <c r="M33" s="1244"/>
      <c r="N33" s="1244"/>
      <c r="O33" s="1244"/>
      <c r="P33" s="1244"/>
      <c r="Q33" s="1244"/>
      <c r="R33" s="1244"/>
      <c r="S33" s="1244"/>
    </row>
    <row r="34" spans="1:21" ht="9" customHeight="1"/>
    <row r="38" spans="1:21">
      <c r="U38" s="1186"/>
    </row>
    <row r="42" spans="1:21" ht="9" customHeight="1"/>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view="pageBreakPreview" zoomScale="85" zoomScaleNormal="100" zoomScaleSheetLayoutView="85" workbookViewId="0"/>
  </sheetViews>
  <sheetFormatPr defaultRowHeight="12"/>
  <cols>
    <col min="1" max="2" width="1.7109375" style="529" customWidth="1"/>
    <col min="3" max="3" width="47" style="529" customWidth="1"/>
    <col min="4" max="8" width="8.7109375" style="529" customWidth="1"/>
    <col min="9" max="9" width="1.7109375" style="529" customWidth="1"/>
    <col min="10" max="11" width="8.7109375" style="529" customWidth="1"/>
    <col min="12" max="12" width="1.7109375" style="529" customWidth="1"/>
    <col min="13" max="17" width="8.7109375" style="529" customWidth="1"/>
    <col min="18" max="19" width="1.7109375" style="529" customWidth="1"/>
    <col min="20" max="16384" width="9.140625" style="529"/>
  </cols>
  <sheetData>
    <row r="1" spans="1:19" ht="9" customHeight="1">
      <c r="A1" s="714"/>
      <c r="B1" s="715"/>
      <c r="C1" s="715"/>
      <c r="D1" s="716"/>
      <c r="E1" s="715"/>
      <c r="F1" s="715"/>
      <c r="G1" s="715"/>
      <c r="H1" s="715"/>
      <c r="I1" s="716"/>
      <c r="J1" s="715"/>
      <c r="K1" s="715"/>
      <c r="L1" s="716"/>
      <c r="M1" s="716"/>
      <c r="N1" s="716"/>
      <c r="O1" s="716"/>
      <c r="P1" s="716"/>
      <c r="Q1" s="715"/>
      <c r="R1" s="716"/>
      <c r="S1" s="717"/>
    </row>
    <row r="2" spans="1:19" s="834" customFormat="1">
      <c r="A2" s="714"/>
      <c r="B2" s="718"/>
      <c r="C2" s="719" t="s">
        <v>188</v>
      </c>
      <c r="D2" s="394">
        <v>2013</v>
      </c>
      <c r="E2" s="402" t="s">
        <v>660</v>
      </c>
      <c r="F2" s="396" t="s">
        <v>518</v>
      </c>
      <c r="G2" s="393" t="s">
        <v>480</v>
      </c>
      <c r="H2" s="396" t="s">
        <v>408</v>
      </c>
      <c r="I2" s="393"/>
      <c r="J2" s="53" t="s">
        <v>357</v>
      </c>
      <c r="K2" s="54" t="s">
        <v>357</v>
      </c>
      <c r="L2" s="393"/>
      <c r="M2" s="394">
        <v>2012</v>
      </c>
      <c r="N2" s="402" t="s">
        <v>388</v>
      </c>
      <c r="O2" s="393" t="s">
        <v>371</v>
      </c>
      <c r="P2" s="393" t="s">
        <v>361</v>
      </c>
      <c r="Q2" s="396" t="s">
        <v>321</v>
      </c>
      <c r="R2" s="1156"/>
      <c r="S2" s="717"/>
    </row>
    <row r="3" spans="1:19" s="834" customFormat="1">
      <c r="A3" s="1246"/>
      <c r="B3" s="1247"/>
      <c r="C3" s="1248" t="s">
        <v>658</v>
      </c>
      <c r="D3" s="1249"/>
      <c r="E3" s="402"/>
      <c r="F3" s="396"/>
      <c r="G3" s="399"/>
      <c r="H3" s="396"/>
      <c r="I3" s="399"/>
      <c r="J3" s="62" t="s">
        <v>665</v>
      </c>
      <c r="K3" s="402" t="s">
        <v>661</v>
      </c>
      <c r="L3" s="399"/>
      <c r="M3" s="1249"/>
      <c r="N3" s="402"/>
      <c r="O3" s="399"/>
      <c r="P3" s="399"/>
      <c r="Q3" s="396"/>
      <c r="R3" s="1088"/>
      <c r="S3" s="1246"/>
    </row>
    <row r="4" spans="1:19" s="834" customFormat="1">
      <c r="A4" s="714"/>
      <c r="B4" s="722"/>
      <c r="C4" s="726"/>
      <c r="D4" s="1250"/>
      <c r="E4" s="1251"/>
      <c r="F4" s="1252"/>
      <c r="G4" s="1253"/>
      <c r="H4" s="1252"/>
      <c r="I4" s="1253"/>
      <c r="J4" s="1254"/>
      <c r="K4" s="1251"/>
      <c r="L4" s="1253"/>
      <c r="M4" s="1250"/>
      <c r="N4" s="1251"/>
      <c r="O4" s="1253"/>
      <c r="P4" s="1253"/>
      <c r="Q4" s="1252"/>
      <c r="R4" s="1064"/>
      <c r="S4" s="717"/>
    </row>
    <row r="5" spans="1:19" s="834" customFormat="1">
      <c r="A5" s="938"/>
      <c r="B5" s="1069"/>
      <c r="C5" s="748" t="s">
        <v>462</v>
      </c>
      <c r="D5" s="1255">
        <f>F5+H5+G5+E5</f>
        <v>24.9</v>
      </c>
      <c r="E5" s="1185">
        <v>6</v>
      </c>
      <c r="F5" s="1183">
        <v>6.3</v>
      </c>
      <c r="G5" s="1183">
        <v>6.4</v>
      </c>
      <c r="H5" s="1183">
        <v>6.2</v>
      </c>
      <c r="I5" s="1184"/>
      <c r="J5" s="84">
        <f t="shared" ref="J5:K7" si="0">+IFERROR(IF(D5*M5&lt;0,"n.m.",IF(D5/M5-1&gt;100%,"&gt;100%",D5/M5-1)),"n.m.")</f>
        <v>-4.9618320610687161E-2</v>
      </c>
      <c r="K5" s="762">
        <f t="shared" si="0"/>
        <v>-6.25E-2</v>
      </c>
      <c r="L5" s="1184"/>
      <c r="M5" s="1255">
        <f>Q5+P5+O5+N5</f>
        <v>26.200000000000003</v>
      </c>
      <c r="N5" s="1185">
        <v>6.4</v>
      </c>
      <c r="O5" s="1183">
        <v>6.7</v>
      </c>
      <c r="P5" s="1183">
        <v>6.8</v>
      </c>
      <c r="Q5" s="1183">
        <v>6.3</v>
      </c>
      <c r="R5" s="1069"/>
      <c r="S5" s="938"/>
    </row>
    <row r="6" spans="1:19" s="834" customFormat="1">
      <c r="A6" s="938"/>
      <c r="B6" s="1069"/>
      <c r="C6" s="748"/>
      <c r="D6" s="1255"/>
      <c r="E6" s="1185"/>
      <c r="F6" s="1183"/>
      <c r="G6" s="1184"/>
      <c r="H6" s="1183"/>
      <c r="I6" s="1184"/>
      <c r="J6" s="84"/>
      <c r="K6" s="762"/>
      <c r="L6" s="1184"/>
      <c r="M6" s="1255"/>
      <c r="N6" s="1185"/>
      <c r="O6" s="1184"/>
      <c r="P6" s="1184"/>
      <c r="Q6" s="1183"/>
      <c r="R6" s="1069"/>
      <c r="S6" s="938"/>
    </row>
    <row r="7" spans="1:19" s="834" customFormat="1">
      <c r="A7" s="938"/>
      <c r="B7" s="1069"/>
      <c r="C7" s="1073" t="s">
        <v>463</v>
      </c>
      <c r="D7" s="1181">
        <v>3.9</v>
      </c>
      <c r="E7" s="1185">
        <v>3.9</v>
      </c>
      <c r="F7" s="1183">
        <v>4</v>
      </c>
      <c r="G7" s="1184">
        <v>3.8</v>
      </c>
      <c r="H7" s="1183">
        <v>3.9</v>
      </c>
      <c r="I7" s="1184"/>
      <c r="J7" s="84">
        <f t="shared" si="0"/>
        <v>-2.5000000000000022E-2</v>
      </c>
      <c r="K7" s="762">
        <f t="shared" ref="K7" si="1">+IFERROR(IF(E7*N7&lt;0,"n.m.",IF(E7/N7-1&gt;100%,"&gt;100%",E7/N7-1)),"n.m.")</f>
        <v>-2.5000000000000022E-2</v>
      </c>
      <c r="L7" s="1184"/>
      <c r="M7" s="1181">
        <v>4</v>
      </c>
      <c r="N7" s="1185">
        <v>4</v>
      </c>
      <c r="O7" s="1184">
        <v>3.9</v>
      </c>
      <c r="P7" s="1184">
        <v>3.9</v>
      </c>
      <c r="Q7" s="1183">
        <v>4</v>
      </c>
      <c r="R7" s="1069"/>
      <c r="S7" s="938"/>
    </row>
    <row r="8" spans="1:19" s="834" customFormat="1">
      <c r="A8" s="714"/>
      <c r="B8" s="722"/>
      <c r="C8" s="726"/>
      <c r="D8" s="1256"/>
      <c r="E8" s="1257"/>
      <c r="F8" s="1258"/>
      <c r="G8" s="1259"/>
      <c r="H8" s="1258"/>
      <c r="I8" s="1259"/>
      <c r="J8" s="1260"/>
      <c r="K8" s="1257"/>
      <c r="L8" s="1259"/>
      <c r="M8" s="1256"/>
      <c r="N8" s="1257"/>
      <c r="O8" s="1259"/>
      <c r="P8" s="1259"/>
      <c r="Q8" s="1258"/>
      <c r="R8" s="1064"/>
      <c r="S8" s="717"/>
    </row>
    <row r="9" spans="1:19" ht="9" customHeight="1">
      <c r="A9" s="714"/>
      <c r="B9" s="715"/>
      <c r="C9" s="715"/>
      <c r="D9" s="716"/>
      <c r="E9" s="715"/>
      <c r="F9" s="715"/>
      <c r="G9" s="715"/>
      <c r="H9" s="715"/>
      <c r="I9" s="716"/>
      <c r="J9" s="715"/>
      <c r="K9" s="715"/>
      <c r="L9" s="716"/>
      <c r="M9" s="716"/>
      <c r="N9" s="716"/>
      <c r="O9" s="716"/>
      <c r="P9" s="716"/>
      <c r="Q9" s="715"/>
      <c r="R9" s="716"/>
      <c r="S9" s="717"/>
    </row>
    <row r="10" spans="1:19" s="834" customFormat="1" ht="14.25">
      <c r="A10" s="1261"/>
      <c r="B10" s="1261"/>
      <c r="C10" s="1261"/>
      <c r="D10" s="1244"/>
      <c r="E10" s="1262"/>
      <c r="F10" s="1262"/>
      <c r="G10" s="1262"/>
      <c r="H10" s="1261"/>
      <c r="I10" s="1261"/>
      <c r="J10" s="1262"/>
      <c r="K10" s="1261"/>
      <c r="L10" s="1261"/>
      <c r="M10" s="1244"/>
      <c r="N10" s="1261"/>
      <c r="O10" s="1261"/>
      <c r="P10" s="1261"/>
      <c r="Q10" s="1261"/>
      <c r="R10" s="1261"/>
      <c r="S10" s="1261"/>
    </row>
    <row r="11" spans="1:19">
      <c r="D11" s="1261"/>
      <c r="E11" s="1261"/>
      <c r="F11" s="1261"/>
      <c r="G11" s="1261"/>
      <c r="J11" s="1261"/>
      <c r="M11" s="1261"/>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view="pageBreakPreview" zoomScale="85" zoomScaleNormal="100" zoomScaleSheetLayoutView="85" workbookViewId="0"/>
  </sheetViews>
  <sheetFormatPr defaultRowHeight="12"/>
  <cols>
    <col min="1" max="2" width="1.7109375" style="529" customWidth="1"/>
    <col min="3" max="3" width="47" style="529" customWidth="1"/>
    <col min="4" max="8" width="8.7109375" style="529" customWidth="1"/>
    <col min="9" max="9" width="1.7109375" style="529" customWidth="1"/>
    <col min="10" max="11" width="8.7109375" style="99" customWidth="1"/>
    <col min="12" max="12" width="1.7109375" style="529" customWidth="1"/>
    <col min="13" max="17" width="8.7109375" style="529" customWidth="1"/>
    <col min="18" max="19" width="1.7109375" style="529" customWidth="1"/>
    <col min="20" max="20" width="1.140625" style="887" customWidth="1"/>
    <col min="21" max="16384" width="9.140625" style="529"/>
  </cols>
  <sheetData>
    <row r="1" spans="1:21" ht="8.25" customHeight="1">
      <c r="A1" s="714"/>
      <c r="B1" s="715"/>
      <c r="C1" s="715"/>
      <c r="D1" s="1263"/>
      <c r="E1" s="1263"/>
      <c r="F1" s="1263"/>
      <c r="G1" s="1263"/>
      <c r="H1" s="1263"/>
      <c r="I1" s="1263"/>
      <c r="J1" s="43"/>
      <c r="K1" s="43"/>
      <c r="L1" s="1263"/>
      <c r="M1" s="1263"/>
      <c r="N1" s="1263"/>
      <c r="O1" s="1263"/>
      <c r="P1" s="1263"/>
      <c r="Q1" s="1263"/>
      <c r="R1" s="1264"/>
      <c r="S1" s="717"/>
    </row>
    <row r="2" spans="1:21">
      <c r="A2" s="714"/>
      <c r="B2" s="718"/>
      <c r="C2" s="1155" t="s">
        <v>530</v>
      </c>
      <c r="D2" s="394">
        <v>2013</v>
      </c>
      <c r="E2" s="395" t="s">
        <v>660</v>
      </c>
      <c r="F2" s="396" t="s">
        <v>518</v>
      </c>
      <c r="G2" s="396" t="s">
        <v>480</v>
      </c>
      <c r="H2" s="396" t="s">
        <v>408</v>
      </c>
      <c r="I2" s="393"/>
      <c r="J2" s="53" t="s">
        <v>357</v>
      </c>
      <c r="K2" s="54" t="s">
        <v>357</v>
      </c>
      <c r="L2" s="393"/>
      <c r="M2" s="394">
        <v>2012</v>
      </c>
      <c r="N2" s="395" t="s">
        <v>388</v>
      </c>
      <c r="O2" s="1265" t="s">
        <v>371</v>
      </c>
      <c r="P2" s="1265" t="s">
        <v>361</v>
      </c>
      <c r="Q2" s="396" t="s">
        <v>321</v>
      </c>
      <c r="R2" s="1266"/>
      <c r="S2" s="717"/>
    </row>
    <row r="3" spans="1:21">
      <c r="A3" s="714"/>
      <c r="B3" s="722"/>
      <c r="C3" s="726"/>
      <c r="D3" s="401"/>
      <c r="E3" s="402"/>
      <c r="F3" s="396"/>
      <c r="G3" s="396"/>
      <c r="H3" s="396"/>
      <c r="I3" s="404"/>
      <c r="J3" s="62" t="s">
        <v>665</v>
      </c>
      <c r="K3" s="724" t="s">
        <v>661</v>
      </c>
      <c r="L3" s="399"/>
      <c r="M3" s="401"/>
      <c r="N3" s="527"/>
      <c r="O3" s="728"/>
      <c r="P3" s="728"/>
      <c r="Q3" s="396"/>
      <c r="R3" s="1267"/>
      <c r="S3" s="717"/>
    </row>
    <row r="4" spans="1:21">
      <c r="A4" s="714"/>
      <c r="B4" s="722"/>
      <c r="C4" s="726"/>
      <c r="D4" s="727"/>
      <c r="E4" s="471"/>
      <c r="F4" s="473"/>
      <c r="G4" s="473"/>
      <c r="H4" s="473"/>
      <c r="I4" s="393"/>
      <c r="J4" s="75"/>
      <c r="K4" s="161"/>
      <c r="L4" s="393"/>
      <c r="M4" s="727"/>
      <c r="N4" s="395"/>
      <c r="O4" s="1265"/>
      <c r="P4" s="1265"/>
      <c r="Q4" s="728"/>
      <c r="R4" s="1267"/>
      <c r="S4" s="717"/>
      <c r="U4" s="953"/>
    </row>
    <row r="5" spans="1:21" ht="14.25">
      <c r="A5" s="714"/>
      <c r="B5" s="722"/>
      <c r="C5" s="811" t="s">
        <v>48</v>
      </c>
      <c r="D5" s="498"/>
      <c r="E5" s="1268"/>
      <c r="F5" s="1269"/>
      <c r="G5" s="1269"/>
      <c r="H5" s="1269"/>
      <c r="I5" s="1270"/>
      <c r="J5" s="1271"/>
      <c r="K5" s="1272"/>
      <c r="L5" s="1270"/>
      <c r="M5" s="498"/>
      <c r="N5" s="1273"/>
      <c r="O5" s="1274"/>
      <c r="P5" s="1274"/>
      <c r="Q5" s="1269"/>
      <c r="R5" s="1267"/>
      <c r="S5" s="717"/>
    </row>
    <row r="6" spans="1:21">
      <c r="A6" s="1275"/>
      <c r="B6" s="1276"/>
      <c r="C6" s="748" t="s">
        <v>268</v>
      </c>
      <c r="D6" s="758" t="s">
        <v>674</v>
      </c>
      <c r="E6" s="1277" t="s">
        <v>670</v>
      </c>
      <c r="F6" s="1278">
        <v>0.154</v>
      </c>
      <c r="G6" s="1278">
        <v>0.153</v>
      </c>
      <c r="H6" s="1278">
        <v>0.151</v>
      </c>
      <c r="I6" s="1279"/>
      <c r="J6" s="183"/>
      <c r="K6" s="357"/>
      <c r="L6" s="1279"/>
      <c r="M6" s="1280">
        <v>0.158</v>
      </c>
      <c r="N6" s="1277">
        <v>0.158</v>
      </c>
      <c r="O6" s="1281">
        <v>0.158</v>
      </c>
      <c r="P6" s="1281">
        <v>0.158</v>
      </c>
      <c r="Q6" s="1278">
        <v>0.157</v>
      </c>
      <c r="R6" s="1267"/>
      <c r="S6" s="717"/>
      <c r="U6" s="1282"/>
    </row>
    <row r="7" spans="1:21">
      <c r="A7" s="1283"/>
      <c r="B7" s="722"/>
      <c r="C7" s="726"/>
      <c r="D7" s="1284"/>
      <c r="E7" s="1233"/>
      <c r="F7" s="1232"/>
      <c r="G7" s="1232"/>
      <c r="H7" s="1232"/>
      <c r="I7" s="1167"/>
      <c r="J7" s="183"/>
      <c r="K7" s="357"/>
      <c r="L7" s="1167"/>
      <c r="M7" s="1284"/>
      <c r="N7" s="1168"/>
      <c r="O7" s="1285"/>
      <c r="P7" s="1285"/>
      <c r="Q7" s="1232"/>
      <c r="R7" s="1267"/>
      <c r="S7" s="717"/>
    </row>
    <row r="8" spans="1:21">
      <c r="A8" s="1275"/>
      <c r="B8" s="1286"/>
      <c r="C8" s="811" t="s">
        <v>225</v>
      </c>
      <c r="D8" s="871">
        <f>E8</f>
        <v>24946</v>
      </c>
      <c r="E8" s="872">
        <f>E9+E10</f>
        <v>24946</v>
      </c>
      <c r="F8" s="873">
        <f>F9+F10</f>
        <v>24803</v>
      </c>
      <c r="G8" s="873">
        <f>G9+G10</f>
        <v>24426</v>
      </c>
      <c r="H8" s="873">
        <f>H9+H10</f>
        <v>23947</v>
      </c>
      <c r="I8" s="1070"/>
      <c r="J8" s="93">
        <f t="shared" ref="J8:K8" si="0">+IFERROR(IF(D8*M8&lt;0,"n.m.",IF(D8/M8-1&gt;100%,"&gt;100%",D8/M8-1)),"n.m.")</f>
        <v>6.6068376068376011E-2</v>
      </c>
      <c r="K8" s="940">
        <f t="shared" si="0"/>
        <v>6.6068376068376011E-2</v>
      </c>
      <c r="L8" s="1070"/>
      <c r="M8" s="871">
        <f>N8</f>
        <v>23400</v>
      </c>
      <c r="N8" s="872">
        <f>N9+N10</f>
        <v>23400</v>
      </c>
      <c r="O8" s="1287">
        <f>O9+O10</f>
        <v>23998</v>
      </c>
      <c r="P8" s="1287">
        <f>P9+P10</f>
        <v>23504</v>
      </c>
      <c r="Q8" s="873">
        <f>SUM(Q9:Q10)</f>
        <v>23062</v>
      </c>
      <c r="R8" s="1267"/>
      <c r="S8" s="717"/>
    </row>
    <row r="9" spans="1:21" ht="14.25">
      <c r="A9" s="1275"/>
      <c r="B9" s="1276"/>
      <c r="C9" s="748" t="s">
        <v>387</v>
      </c>
      <c r="D9" s="758">
        <f>E9</f>
        <v>8593</v>
      </c>
      <c r="E9" s="759">
        <v>8593</v>
      </c>
      <c r="F9" s="760">
        <v>8339</v>
      </c>
      <c r="G9" s="760">
        <v>8132</v>
      </c>
      <c r="H9" s="760">
        <v>7922</v>
      </c>
      <c r="I9" s="1067"/>
      <c r="J9" s="84">
        <f t="shared" ref="J9:J36" si="1">+IFERROR(IF(D9*M9&lt;0,"n.m.",IF(D9/M9-1&gt;100%,"&gt;100%",D9/M9-1)),"n.m.")</f>
        <v>0.12224108658743638</v>
      </c>
      <c r="K9" s="762">
        <f t="shared" ref="K9:K36" si="2">+IFERROR(IF(E9*N9&lt;0,"n.m.",IF(E9/N9-1&gt;100%,"&gt;100%",E9/N9-1)),"n.m.")</f>
        <v>0.12224108658743638</v>
      </c>
      <c r="L9" s="1067"/>
      <c r="M9" s="758">
        <f>N9</f>
        <v>7657</v>
      </c>
      <c r="N9" s="759">
        <v>7657</v>
      </c>
      <c r="O9" s="1288">
        <v>7987</v>
      </c>
      <c r="P9" s="1288">
        <v>7777</v>
      </c>
      <c r="Q9" s="760">
        <v>7598</v>
      </c>
      <c r="R9" s="1267"/>
      <c r="S9" s="717"/>
    </row>
    <row r="10" spans="1:21" ht="14.25">
      <c r="A10" s="1275"/>
      <c r="B10" s="1276"/>
      <c r="C10" s="748" t="s">
        <v>392</v>
      </c>
      <c r="D10" s="758">
        <f>E10</f>
        <v>16353</v>
      </c>
      <c r="E10" s="759">
        <v>16353</v>
      </c>
      <c r="F10" s="760">
        <v>16464</v>
      </c>
      <c r="G10" s="760">
        <v>16294</v>
      </c>
      <c r="H10" s="760">
        <v>16025</v>
      </c>
      <c r="I10" s="1067"/>
      <c r="J10" s="84">
        <f t="shared" si="1"/>
        <v>3.8747379787842151E-2</v>
      </c>
      <c r="K10" s="762">
        <f t="shared" si="2"/>
        <v>3.8747379787842151E-2</v>
      </c>
      <c r="L10" s="1067"/>
      <c r="M10" s="758">
        <f>N10</f>
        <v>15743</v>
      </c>
      <c r="N10" s="759">
        <v>15743</v>
      </c>
      <c r="O10" s="1288">
        <v>16011</v>
      </c>
      <c r="P10" s="1288">
        <v>15727</v>
      </c>
      <c r="Q10" s="760">
        <v>15464</v>
      </c>
      <c r="R10" s="1267"/>
      <c r="S10" s="717"/>
    </row>
    <row r="11" spans="1:21" ht="14.25">
      <c r="A11" s="1275"/>
      <c r="B11" s="1276"/>
      <c r="C11" s="802" t="s">
        <v>404</v>
      </c>
      <c r="D11" s="1194">
        <f>E11</f>
        <v>0.9</v>
      </c>
      <c r="E11" s="907">
        <v>0.9</v>
      </c>
      <c r="F11" s="905">
        <v>0.89</v>
      </c>
      <c r="G11" s="905">
        <v>0.89</v>
      </c>
      <c r="H11" s="905">
        <v>0.89</v>
      </c>
      <c r="I11" s="906"/>
      <c r="J11" s="84"/>
      <c r="K11" s="762"/>
      <c r="L11" s="906"/>
      <c r="M11" s="1194">
        <f>N11</f>
        <v>0.9</v>
      </c>
      <c r="N11" s="907">
        <v>0.9</v>
      </c>
      <c r="O11" s="1289">
        <v>0.9</v>
      </c>
      <c r="P11" s="1289">
        <v>0.9</v>
      </c>
      <c r="Q11" s="905">
        <v>0.9</v>
      </c>
      <c r="R11" s="1267"/>
      <c r="S11" s="717"/>
      <c r="U11" s="834"/>
    </row>
    <row r="12" spans="1:21">
      <c r="A12" s="1275"/>
      <c r="B12" s="1276"/>
      <c r="C12" s="802"/>
      <c r="D12" s="1290"/>
      <c r="E12" s="1291"/>
      <c r="F12" s="1292"/>
      <c r="G12" s="1292"/>
      <c r="H12" s="1292"/>
      <c r="I12" s="1293"/>
      <c r="J12" s="183"/>
      <c r="K12" s="357"/>
      <c r="L12" s="1293"/>
      <c r="M12" s="1290"/>
      <c r="N12" s="1291"/>
      <c r="O12" s="1294"/>
      <c r="P12" s="1294"/>
      <c r="Q12" s="1292"/>
      <c r="R12" s="1267"/>
      <c r="S12" s="717"/>
      <c r="U12" s="834"/>
    </row>
    <row r="13" spans="1:21">
      <c r="A13" s="1275"/>
      <c r="B13" s="1276"/>
      <c r="C13" s="811" t="s">
        <v>346</v>
      </c>
      <c r="D13" s="871">
        <f>H13+G13+F13+E13</f>
        <v>1546</v>
      </c>
      <c r="E13" s="872">
        <f t="shared" ref="E13:G15" si="3">E8-F8</f>
        <v>143</v>
      </c>
      <c r="F13" s="873">
        <f t="shared" si="3"/>
        <v>377</v>
      </c>
      <c r="G13" s="873">
        <f t="shared" si="3"/>
        <v>479</v>
      </c>
      <c r="H13" s="873">
        <f>H8-N8</f>
        <v>547</v>
      </c>
      <c r="I13" s="1070"/>
      <c r="J13" s="93" t="str">
        <f t="shared" si="1"/>
        <v>&gt;100%</v>
      </c>
      <c r="K13" s="940" t="str">
        <f t="shared" si="2"/>
        <v>n.m.</v>
      </c>
      <c r="L13" s="1070"/>
      <c r="M13" s="871">
        <f>Q13+P13+O13+N13</f>
        <v>683</v>
      </c>
      <c r="N13" s="872">
        <f>N8-O8</f>
        <v>-598</v>
      </c>
      <c r="O13" s="1287">
        <f t="shared" ref="O13:P15" si="4">O8-P8</f>
        <v>494</v>
      </c>
      <c r="P13" s="1287">
        <f t="shared" si="4"/>
        <v>442</v>
      </c>
      <c r="Q13" s="873">
        <v>345</v>
      </c>
      <c r="R13" s="1267"/>
      <c r="S13" s="717"/>
      <c r="U13" s="834"/>
    </row>
    <row r="14" spans="1:21" ht="14.25">
      <c r="A14" s="1275"/>
      <c r="B14" s="1276"/>
      <c r="C14" s="748" t="s">
        <v>387</v>
      </c>
      <c r="D14" s="758">
        <f>H14+G14+F14+E14</f>
        <v>936</v>
      </c>
      <c r="E14" s="759">
        <f t="shared" si="3"/>
        <v>254</v>
      </c>
      <c r="F14" s="760">
        <f t="shared" si="3"/>
        <v>207</v>
      </c>
      <c r="G14" s="760">
        <f t="shared" si="3"/>
        <v>210</v>
      </c>
      <c r="H14" s="760">
        <f>H9-N9</f>
        <v>265</v>
      </c>
      <c r="I14" s="1067"/>
      <c r="J14" s="84" t="str">
        <f t="shared" si="1"/>
        <v>&gt;100%</v>
      </c>
      <c r="K14" s="762" t="str">
        <f t="shared" si="2"/>
        <v>n.m.</v>
      </c>
      <c r="L14" s="1067"/>
      <c r="M14" s="758">
        <f>Q14+P14+O14+N14</f>
        <v>164</v>
      </c>
      <c r="N14" s="759">
        <f>N9-O9</f>
        <v>-330</v>
      </c>
      <c r="O14" s="1288">
        <f t="shared" si="4"/>
        <v>210</v>
      </c>
      <c r="P14" s="1288">
        <f t="shared" si="4"/>
        <v>179</v>
      </c>
      <c r="Q14" s="760">
        <v>105</v>
      </c>
      <c r="R14" s="1267"/>
      <c r="S14" s="717"/>
      <c r="U14" s="1295"/>
    </row>
    <row r="15" spans="1:21" ht="14.25">
      <c r="A15" s="1275"/>
      <c r="B15" s="1276"/>
      <c r="C15" s="748" t="s">
        <v>392</v>
      </c>
      <c r="D15" s="758">
        <f>H15+G15+F15+E15</f>
        <v>610</v>
      </c>
      <c r="E15" s="759">
        <f t="shared" si="3"/>
        <v>-111</v>
      </c>
      <c r="F15" s="760">
        <f t="shared" si="3"/>
        <v>170</v>
      </c>
      <c r="G15" s="760">
        <f t="shared" si="3"/>
        <v>269</v>
      </c>
      <c r="H15" s="760">
        <f>H10-N10</f>
        <v>282</v>
      </c>
      <c r="I15" s="1067"/>
      <c r="J15" s="84">
        <f t="shared" si="1"/>
        <v>0.17533718689788058</v>
      </c>
      <c r="K15" s="762">
        <f t="shared" si="2"/>
        <v>-0.58582089552238803</v>
      </c>
      <c r="L15" s="1067"/>
      <c r="M15" s="758">
        <f>Q15+P15+O15+N15</f>
        <v>519</v>
      </c>
      <c r="N15" s="759">
        <f>N10-O10</f>
        <v>-268</v>
      </c>
      <c r="O15" s="1288">
        <f t="shared" si="4"/>
        <v>284</v>
      </c>
      <c r="P15" s="1288">
        <f t="shared" si="4"/>
        <v>263</v>
      </c>
      <c r="Q15" s="760">
        <v>240</v>
      </c>
      <c r="R15" s="1267"/>
      <c r="S15" s="717"/>
      <c r="U15" s="834"/>
    </row>
    <row r="16" spans="1:21">
      <c r="A16" s="1283"/>
      <c r="B16" s="722"/>
      <c r="C16" s="726"/>
      <c r="D16" s="1290"/>
      <c r="E16" s="1291"/>
      <c r="F16" s="1292"/>
      <c r="G16" s="1292"/>
      <c r="H16" s="1292"/>
      <c r="I16" s="1293"/>
      <c r="J16" s="183"/>
      <c r="K16" s="357"/>
      <c r="L16" s="1293"/>
      <c r="M16" s="1290"/>
      <c r="N16" s="1291"/>
      <c r="O16" s="1294"/>
      <c r="P16" s="1294"/>
      <c r="Q16" s="1292"/>
      <c r="R16" s="1267"/>
      <c r="S16" s="717"/>
      <c r="U16" s="834"/>
    </row>
    <row r="17" spans="1:29">
      <c r="A17" s="1275"/>
      <c r="B17" s="1276"/>
      <c r="C17" s="811" t="s">
        <v>291</v>
      </c>
      <c r="D17" s="1296">
        <f>H17+G17+F17+E17</f>
        <v>2989</v>
      </c>
      <c r="E17" s="1297">
        <v>759</v>
      </c>
      <c r="F17" s="1298">
        <v>752</v>
      </c>
      <c r="G17" s="1298">
        <v>764</v>
      </c>
      <c r="H17" s="1298">
        <v>714</v>
      </c>
      <c r="I17" s="1299"/>
      <c r="J17" s="93">
        <f t="shared" si="1"/>
        <v>-5.0809780882819955E-2</v>
      </c>
      <c r="K17" s="940">
        <f t="shared" si="2"/>
        <v>-2.9411764705882359E-2</v>
      </c>
      <c r="L17" s="1299"/>
      <c r="M17" s="1296">
        <f>Q17+P17+O17+N17</f>
        <v>3149</v>
      </c>
      <c r="N17" s="1297">
        <v>782</v>
      </c>
      <c r="O17" s="1300">
        <v>809</v>
      </c>
      <c r="P17" s="1300">
        <v>791</v>
      </c>
      <c r="Q17" s="1298">
        <v>767</v>
      </c>
      <c r="R17" s="1267"/>
      <c r="S17" s="717"/>
      <c r="U17" s="834"/>
    </row>
    <row r="18" spans="1:29">
      <c r="A18" s="1275"/>
      <c r="B18" s="1276"/>
      <c r="C18" s="726"/>
      <c r="D18" s="1301"/>
      <c r="E18" s="1302"/>
      <c r="F18" s="1303"/>
      <c r="G18" s="1303"/>
      <c r="H18" s="1303"/>
      <c r="I18" s="1304"/>
      <c r="J18" s="806"/>
      <c r="K18" s="807"/>
      <c r="L18" s="1304"/>
      <c r="M18" s="1301"/>
      <c r="N18" s="1302"/>
      <c r="O18" s="1305"/>
      <c r="P18" s="1305"/>
      <c r="Q18" s="1303"/>
      <c r="R18" s="1267"/>
      <c r="S18" s="717"/>
      <c r="U18" s="834"/>
    </row>
    <row r="19" spans="1:29" ht="14.25">
      <c r="A19" s="1275"/>
      <c r="B19" s="1276"/>
      <c r="C19" s="811" t="s">
        <v>397</v>
      </c>
      <c r="D19" s="1296">
        <v>10</v>
      </c>
      <c r="E19" s="1297">
        <v>10</v>
      </c>
      <c r="F19" s="1298">
        <v>10</v>
      </c>
      <c r="G19" s="1298">
        <v>11</v>
      </c>
      <c r="H19" s="1298">
        <v>10</v>
      </c>
      <c r="I19" s="1299"/>
      <c r="J19" s="93">
        <f t="shared" si="1"/>
        <v>-9.0909090909090939E-2</v>
      </c>
      <c r="K19" s="940">
        <f t="shared" si="2"/>
        <v>-9.0909090909090939E-2</v>
      </c>
      <c r="L19" s="1299"/>
      <c r="M19" s="1296">
        <v>11</v>
      </c>
      <c r="N19" s="1297">
        <v>11</v>
      </c>
      <c r="O19" s="1300">
        <v>11</v>
      </c>
      <c r="P19" s="1300">
        <v>11</v>
      </c>
      <c r="Q19" s="1298">
        <v>11</v>
      </c>
      <c r="R19" s="1267"/>
      <c r="S19" s="717"/>
      <c r="U19" s="834"/>
      <c r="V19" s="834"/>
      <c r="W19" s="834"/>
      <c r="X19" s="834"/>
    </row>
    <row r="20" spans="1:29" ht="14.25">
      <c r="A20" s="1275"/>
      <c r="B20" s="1276"/>
      <c r="C20" s="1073" t="s">
        <v>387</v>
      </c>
      <c r="D20" s="1306">
        <v>20</v>
      </c>
      <c r="E20" s="1307">
        <v>20</v>
      </c>
      <c r="F20" s="1308">
        <v>20</v>
      </c>
      <c r="G20" s="1308">
        <v>20</v>
      </c>
      <c r="H20" s="1308">
        <v>20</v>
      </c>
      <c r="I20" s="1309"/>
      <c r="J20" s="84">
        <f t="shared" si="1"/>
        <v>-4.7619047619047672E-2</v>
      </c>
      <c r="K20" s="762">
        <f t="shared" si="2"/>
        <v>-4.7619047619047672E-2</v>
      </c>
      <c r="L20" s="1309"/>
      <c r="M20" s="1306">
        <v>21</v>
      </c>
      <c r="N20" s="1307">
        <v>21</v>
      </c>
      <c r="O20" s="1310">
        <v>22</v>
      </c>
      <c r="P20" s="1310">
        <v>21</v>
      </c>
      <c r="Q20" s="1308">
        <v>21</v>
      </c>
      <c r="R20" s="1267"/>
      <c r="S20" s="717"/>
      <c r="U20" s="834"/>
      <c r="V20" s="834"/>
      <c r="W20" s="834"/>
    </row>
    <row r="21" spans="1:29" ht="14.25">
      <c r="A21" s="1275"/>
      <c r="B21" s="1276"/>
      <c r="C21" s="1073" t="s">
        <v>392</v>
      </c>
      <c r="D21" s="1306">
        <v>5</v>
      </c>
      <c r="E21" s="1307">
        <v>5</v>
      </c>
      <c r="F21" s="1308">
        <v>5</v>
      </c>
      <c r="G21" s="1308">
        <v>6</v>
      </c>
      <c r="H21" s="1308">
        <v>5</v>
      </c>
      <c r="I21" s="1309"/>
      <c r="J21" s="84">
        <f t="shared" si="1"/>
        <v>-0.16666666666666663</v>
      </c>
      <c r="K21" s="762">
        <f t="shared" si="2"/>
        <v>-0.16666666666666663</v>
      </c>
      <c r="L21" s="1309"/>
      <c r="M21" s="1306">
        <v>6</v>
      </c>
      <c r="N21" s="1307">
        <v>6</v>
      </c>
      <c r="O21" s="1310">
        <v>6</v>
      </c>
      <c r="P21" s="1310">
        <v>6</v>
      </c>
      <c r="Q21" s="1308">
        <v>6</v>
      </c>
      <c r="R21" s="1267"/>
      <c r="S21" s="717"/>
      <c r="U21" s="834"/>
      <c r="V21" s="834"/>
      <c r="W21" s="834"/>
    </row>
    <row r="22" spans="1:29">
      <c r="A22" s="1275"/>
      <c r="B22" s="1276"/>
      <c r="C22" s="802" t="s">
        <v>45</v>
      </c>
      <c r="D22" s="1311">
        <v>0.45</v>
      </c>
      <c r="E22" s="907">
        <v>0.46</v>
      </c>
      <c r="F22" s="905">
        <v>0.46</v>
      </c>
      <c r="G22" s="905">
        <v>0.43</v>
      </c>
      <c r="H22" s="905">
        <v>0.45</v>
      </c>
      <c r="I22" s="906"/>
      <c r="J22" s="84"/>
      <c r="K22" s="762"/>
      <c r="L22" s="906"/>
      <c r="M22" s="1311">
        <v>0.4</v>
      </c>
      <c r="N22" s="907">
        <v>0.42</v>
      </c>
      <c r="O22" s="1289">
        <v>0.4</v>
      </c>
      <c r="P22" s="1289">
        <v>0.39</v>
      </c>
      <c r="Q22" s="905">
        <v>0.39</v>
      </c>
      <c r="R22" s="1267"/>
      <c r="S22" s="717"/>
      <c r="U22" s="834"/>
      <c r="V22" s="834"/>
      <c r="W22" s="834"/>
    </row>
    <row r="23" spans="1:29">
      <c r="A23" s="1275"/>
      <c r="B23" s="1276"/>
      <c r="C23" s="726"/>
      <c r="D23" s="1290"/>
      <c r="E23" s="1291"/>
      <c r="F23" s="1292"/>
      <c r="G23" s="1292"/>
      <c r="H23" s="1292"/>
      <c r="I23" s="1293"/>
      <c r="J23" s="183"/>
      <c r="K23" s="357"/>
      <c r="L23" s="1293"/>
      <c r="M23" s="1290"/>
      <c r="N23" s="1291"/>
      <c r="O23" s="1294"/>
      <c r="P23" s="1294"/>
      <c r="Q23" s="1292"/>
      <c r="R23" s="1267"/>
      <c r="S23" s="717"/>
    </row>
    <row r="24" spans="1:29">
      <c r="A24" s="1275"/>
      <c r="B24" s="1276"/>
      <c r="C24" s="811" t="s">
        <v>222</v>
      </c>
      <c r="D24" s="1312">
        <f>H24+G24+F24+E24</f>
        <v>37794</v>
      </c>
      <c r="E24" s="1313">
        <v>9824</v>
      </c>
      <c r="F24" s="1314">
        <v>9381</v>
      </c>
      <c r="G24" s="1314">
        <v>9491</v>
      </c>
      <c r="H24" s="1314">
        <v>9098</v>
      </c>
      <c r="I24" s="1315"/>
      <c r="J24" s="93">
        <f t="shared" si="1"/>
        <v>3.2453696115390951E-2</v>
      </c>
      <c r="K24" s="940">
        <f t="shared" si="2"/>
        <v>6.4932249322493307E-2</v>
      </c>
      <c r="L24" s="1315"/>
      <c r="M24" s="1312">
        <f>Q24+P24+O24+N24</f>
        <v>36606</v>
      </c>
      <c r="N24" s="1313">
        <v>9225</v>
      </c>
      <c r="O24" s="1316">
        <v>8950</v>
      </c>
      <c r="P24" s="1316">
        <v>9178</v>
      </c>
      <c r="Q24" s="1314">
        <v>9253</v>
      </c>
      <c r="R24" s="1267"/>
      <c r="S24" s="717"/>
    </row>
    <row r="25" spans="1:29">
      <c r="A25" s="1275"/>
      <c r="B25" s="1276"/>
      <c r="C25" s="726"/>
      <c r="D25" s="1290"/>
      <c r="E25" s="1291"/>
      <c r="F25" s="1292"/>
      <c r="G25" s="1292"/>
      <c r="H25" s="1292"/>
      <c r="I25" s="1293"/>
      <c r="J25" s="183"/>
      <c r="K25" s="357"/>
      <c r="L25" s="1293"/>
      <c r="M25" s="1290"/>
      <c r="N25" s="1291"/>
      <c r="O25" s="1294"/>
      <c r="P25" s="1294"/>
      <c r="Q25" s="1292"/>
      <c r="R25" s="1267"/>
      <c r="S25" s="717"/>
    </row>
    <row r="26" spans="1:29" ht="14.25">
      <c r="A26" s="1275"/>
      <c r="B26" s="1276"/>
      <c r="C26" s="811" t="s">
        <v>398</v>
      </c>
      <c r="D26" s="871">
        <v>131</v>
      </c>
      <c r="E26" s="872">
        <v>133</v>
      </c>
      <c r="F26" s="873">
        <v>129</v>
      </c>
      <c r="G26" s="873">
        <v>133</v>
      </c>
      <c r="H26" s="873">
        <v>130</v>
      </c>
      <c r="I26" s="1070"/>
      <c r="J26" s="93">
        <f t="shared" si="1"/>
        <v>-7.575757575757569E-3</v>
      </c>
      <c r="K26" s="940">
        <f t="shared" si="2"/>
        <v>1.5267175572519109E-2</v>
      </c>
      <c r="L26" s="1070"/>
      <c r="M26" s="871">
        <v>132</v>
      </c>
      <c r="N26" s="872">
        <v>131</v>
      </c>
      <c r="O26" s="1287">
        <v>128</v>
      </c>
      <c r="P26" s="1287">
        <v>134</v>
      </c>
      <c r="Q26" s="873">
        <v>137</v>
      </c>
      <c r="R26" s="1267"/>
      <c r="S26" s="717"/>
    </row>
    <row r="27" spans="1:29" ht="14.25">
      <c r="A27" s="1275"/>
      <c r="B27" s="1276"/>
      <c r="C27" s="1073" t="s">
        <v>387</v>
      </c>
      <c r="D27" s="758">
        <v>229</v>
      </c>
      <c r="E27" s="759">
        <v>229</v>
      </c>
      <c r="F27" s="760">
        <v>226</v>
      </c>
      <c r="G27" s="760">
        <v>234</v>
      </c>
      <c r="H27" s="760">
        <v>226</v>
      </c>
      <c r="I27" s="1067"/>
      <c r="J27" s="84">
        <f t="shared" si="1"/>
        <v>8.5308056872037907E-2</v>
      </c>
      <c r="K27" s="762">
        <f t="shared" si="2"/>
        <v>5.0458715596330306E-2</v>
      </c>
      <c r="L27" s="1067"/>
      <c r="M27" s="758">
        <v>211</v>
      </c>
      <c r="N27" s="759">
        <v>218</v>
      </c>
      <c r="O27" s="1288">
        <v>203</v>
      </c>
      <c r="P27" s="1288">
        <v>209</v>
      </c>
      <c r="Q27" s="760">
        <v>216</v>
      </c>
      <c r="R27" s="1267"/>
      <c r="S27" s="717"/>
    </row>
    <row r="28" spans="1:29" ht="14.25">
      <c r="A28" s="1275"/>
      <c r="B28" s="1276"/>
      <c r="C28" s="1073" t="s">
        <v>392</v>
      </c>
      <c r="D28" s="758">
        <v>84</v>
      </c>
      <c r="E28" s="759">
        <v>86</v>
      </c>
      <c r="F28" s="760">
        <v>82</v>
      </c>
      <c r="G28" s="760">
        <v>85</v>
      </c>
      <c r="H28" s="760">
        <v>85</v>
      </c>
      <c r="I28" s="1067"/>
      <c r="J28" s="84">
        <f t="shared" ref="J28" si="5">+IFERROR(IF(D28*M28&lt;0,"n.m.",IF(D28/M28-1&gt;100%,"&gt;100%",D28/M28-1)),"n.m.")</f>
        <v>-0.11578947368421055</v>
      </c>
      <c r="K28" s="762">
        <f t="shared" ref="K28" si="6">+IFERROR(IF(E28*N28&lt;0,"n.m.",IF(E28/N28-1&gt;100%,"&gt;100%",E28/N28-1)),"n.m.")</f>
        <v>-3.3707865168539297E-2</v>
      </c>
      <c r="L28" s="1067"/>
      <c r="M28" s="758">
        <v>95</v>
      </c>
      <c r="N28" s="759">
        <v>89</v>
      </c>
      <c r="O28" s="1288">
        <v>93</v>
      </c>
      <c r="P28" s="1288">
        <v>99</v>
      </c>
      <c r="Q28" s="760">
        <v>100</v>
      </c>
      <c r="R28" s="1267"/>
      <c r="S28" s="717"/>
    </row>
    <row r="29" spans="1:29" s="887" customFormat="1">
      <c r="A29" s="1275"/>
      <c r="B29" s="1276"/>
      <c r="C29" s="726"/>
      <c r="D29" s="1301"/>
      <c r="E29" s="1302"/>
      <c r="F29" s="1303"/>
      <c r="G29" s="1303"/>
      <c r="H29" s="1303"/>
      <c r="I29" s="1304"/>
      <c r="J29" s="806"/>
      <c r="K29" s="807"/>
      <c r="L29" s="1304"/>
      <c r="M29" s="1301"/>
      <c r="N29" s="1302"/>
      <c r="O29" s="1305"/>
      <c r="P29" s="1305"/>
      <c r="Q29" s="1303"/>
      <c r="R29" s="1317"/>
      <c r="S29" s="717"/>
      <c r="U29" s="529"/>
      <c r="V29" s="529"/>
      <c r="W29" s="529"/>
      <c r="X29" s="529"/>
      <c r="Y29" s="529"/>
      <c r="Z29" s="529"/>
      <c r="AA29" s="529"/>
      <c r="AB29" s="529"/>
      <c r="AC29" s="529"/>
    </row>
    <row r="30" spans="1:29" s="887" customFormat="1" ht="14.25">
      <c r="A30" s="1275"/>
      <c r="B30" s="1276"/>
      <c r="C30" s="811" t="s">
        <v>49</v>
      </c>
      <c r="D30" s="1296">
        <v>53</v>
      </c>
      <c r="E30" s="1297">
        <v>52</v>
      </c>
      <c r="F30" s="1298">
        <v>52</v>
      </c>
      <c r="G30" s="1298">
        <v>54</v>
      </c>
      <c r="H30" s="1298">
        <v>54</v>
      </c>
      <c r="I30" s="1299"/>
      <c r="J30" s="93">
        <f t="shared" si="1"/>
        <v>0.39473684210526305</v>
      </c>
      <c r="K30" s="940">
        <f t="shared" si="2"/>
        <v>0.18181818181818188</v>
      </c>
      <c r="L30" s="1299"/>
      <c r="M30" s="1296">
        <v>38</v>
      </c>
      <c r="N30" s="1297">
        <v>44</v>
      </c>
      <c r="O30" s="1300">
        <v>31</v>
      </c>
      <c r="P30" s="1300">
        <v>37</v>
      </c>
      <c r="Q30" s="1298">
        <v>39</v>
      </c>
      <c r="R30" s="1267"/>
      <c r="S30" s="717"/>
      <c r="U30" s="529"/>
      <c r="V30" s="529"/>
      <c r="W30" s="529"/>
      <c r="X30" s="529"/>
      <c r="Y30" s="529"/>
      <c r="Z30" s="529"/>
      <c r="AA30" s="529"/>
      <c r="AB30" s="529"/>
      <c r="AC30" s="529"/>
    </row>
    <row r="31" spans="1:29" s="887" customFormat="1">
      <c r="A31" s="1275"/>
      <c r="B31" s="1276"/>
      <c r="C31" s="1073" t="s">
        <v>216</v>
      </c>
      <c r="D31" s="1306">
        <v>118</v>
      </c>
      <c r="E31" s="1307">
        <v>121</v>
      </c>
      <c r="F31" s="1308">
        <v>109</v>
      </c>
      <c r="G31" s="1308">
        <v>124</v>
      </c>
      <c r="H31" s="1308">
        <v>117</v>
      </c>
      <c r="I31" s="1309"/>
      <c r="J31" s="84">
        <f t="shared" si="1"/>
        <v>0.34090909090909083</v>
      </c>
      <c r="K31" s="85">
        <f t="shared" si="2"/>
        <v>0.22222222222222232</v>
      </c>
      <c r="L31" s="1309"/>
      <c r="M31" s="1306">
        <v>88</v>
      </c>
      <c r="N31" s="1307">
        <v>99</v>
      </c>
      <c r="O31" s="1310">
        <v>72</v>
      </c>
      <c r="P31" s="1310">
        <v>83</v>
      </c>
      <c r="Q31" s="1308">
        <v>98</v>
      </c>
      <c r="R31" s="1267"/>
      <c r="S31" s="717"/>
      <c r="U31" s="529"/>
      <c r="V31" s="529"/>
      <c r="W31" s="529"/>
      <c r="X31" s="529"/>
      <c r="Y31" s="529"/>
      <c r="Z31" s="529"/>
      <c r="AA31" s="529"/>
      <c r="AB31" s="529"/>
      <c r="AC31" s="529"/>
    </row>
    <row r="32" spans="1:29" s="887" customFormat="1">
      <c r="A32" s="1275"/>
      <c r="B32" s="1276"/>
      <c r="C32" s="1318" t="s">
        <v>217</v>
      </c>
      <c r="D32" s="1306">
        <v>14</v>
      </c>
      <c r="E32" s="1307">
        <v>16</v>
      </c>
      <c r="F32" s="1308">
        <v>16</v>
      </c>
      <c r="G32" s="1308">
        <v>12</v>
      </c>
      <c r="H32" s="1308">
        <v>12</v>
      </c>
      <c r="I32" s="1309"/>
      <c r="J32" s="84">
        <f t="shared" si="1"/>
        <v>0.16666666666666674</v>
      </c>
      <c r="K32" s="762">
        <f t="shared" si="2"/>
        <v>0.45454545454545459</v>
      </c>
      <c r="L32" s="1309"/>
      <c r="M32" s="1306">
        <v>12</v>
      </c>
      <c r="N32" s="1307">
        <v>11</v>
      </c>
      <c r="O32" s="1310">
        <v>10</v>
      </c>
      <c r="P32" s="1310">
        <v>13</v>
      </c>
      <c r="Q32" s="1308">
        <v>13</v>
      </c>
      <c r="R32" s="1267"/>
      <c r="S32" s="717"/>
      <c r="U32" s="529"/>
      <c r="V32" s="529"/>
      <c r="W32" s="529"/>
      <c r="X32" s="529"/>
      <c r="Y32" s="529"/>
      <c r="Z32" s="529"/>
      <c r="AA32" s="529"/>
      <c r="AB32" s="529"/>
      <c r="AC32" s="529"/>
    </row>
    <row r="33" spans="1:29" s="887" customFormat="1">
      <c r="A33" s="1275"/>
      <c r="B33" s="1276"/>
      <c r="C33" s="726"/>
      <c r="D33" s="1301"/>
      <c r="E33" s="1302"/>
      <c r="F33" s="1303"/>
      <c r="G33" s="1303"/>
      <c r="H33" s="1303"/>
      <c r="I33" s="1304"/>
      <c r="J33" s="806"/>
      <c r="K33" s="807"/>
      <c r="L33" s="1304"/>
      <c r="M33" s="1301"/>
      <c r="N33" s="1302"/>
      <c r="O33" s="1305"/>
      <c r="P33" s="1305"/>
      <c r="Q33" s="1303"/>
      <c r="R33" s="1267"/>
      <c r="S33" s="717"/>
      <c r="U33" s="529"/>
      <c r="V33" s="529"/>
      <c r="W33" s="529"/>
      <c r="X33" s="529"/>
      <c r="Y33" s="529"/>
      <c r="Z33" s="529"/>
      <c r="AA33" s="529"/>
      <c r="AB33" s="529"/>
      <c r="AC33" s="529"/>
    </row>
    <row r="34" spans="1:29" s="887" customFormat="1" ht="14.25">
      <c r="A34" s="1275"/>
      <c r="B34" s="1276"/>
      <c r="C34" s="1121" t="s">
        <v>517</v>
      </c>
      <c r="D34" s="1319">
        <v>0.27</v>
      </c>
      <c r="E34" s="996">
        <v>0.34</v>
      </c>
      <c r="F34" s="995">
        <v>0.28000000000000003</v>
      </c>
      <c r="G34" s="995">
        <v>0.24</v>
      </c>
      <c r="H34" s="995">
        <v>0.22</v>
      </c>
      <c r="I34" s="1320"/>
      <c r="J34" s="93">
        <f t="shared" si="1"/>
        <v>-6.8965517241379226E-2</v>
      </c>
      <c r="K34" s="940">
        <f t="shared" si="2"/>
        <v>-0.20930232558139528</v>
      </c>
      <c r="L34" s="1320"/>
      <c r="M34" s="1319">
        <v>0.28999999999999998</v>
      </c>
      <c r="N34" s="996">
        <v>0.43</v>
      </c>
      <c r="O34" s="1321">
        <v>0.25</v>
      </c>
      <c r="P34" s="1321">
        <v>0.22</v>
      </c>
      <c r="Q34" s="995">
        <v>0.24</v>
      </c>
      <c r="R34" s="1267"/>
      <c r="S34" s="717"/>
      <c r="U34" s="529"/>
      <c r="V34" s="529"/>
      <c r="W34" s="529"/>
      <c r="X34" s="529"/>
      <c r="Y34" s="529"/>
      <c r="Z34" s="529"/>
      <c r="AA34" s="529"/>
      <c r="AB34" s="529"/>
      <c r="AC34" s="529"/>
    </row>
    <row r="35" spans="1:29" s="887" customFormat="1" ht="14.25">
      <c r="A35" s="1275"/>
      <c r="B35" s="1276"/>
      <c r="C35" s="1073" t="s">
        <v>387</v>
      </c>
      <c r="D35" s="1311">
        <v>0.2</v>
      </c>
      <c r="E35" s="907">
        <v>0.2</v>
      </c>
      <c r="F35" s="905">
        <v>0.21</v>
      </c>
      <c r="G35" s="905">
        <v>0.19</v>
      </c>
      <c r="H35" s="905">
        <v>0.17</v>
      </c>
      <c r="I35" s="906"/>
      <c r="J35" s="84">
        <f t="shared" si="1"/>
        <v>-0.31034482758620685</v>
      </c>
      <c r="K35" s="762">
        <f t="shared" si="2"/>
        <v>-0.60784313725490202</v>
      </c>
      <c r="L35" s="906"/>
      <c r="M35" s="1311">
        <v>0.28999999999999998</v>
      </c>
      <c r="N35" s="907">
        <v>0.51</v>
      </c>
      <c r="O35" s="1289">
        <v>0.23</v>
      </c>
      <c r="P35" s="1289">
        <v>0.2</v>
      </c>
      <c r="Q35" s="905">
        <v>0.21</v>
      </c>
      <c r="R35" s="1267"/>
      <c r="S35" s="717"/>
      <c r="U35" s="529"/>
      <c r="V35" s="529"/>
      <c r="W35" s="529"/>
      <c r="X35" s="529"/>
      <c r="Y35" s="529"/>
      <c r="Z35" s="529"/>
      <c r="AA35" s="529"/>
      <c r="AB35" s="529"/>
      <c r="AC35" s="529"/>
    </row>
    <row r="36" spans="1:29" s="887" customFormat="1" ht="14.25">
      <c r="A36" s="1275"/>
      <c r="B36" s="1276"/>
      <c r="C36" s="1073" t="s">
        <v>392</v>
      </c>
      <c r="D36" s="1311">
        <v>0.31</v>
      </c>
      <c r="E36" s="907">
        <v>0.41</v>
      </c>
      <c r="F36" s="905">
        <v>0.31</v>
      </c>
      <c r="G36" s="905">
        <v>0.27</v>
      </c>
      <c r="H36" s="905">
        <v>0.25</v>
      </c>
      <c r="I36" s="906"/>
      <c r="J36" s="84">
        <f t="shared" si="1"/>
        <v>0.10714285714285698</v>
      </c>
      <c r="K36" s="762">
        <f t="shared" si="2"/>
        <v>7.8947368421052655E-2</v>
      </c>
      <c r="L36" s="906"/>
      <c r="M36" s="1311">
        <v>0.28000000000000003</v>
      </c>
      <c r="N36" s="907">
        <v>0.38</v>
      </c>
      <c r="O36" s="1289">
        <v>0.26</v>
      </c>
      <c r="P36" s="1289">
        <v>0.23</v>
      </c>
      <c r="Q36" s="905">
        <v>0.25</v>
      </c>
      <c r="R36" s="1267"/>
      <c r="S36" s="717"/>
      <c r="U36" s="529"/>
      <c r="V36" s="529"/>
      <c r="W36" s="529"/>
      <c r="X36" s="529"/>
      <c r="Y36" s="529"/>
      <c r="Z36" s="529"/>
      <c r="AA36" s="529"/>
      <c r="AB36" s="529"/>
      <c r="AC36" s="529"/>
    </row>
    <row r="37" spans="1:29" s="887" customFormat="1">
      <c r="A37" s="1275"/>
      <c r="B37" s="1276"/>
      <c r="C37" s="726"/>
      <c r="D37" s="1322"/>
      <c r="E37" s="1323"/>
      <c r="F37" s="1324"/>
      <c r="G37" s="1324"/>
      <c r="H37" s="1324"/>
      <c r="I37" s="1325"/>
      <c r="J37" s="466"/>
      <c r="K37" s="534"/>
      <c r="L37" s="1325"/>
      <c r="M37" s="1322"/>
      <c r="N37" s="1326"/>
      <c r="O37" s="1327"/>
      <c r="P37" s="1327"/>
      <c r="Q37" s="1324"/>
      <c r="R37" s="1267"/>
      <c r="S37" s="717"/>
      <c r="U37" s="529"/>
      <c r="V37" s="529"/>
      <c r="W37" s="529"/>
      <c r="X37" s="529"/>
      <c r="Y37" s="529"/>
      <c r="Z37" s="529"/>
      <c r="AA37" s="529"/>
      <c r="AB37" s="529"/>
      <c r="AC37" s="529"/>
    </row>
    <row r="38" spans="1:29" s="887" customFormat="1" ht="8.25" customHeight="1">
      <c r="A38" s="1283"/>
      <c r="B38" s="715"/>
      <c r="C38" s="715"/>
      <c r="D38" s="1263"/>
      <c r="E38" s="1263"/>
      <c r="F38" s="1263"/>
      <c r="G38" s="1263"/>
      <c r="H38" s="1263"/>
      <c r="I38" s="1263"/>
      <c r="J38" s="43"/>
      <c r="K38" s="43"/>
      <c r="L38" s="1263"/>
      <c r="M38" s="1263"/>
      <c r="N38" s="1263"/>
      <c r="O38" s="1263"/>
      <c r="P38" s="1263"/>
      <c r="Q38" s="1263"/>
      <c r="R38" s="1264"/>
      <c r="S38" s="717"/>
      <c r="U38" s="529"/>
      <c r="V38" s="529"/>
      <c r="W38" s="529"/>
      <c r="X38" s="529"/>
      <c r="Y38" s="529"/>
      <c r="Z38" s="529"/>
      <c r="AA38" s="529"/>
      <c r="AB38" s="529"/>
      <c r="AC38" s="529"/>
    </row>
    <row r="39" spans="1:29" s="887" customFormat="1" ht="14.25">
      <c r="A39" s="1328"/>
      <c r="B39" s="4" t="s">
        <v>347</v>
      </c>
      <c r="J39" s="689"/>
      <c r="K39" s="689"/>
      <c r="O39" s="886"/>
      <c r="P39" s="886"/>
      <c r="U39" s="529"/>
      <c r="V39" s="529"/>
      <c r="W39" s="529"/>
      <c r="X39" s="529"/>
      <c r="Y39" s="529"/>
      <c r="Z39" s="529"/>
      <c r="AA39" s="529"/>
      <c r="AB39" s="529"/>
      <c r="AC39" s="529"/>
    </row>
    <row r="40" spans="1:29" s="887" customFormat="1" ht="14.25">
      <c r="A40" s="1328"/>
      <c r="B40" s="7" t="s">
        <v>673</v>
      </c>
      <c r="C40" s="886"/>
      <c r="D40" s="886"/>
      <c r="E40" s="886"/>
      <c r="F40" s="886"/>
      <c r="G40" s="886"/>
      <c r="H40" s="886"/>
      <c r="I40" s="886"/>
      <c r="J40" s="618"/>
      <c r="K40" s="618"/>
      <c r="L40" s="886"/>
      <c r="M40" s="886"/>
      <c r="N40" s="886"/>
      <c r="O40" s="886"/>
      <c r="P40" s="886"/>
      <c r="U40" s="529"/>
      <c r="V40" s="529"/>
      <c r="W40" s="529"/>
      <c r="X40" s="529"/>
      <c r="Y40" s="529"/>
      <c r="Z40" s="529"/>
      <c r="AA40" s="529"/>
      <c r="AB40" s="529"/>
      <c r="AC40" s="529"/>
    </row>
    <row r="41" spans="1:29" s="887" customFormat="1">
      <c r="A41" s="1328"/>
      <c r="B41" s="886"/>
      <c r="J41" s="689"/>
      <c r="K41" s="689"/>
      <c r="O41" s="886"/>
      <c r="P41" s="886"/>
      <c r="U41" s="529"/>
      <c r="V41" s="529"/>
      <c r="W41" s="529"/>
      <c r="X41" s="529"/>
      <c r="Y41" s="529"/>
      <c r="Z41" s="529"/>
      <c r="AA41" s="529"/>
      <c r="AB41" s="529"/>
      <c r="AC41" s="529"/>
    </row>
    <row r="42" spans="1:29" s="887" customFormat="1" ht="8.25" customHeight="1">
      <c r="A42" s="1283"/>
      <c r="B42" s="715"/>
      <c r="C42" s="715"/>
      <c r="D42" s="1263"/>
      <c r="E42" s="1263"/>
      <c r="F42" s="1263"/>
      <c r="G42" s="1263"/>
      <c r="H42" s="1263"/>
      <c r="I42" s="1263"/>
      <c r="J42" s="43"/>
      <c r="K42" s="43"/>
      <c r="L42" s="1263"/>
      <c r="M42" s="1263"/>
      <c r="N42" s="1263"/>
      <c r="O42" s="1263"/>
      <c r="P42" s="1263"/>
      <c r="Q42" s="1263"/>
      <c r="R42" s="1264"/>
      <c r="S42" s="717"/>
      <c r="U42" s="529"/>
      <c r="V42" s="529"/>
      <c r="W42" s="529"/>
      <c r="X42" s="529"/>
      <c r="Y42" s="529"/>
      <c r="Z42" s="529"/>
      <c r="AA42" s="529"/>
      <c r="AB42" s="529"/>
      <c r="AC42" s="529"/>
    </row>
    <row r="43" spans="1:29" s="887" customFormat="1" ht="14.25">
      <c r="A43" s="1283"/>
      <c r="B43" s="718"/>
      <c r="C43" s="1155" t="s">
        <v>223</v>
      </c>
      <c r="D43" s="394">
        <f>+D2</f>
        <v>2013</v>
      </c>
      <c r="E43" s="402" t="str">
        <f>+E2</f>
        <v>Q4 '13</v>
      </c>
      <c r="F43" s="396" t="str">
        <f>+F2</f>
        <v>Q3 '13</v>
      </c>
      <c r="G43" s="396" t="s">
        <v>480</v>
      </c>
      <c r="H43" s="396" t="s">
        <v>408</v>
      </c>
      <c r="I43" s="393"/>
      <c r="J43" s="53" t="s">
        <v>357</v>
      </c>
      <c r="K43" s="54" t="s">
        <v>357</v>
      </c>
      <c r="L43" s="393"/>
      <c r="M43" s="394">
        <v>2012</v>
      </c>
      <c r="N43" s="395" t="s">
        <v>388</v>
      </c>
      <c r="O43" s="396" t="s">
        <v>371</v>
      </c>
      <c r="P43" s="396" t="s">
        <v>361</v>
      </c>
      <c r="Q43" s="396" t="s">
        <v>321</v>
      </c>
      <c r="R43" s="1329"/>
      <c r="S43" s="717"/>
      <c r="U43" s="529"/>
      <c r="V43" s="529"/>
      <c r="W43" s="529"/>
      <c r="X43" s="529"/>
      <c r="Y43" s="529"/>
      <c r="Z43" s="529"/>
      <c r="AA43" s="529"/>
      <c r="AB43" s="529"/>
      <c r="AC43" s="529"/>
    </row>
    <row r="44" spans="1:29" s="887" customFormat="1">
      <c r="A44" s="1283"/>
      <c r="B44" s="722"/>
      <c r="C44" s="726"/>
      <c r="D44" s="401"/>
      <c r="E44" s="402"/>
      <c r="F44" s="396"/>
      <c r="G44" s="396"/>
      <c r="H44" s="396"/>
      <c r="I44" s="399"/>
      <c r="J44" s="62" t="s">
        <v>665</v>
      </c>
      <c r="K44" s="724" t="str">
        <f>+K3</f>
        <v>Q4%</v>
      </c>
      <c r="L44" s="399"/>
      <c r="M44" s="401"/>
      <c r="N44" s="474"/>
      <c r="O44" s="728"/>
      <c r="P44" s="728"/>
      <c r="Q44" s="396"/>
      <c r="R44" s="1317"/>
      <c r="S44" s="717"/>
      <c r="U44" s="529"/>
      <c r="V44" s="529"/>
      <c r="W44" s="529"/>
      <c r="X44" s="529"/>
      <c r="Y44" s="529"/>
      <c r="Z44" s="529"/>
      <c r="AA44" s="529"/>
      <c r="AB44" s="529"/>
      <c r="AC44" s="529"/>
    </row>
    <row r="45" spans="1:29" s="887" customFormat="1">
      <c r="A45" s="1283"/>
      <c r="B45" s="722"/>
      <c r="C45" s="726"/>
      <c r="D45" s="475"/>
      <c r="E45" s="471"/>
      <c r="F45" s="473"/>
      <c r="G45" s="473"/>
      <c r="H45" s="473"/>
      <c r="I45" s="393"/>
      <c r="J45" s="164"/>
      <c r="K45" s="161"/>
      <c r="L45" s="393"/>
      <c r="M45" s="475"/>
      <c r="N45" s="395"/>
      <c r="O45" s="396"/>
      <c r="P45" s="396"/>
      <c r="Q45" s="473"/>
      <c r="R45" s="1317"/>
      <c r="S45" s="717"/>
      <c r="U45" s="529"/>
      <c r="V45" s="529"/>
      <c r="W45" s="529"/>
      <c r="X45" s="529"/>
      <c r="Y45" s="529"/>
      <c r="Z45" s="529"/>
      <c r="AA45" s="529"/>
      <c r="AB45" s="529"/>
      <c r="AC45" s="529"/>
    </row>
    <row r="46" spans="1:29" s="887" customFormat="1" ht="14.25">
      <c r="A46" s="1283"/>
      <c r="B46" s="722"/>
      <c r="C46" s="811" t="s">
        <v>175</v>
      </c>
      <c r="D46" s="498"/>
      <c r="E46" s="1291"/>
      <c r="F46" s="1292"/>
      <c r="G46" s="1292"/>
      <c r="H46" s="1292"/>
      <c r="I46" s="1293"/>
      <c r="J46" s="183"/>
      <c r="K46" s="357"/>
      <c r="L46" s="1293"/>
      <c r="M46" s="498"/>
      <c r="N46" s="1291"/>
      <c r="O46" s="1292"/>
      <c r="P46" s="1292"/>
      <c r="Q46" s="1292"/>
      <c r="R46" s="1286"/>
      <c r="S46" s="717"/>
      <c r="U46" s="529"/>
      <c r="V46" s="529"/>
      <c r="W46" s="529"/>
      <c r="X46" s="529"/>
      <c r="Y46" s="529"/>
      <c r="Z46" s="529"/>
      <c r="AA46" s="529"/>
      <c r="AB46" s="529"/>
      <c r="AC46" s="529"/>
    </row>
    <row r="47" spans="1:29" s="887" customFormat="1">
      <c r="A47" s="1275"/>
      <c r="B47" s="1330"/>
      <c r="C47" s="748" t="s">
        <v>268</v>
      </c>
      <c r="D47" s="1280" t="str">
        <f>+E47</f>
        <v>&gt;20%</v>
      </c>
      <c r="E47" s="1331" t="s">
        <v>468</v>
      </c>
      <c r="F47" s="1278" t="s">
        <v>468</v>
      </c>
      <c r="G47" s="1278" t="s">
        <v>379</v>
      </c>
      <c r="H47" s="1278" t="s">
        <v>468</v>
      </c>
      <c r="I47" s="1279"/>
      <c r="J47" s="183"/>
      <c r="K47" s="357"/>
      <c r="L47" s="1279"/>
      <c r="M47" s="1280" t="s">
        <v>379</v>
      </c>
      <c r="N47" s="1277" t="s">
        <v>468</v>
      </c>
      <c r="O47" s="1278" t="s">
        <v>379</v>
      </c>
      <c r="P47" s="1278" t="s">
        <v>379</v>
      </c>
      <c r="Q47" s="1278" t="s">
        <v>335</v>
      </c>
      <c r="R47" s="1330"/>
      <c r="S47" s="1332"/>
      <c r="U47" s="529"/>
      <c r="V47" s="529"/>
      <c r="W47" s="529"/>
      <c r="X47" s="529"/>
      <c r="Y47" s="529"/>
      <c r="Z47" s="529"/>
      <c r="AA47" s="529"/>
      <c r="AB47" s="529"/>
      <c r="AC47" s="529"/>
    </row>
    <row r="48" spans="1:29" s="887" customFormat="1">
      <c r="A48" s="1283"/>
      <c r="B48" s="722"/>
      <c r="C48" s="726"/>
      <c r="D48" s="1284"/>
      <c r="E48" s="1168"/>
      <c r="F48" s="1166"/>
      <c r="G48" s="1166"/>
      <c r="H48" s="1166"/>
      <c r="I48" s="1167"/>
      <c r="J48" s="183"/>
      <c r="K48" s="357"/>
      <c r="L48" s="1167"/>
      <c r="M48" s="1284"/>
      <c r="N48" s="1168"/>
      <c r="O48" s="1166"/>
      <c r="P48" s="1166"/>
      <c r="Q48" s="1166"/>
      <c r="R48" s="1317"/>
      <c r="S48" s="717"/>
      <c r="U48" s="529"/>
      <c r="V48" s="529"/>
      <c r="W48" s="529"/>
      <c r="X48" s="529"/>
      <c r="Y48" s="529"/>
      <c r="Z48" s="529"/>
      <c r="AA48" s="529"/>
      <c r="AB48" s="529"/>
      <c r="AC48" s="529"/>
    </row>
    <row r="49" spans="1:29" s="887" customFormat="1">
      <c r="A49" s="1275"/>
      <c r="B49" s="1286"/>
      <c r="C49" s="811" t="s">
        <v>225</v>
      </c>
      <c r="D49" s="871">
        <f>E49</f>
        <v>3389</v>
      </c>
      <c r="E49" s="872">
        <f>E50+E51</f>
        <v>3389</v>
      </c>
      <c r="F49" s="873">
        <f>F50+F51</f>
        <v>3337</v>
      </c>
      <c r="G49" s="873">
        <f>G50+G51</f>
        <v>3352</v>
      </c>
      <c r="H49" s="873">
        <f>H50+H51</f>
        <v>3461</v>
      </c>
      <c r="I49" s="1070"/>
      <c r="J49" s="93">
        <f t="shared" ref="J49" si="7">+IFERROR(IF(D49*M49&lt;0,"n.m.",IF(D49/M49-1&gt;100%,"&gt;100%",D49/M49-1)),"n.m.")</f>
        <v>-1.02219626168224E-2</v>
      </c>
      <c r="K49" s="940">
        <f t="shared" ref="K49" si="8">+IFERROR(IF(E49*N49&lt;0,"n.m.",IF(E49/N49-1&gt;100%,"&gt;100%",E49/N49-1)),"n.m.")</f>
        <v>-1.02219626168224E-2</v>
      </c>
      <c r="L49" s="1070"/>
      <c r="M49" s="871">
        <f>N49</f>
        <v>3424</v>
      </c>
      <c r="N49" s="872">
        <f>N50+N51</f>
        <v>3424</v>
      </c>
      <c r="O49" s="873">
        <f>O50+O51</f>
        <v>3710</v>
      </c>
      <c r="P49" s="873">
        <f>P50+P51</f>
        <v>4409</v>
      </c>
      <c r="Q49" s="873">
        <f>Q50+Q51</f>
        <v>4273</v>
      </c>
      <c r="R49" s="1286"/>
      <c r="S49" s="1333"/>
      <c r="U49" s="529"/>
      <c r="V49" s="529"/>
      <c r="W49" s="529"/>
      <c r="X49" s="529"/>
      <c r="Y49" s="529"/>
      <c r="Z49" s="529"/>
      <c r="AA49" s="529"/>
      <c r="AB49" s="529"/>
      <c r="AC49" s="529"/>
    </row>
    <row r="50" spans="1:29" s="887" customFormat="1">
      <c r="A50" s="1275"/>
      <c r="B50" s="1330"/>
      <c r="C50" s="748" t="s">
        <v>216</v>
      </c>
      <c r="D50" s="758">
        <f>E50</f>
        <v>953</v>
      </c>
      <c r="E50" s="759">
        <v>953</v>
      </c>
      <c r="F50" s="760">
        <v>917</v>
      </c>
      <c r="G50" s="760">
        <v>871</v>
      </c>
      <c r="H50" s="760">
        <v>818</v>
      </c>
      <c r="I50" s="1067"/>
      <c r="J50" s="84">
        <f t="shared" ref="J50:J77" si="9">+IFERROR(IF(D50*M50&lt;0,"n.m.",IF(D50/M50-1&gt;100%,"&gt;100%",D50/M50-1)),"n.m.")</f>
        <v>0.15375302663438251</v>
      </c>
      <c r="K50" s="762">
        <f t="shared" ref="K50:K77" si="10">+IFERROR(IF(E50*N50&lt;0,"n.m.",IF(E50/N50-1&gt;100%,"&gt;100%",E50/N50-1)),"n.m.")</f>
        <v>0.15375302663438251</v>
      </c>
      <c r="L50" s="1067"/>
      <c r="M50" s="758">
        <f>N50</f>
        <v>826</v>
      </c>
      <c r="N50" s="759">
        <v>826</v>
      </c>
      <c r="O50" s="760">
        <v>819</v>
      </c>
      <c r="P50" s="760">
        <v>822</v>
      </c>
      <c r="Q50" s="760">
        <v>818</v>
      </c>
      <c r="R50" s="1330"/>
      <c r="S50" s="1332"/>
      <c r="U50" s="529"/>
      <c r="V50" s="529"/>
      <c r="W50" s="529"/>
      <c r="X50" s="529"/>
      <c r="Y50" s="529"/>
      <c r="Z50" s="529"/>
      <c r="AA50" s="529"/>
      <c r="AB50" s="529"/>
      <c r="AC50" s="529"/>
    </row>
    <row r="51" spans="1:29" s="887" customFormat="1" ht="14.25">
      <c r="A51" s="1275"/>
      <c r="B51" s="1330"/>
      <c r="C51" s="748" t="s">
        <v>393</v>
      </c>
      <c r="D51" s="758">
        <f>E51</f>
        <v>2436</v>
      </c>
      <c r="E51" s="759">
        <v>2436</v>
      </c>
      <c r="F51" s="760">
        <v>2420</v>
      </c>
      <c r="G51" s="760">
        <v>2481</v>
      </c>
      <c r="H51" s="760">
        <v>2643</v>
      </c>
      <c r="I51" s="1067"/>
      <c r="J51" s="84">
        <f t="shared" si="9"/>
        <v>-6.2355658198614328E-2</v>
      </c>
      <c r="K51" s="762">
        <f t="shared" si="10"/>
        <v>-6.2355658198614328E-2</v>
      </c>
      <c r="L51" s="1067"/>
      <c r="M51" s="758">
        <f>N51</f>
        <v>2598</v>
      </c>
      <c r="N51" s="759">
        <v>2598</v>
      </c>
      <c r="O51" s="760">
        <v>2891</v>
      </c>
      <c r="P51" s="760">
        <v>3587</v>
      </c>
      <c r="Q51" s="760">
        <v>3455</v>
      </c>
      <c r="R51" s="1330"/>
      <c r="S51" s="1332"/>
      <c r="U51" s="529"/>
      <c r="V51" s="529"/>
      <c r="W51" s="529"/>
      <c r="X51" s="529"/>
      <c r="Y51" s="529"/>
      <c r="Z51" s="529"/>
      <c r="AA51" s="529"/>
      <c r="AB51" s="529"/>
      <c r="AC51" s="529"/>
    </row>
    <row r="52" spans="1:29" s="887" customFormat="1" ht="14.25">
      <c r="A52" s="1275"/>
      <c r="B52" s="1330"/>
      <c r="C52" s="802" t="s">
        <v>399</v>
      </c>
      <c r="D52" s="1311">
        <f>E52</f>
        <v>0.86</v>
      </c>
      <c r="E52" s="907">
        <v>0.86</v>
      </c>
      <c r="F52" s="905">
        <v>0.86</v>
      </c>
      <c r="G52" s="905">
        <v>0.86</v>
      </c>
      <c r="H52" s="905">
        <v>0.83</v>
      </c>
      <c r="I52" s="906"/>
      <c r="J52" s="84">
        <f t="shared" si="9"/>
        <v>1.1764705882352899E-2</v>
      </c>
      <c r="K52" s="762">
        <f t="shared" si="10"/>
        <v>1.1764705882352899E-2</v>
      </c>
      <c r="L52" s="906"/>
      <c r="M52" s="1311">
        <f>N52</f>
        <v>0.85</v>
      </c>
      <c r="N52" s="907">
        <v>0.85</v>
      </c>
      <c r="O52" s="905">
        <v>0.81</v>
      </c>
      <c r="P52" s="905">
        <v>0.77</v>
      </c>
      <c r="Q52" s="905">
        <v>0.77</v>
      </c>
      <c r="R52" s="1330"/>
      <c r="S52" s="1332"/>
      <c r="U52" s="529"/>
      <c r="V52" s="529"/>
      <c r="W52" s="529"/>
      <c r="X52" s="529"/>
      <c r="Y52" s="529"/>
      <c r="Z52" s="529"/>
      <c r="AA52" s="529"/>
      <c r="AB52" s="529"/>
      <c r="AC52" s="529"/>
    </row>
    <row r="53" spans="1:29" s="887" customFormat="1">
      <c r="A53" s="1275"/>
      <c r="B53" s="1276"/>
      <c r="C53" s="802"/>
      <c r="D53" s="1290"/>
      <c r="E53" s="1291"/>
      <c r="F53" s="1292"/>
      <c r="G53" s="1292"/>
      <c r="H53" s="1292"/>
      <c r="I53" s="1293"/>
      <c r="J53" s="183"/>
      <c r="K53" s="357"/>
      <c r="L53" s="1293"/>
      <c r="M53" s="1290"/>
      <c r="N53" s="1291"/>
      <c r="O53" s="1292"/>
      <c r="P53" s="1292"/>
      <c r="Q53" s="1292"/>
      <c r="R53" s="1276"/>
      <c r="S53" s="1332"/>
      <c r="U53" s="529"/>
      <c r="V53" s="529"/>
      <c r="W53" s="529"/>
      <c r="X53" s="529"/>
      <c r="Y53" s="529"/>
      <c r="Z53" s="529"/>
      <c r="AA53" s="529"/>
      <c r="AB53" s="529"/>
      <c r="AC53" s="529"/>
    </row>
    <row r="54" spans="1:29" s="887" customFormat="1">
      <c r="A54" s="1275"/>
      <c r="B54" s="1276"/>
      <c r="C54" s="811" t="s">
        <v>346</v>
      </c>
      <c r="D54" s="871">
        <f>F54+H54+G54+E54</f>
        <v>-35</v>
      </c>
      <c r="E54" s="872">
        <v>52</v>
      </c>
      <c r="F54" s="873">
        <f t="shared" ref="F54:G56" si="11">F49-G49</f>
        <v>-15</v>
      </c>
      <c r="G54" s="873">
        <f t="shared" si="11"/>
        <v>-109</v>
      </c>
      <c r="H54" s="873">
        <f>H49-N49</f>
        <v>37</v>
      </c>
      <c r="I54" s="1070"/>
      <c r="J54" s="93">
        <f t="shared" si="9"/>
        <v>-0.95049504950495045</v>
      </c>
      <c r="K54" s="940" t="str">
        <f t="shared" si="10"/>
        <v>n.m.</v>
      </c>
      <c r="L54" s="1070"/>
      <c r="M54" s="871">
        <f>O54+Q54+P54+N54</f>
        <v>-707</v>
      </c>
      <c r="N54" s="872">
        <f>N49-O49</f>
        <v>-286</v>
      </c>
      <c r="O54" s="873">
        <f t="shared" ref="O54:P56" si="12">O49-P49</f>
        <v>-699</v>
      </c>
      <c r="P54" s="873">
        <f t="shared" si="12"/>
        <v>136</v>
      </c>
      <c r="Q54" s="873">
        <v>142</v>
      </c>
      <c r="R54" s="1276"/>
      <c r="S54" s="1332"/>
      <c r="U54" s="529"/>
      <c r="V54" s="529"/>
      <c r="W54" s="529"/>
      <c r="X54" s="529"/>
      <c r="Y54" s="529"/>
      <c r="Z54" s="529"/>
      <c r="AA54" s="529"/>
      <c r="AB54" s="529"/>
      <c r="AC54" s="529"/>
    </row>
    <row r="55" spans="1:29" s="887" customFormat="1">
      <c r="A55" s="1275"/>
      <c r="B55" s="1330"/>
      <c r="C55" s="748" t="s">
        <v>216</v>
      </c>
      <c r="D55" s="758">
        <f>F55+H55+G55+E55</f>
        <v>127</v>
      </c>
      <c r="E55" s="759">
        <v>36</v>
      </c>
      <c r="F55" s="760">
        <f t="shared" si="11"/>
        <v>46</v>
      </c>
      <c r="G55" s="760">
        <f t="shared" si="11"/>
        <v>53</v>
      </c>
      <c r="H55" s="760">
        <f>H50-N50</f>
        <v>-8</v>
      </c>
      <c r="I55" s="1067"/>
      <c r="J55" s="84" t="str">
        <f t="shared" si="9"/>
        <v>&gt;100%</v>
      </c>
      <c r="K55" s="762" t="str">
        <f t="shared" si="10"/>
        <v>&gt;100%</v>
      </c>
      <c r="L55" s="1067"/>
      <c r="M55" s="758">
        <f>O55+Q55+P55+N55</f>
        <v>17</v>
      </c>
      <c r="N55" s="759">
        <f>N50-O50</f>
        <v>7</v>
      </c>
      <c r="O55" s="760">
        <f t="shared" si="12"/>
        <v>-3</v>
      </c>
      <c r="P55" s="760">
        <f t="shared" si="12"/>
        <v>4</v>
      </c>
      <c r="Q55" s="760">
        <v>9</v>
      </c>
      <c r="R55" s="1330"/>
      <c r="S55" s="1332"/>
      <c r="U55" s="529"/>
      <c r="V55" s="529"/>
      <c r="W55" s="529"/>
      <c r="X55" s="529"/>
      <c r="Y55" s="529"/>
      <c r="Z55" s="529"/>
      <c r="AA55" s="529"/>
      <c r="AB55" s="529"/>
      <c r="AC55" s="529"/>
    </row>
    <row r="56" spans="1:29" s="887" customFormat="1" ht="14.25">
      <c r="A56" s="1275"/>
      <c r="B56" s="1330"/>
      <c r="C56" s="748" t="s">
        <v>393</v>
      </c>
      <c r="D56" s="758">
        <f>F56+H56+G56+E56</f>
        <v>-162</v>
      </c>
      <c r="E56" s="759">
        <v>16</v>
      </c>
      <c r="F56" s="760">
        <f t="shared" si="11"/>
        <v>-61</v>
      </c>
      <c r="G56" s="760">
        <f t="shared" si="11"/>
        <v>-162</v>
      </c>
      <c r="H56" s="760">
        <f>H51-N51</f>
        <v>45</v>
      </c>
      <c r="I56" s="1067"/>
      <c r="J56" s="84">
        <f t="shared" si="9"/>
        <v>-0.77624309392265189</v>
      </c>
      <c r="K56" s="762" t="str">
        <f t="shared" si="10"/>
        <v>n.m.</v>
      </c>
      <c r="L56" s="1067"/>
      <c r="M56" s="758">
        <f>O56+Q56+P56+N56</f>
        <v>-724</v>
      </c>
      <c r="N56" s="759">
        <f>N51-O51</f>
        <v>-293</v>
      </c>
      <c r="O56" s="760">
        <f t="shared" si="12"/>
        <v>-696</v>
      </c>
      <c r="P56" s="760">
        <f t="shared" si="12"/>
        <v>132</v>
      </c>
      <c r="Q56" s="760">
        <v>133</v>
      </c>
      <c r="R56" s="1330"/>
      <c r="S56" s="1332"/>
      <c r="U56" s="529"/>
      <c r="V56" s="529"/>
      <c r="W56" s="529"/>
      <c r="X56" s="529"/>
      <c r="Y56" s="529"/>
      <c r="Z56" s="529"/>
      <c r="AA56" s="529"/>
      <c r="AB56" s="529"/>
      <c r="AC56" s="529"/>
    </row>
    <row r="57" spans="1:29" s="887" customFormat="1">
      <c r="A57" s="1283"/>
      <c r="B57" s="722"/>
      <c r="C57" s="726"/>
      <c r="D57" s="1290"/>
      <c r="E57" s="1291"/>
      <c r="F57" s="1292"/>
      <c r="G57" s="1292"/>
      <c r="H57" s="1292"/>
      <c r="I57" s="1293"/>
      <c r="J57" s="183"/>
      <c r="K57" s="357"/>
      <c r="L57" s="1293"/>
      <c r="M57" s="1290"/>
      <c r="N57" s="1291"/>
      <c r="O57" s="1292"/>
      <c r="P57" s="1292"/>
      <c r="Q57" s="1292"/>
      <c r="R57" s="1317"/>
      <c r="S57" s="717"/>
      <c r="U57" s="529"/>
      <c r="V57" s="529"/>
      <c r="W57" s="529"/>
      <c r="X57" s="529"/>
      <c r="Y57" s="529"/>
      <c r="Z57" s="529"/>
      <c r="AA57" s="529"/>
      <c r="AB57" s="529"/>
      <c r="AC57" s="529"/>
    </row>
    <row r="58" spans="1:29" s="887" customFormat="1">
      <c r="A58" s="1275"/>
      <c r="B58" s="1286"/>
      <c r="C58" s="811" t="s">
        <v>291</v>
      </c>
      <c r="D58" s="1296">
        <f>F58+H58+G58+E58</f>
        <v>639</v>
      </c>
      <c r="E58" s="1297">
        <v>158</v>
      </c>
      <c r="F58" s="1298">
        <v>158</v>
      </c>
      <c r="G58" s="1298">
        <v>161</v>
      </c>
      <c r="H58" s="1298">
        <v>162</v>
      </c>
      <c r="I58" s="1299"/>
      <c r="J58" s="93">
        <f t="shared" si="9"/>
        <v>-0.10754189944134074</v>
      </c>
      <c r="K58" s="940">
        <f t="shared" si="10"/>
        <v>-0.1459459459459459</v>
      </c>
      <c r="L58" s="1299"/>
      <c r="M58" s="1296">
        <f>O58+Q58+P58+N58</f>
        <v>716</v>
      </c>
      <c r="N58" s="1297">
        <v>185</v>
      </c>
      <c r="O58" s="1298">
        <v>181</v>
      </c>
      <c r="P58" s="1298">
        <v>180</v>
      </c>
      <c r="Q58" s="1298">
        <v>170</v>
      </c>
      <c r="R58" s="1286"/>
      <c r="S58" s="1332"/>
      <c r="U58" s="529"/>
      <c r="V58" s="529"/>
      <c r="W58" s="529"/>
      <c r="X58" s="529"/>
      <c r="Y58" s="529"/>
      <c r="Z58" s="529"/>
      <c r="AA58" s="529"/>
      <c r="AB58" s="529"/>
      <c r="AC58" s="529"/>
    </row>
    <row r="59" spans="1:29" s="887" customFormat="1">
      <c r="A59" s="1283"/>
      <c r="B59" s="722"/>
      <c r="C59" s="726"/>
      <c r="D59" s="1301"/>
      <c r="E59" s="1302"/>
      <c r="F59" s="1292"/>
      <c r="G59" s="1292"/>
      <c r="H59" s="1292"/>
      <c r="I59" s="1293"/>
      <c r="J59" s="806"/>
      <c r="K59" s="807"/>
      <c r="L59" s="1293"/>
      <c r="M59" s="1301"/>
      <c r="N59" s="1291"/>
      <c r="O59" s="1292"/>
      <c r="P59" s="1292"/>
      <c r="Q59" s="1292"/>
      <c r="R59" s="1317"/>
      <c r="S59" s="717"/>
      <c r="U59" s="529"/>
      <c r="V59" s="529"/>
      <c r="W59" s="529"/>
      <c r="X59" s="529"/>
      <c r="Y59" s="529"/>
      <c r="Z59" s="529"/>
      <c r="AA59" s="529"/>
      <c r="AB59" s="529"/>
      <c r="AC59" s="529"/>
    </row>
    <row r="60" spans="1:29" s="887" customFormat="1" ht="14.25">
      <c r="A60" s="1275"/>
      <c r="B60" s="1286"/>
      <c r="C60" s="811" t="s">
        <v>400</v>
      </c>
      <c r="D60" s="1296">
        <v>16</v>
      </c>
      <c r="E60" s="1297">
        <v>16</v>
      </c>
      <c r="F60" s="1298">
        <v>16</v>
      </c>
      <c r="G60" s="1298">
        <v>16</v>
      </c>
      <c r="H60" s="1298">
        <v>15</v>
      </c>
      <c r="I60" s="1299"/>
      <c r="J60" s="93">
        <f t="shared" si="9"/>
        <v>6.6666666666666652E-2</v>
      </c>
      <c r="K60" s="940">
        <f t="shared" si="10"/>
        <v>-5.8823529411764719E-2</v>
      </c>
      <c r="L60" s="1299"/>
      <c r="M60" s="1296">
        <v>15</v>
      </c>
      <c r="N60" s="1297">
        <v>17</v>
      </c>
      <c r="O60" s="1298">
        <v>14</v>
      </c>
      <c r="P60" s="1298">
        <v>14</v>
      </c>
      <c r="Q60" s="1298">
        <v>13</v>
      </c>
      <c r="R60" s="1286"/>
      <c r="S60" s="1332"/>
      <c r="U60" s="529"/>
      <c r="V60" s="529"/>
      <c r="W60" s="529"/>
      <c r="X60" s="529"/>
      <c r="Y60" s="529"/>
      <c r="Z60" s="529"/>
      <c r="AA60" s="529"/>
      <c r="AB60" s="529"/>
      <c r="AC60" s="529"/>
    </row>
    <row r="61" spans="1:29" s="887" customFormat="1">
      <c r="A61" s="1275"/>
      <c r="B61" s="1330"/>
      <c r="C61" s="1318" t="s">
        <v>216</v>
      </c>
      <c r="D61" s="1306">
        <v>34</v>
      </c>
      <c r="E61" s="1307">
        <v>33</v>
      </c>
      <c r="F61" s="1308">
        <v>34</v>
      </c>
      <c r="G61" s="1308">
        <v>35</v>
      </c>
      <c r="H61" s="1308">
        <v>35</v>
      </c>
      <c r="I61" s="1309"/>
      <c r="J61" s="84">
        <f t="shared" si="9"/>
        <v>-0.17073170731707321</v>
      </c>
      <c r="K61" s="762">
        <f t="shared" si="10"/>
        <v>-0.17500000000000004</v>
      </c>
      <c r="L61" s="1309"/>
      <c r="M61" s="1306">
        <v>41</v>
      </c>
      <c r="N61" s="1307">
        <v>40</v>
      </c>
      <c r="O61" s="1308">
        <v>42</v>
      </c>
      <c r="P61" s="1308">
        <v>41</v>
      </c>
      <c r="Q61" s="1308">
        <v>40</v>
      </c>
      <c r="R61" s="1330"/>
      <c r="S61" s="1333"/>
      <c r="U61" s="529"/>
      <c r="V61" s="529"/>
      <c r="W61" s="529"/>
      <c r="X61" s="529"/>
      <c r="Y61" s="529"/>
      <c r="Z61" s="529"/>
      <c r="AA61" s="529"/>
      <c r="AB61" s="529"/>
      <c r="AC61" s="529"/>
    </row>
    <row r="62" spans="1:29" s="887" customFormat="1" ht="14.25">
      <c r="A62" s="1275"/>
      <c r="B62" s="1330"/>
      <c r="C62" s="1073" t="s">
        <v>393</v>
      </c>
      <c r="D62" s="1306">
        <v>9</v>
      </c>
      <c r="E62" s="1307">
        <v>9</v>
      </c>
      <c r="F62" s="1308">
        <v>9</v>
      </c>
      <c r="G62" s="1308">
        <v>10</v>
      </c>
      <c r="H62" s="1308">
        <v>9</v>
      </c>
      <c r="I62" s="1309"/>
      <c r="J62" s="84">
        <f t="shared" si="9"/>
        <v>0.125</v>
      </c>
      <c r="K62" s="951">
        <f t="shared" si="10"/>
        <v>-9.9999999999999978E-2</v>
      </c>
      <c r="L62" s="1309"/>
      <c r="M62" s="1306">
        <v>8</v>
      </c>
      <c r="N62" s="1307">
        <v>10</v>
      </c>
      <c r="O62" s="1308">
        <v>8</v>
      </c>
      <c r="P62" s="1308">
        <v>7</v>
      </c>
      <c r="Q62" s="1308">
        <v>7</v>
      </c>
      <c r="R62" s="1330"/>
      <c r="S62" s="1333"/>
      <c r="U62" s="529"/>
      <c r="V62" s="529"/>
      <c r="W62" s="529"/>
      <c r="X62" s="529"/>
      <c r="Y62" s="529"/>
      <c r="Z62" s="529"/>
      <c r="AA62" s="529"/>
      <c r="AB62" s="529"/>
      <c r="AC62" s="529"/>
    </row>
    <row r="63" spans="1:29" s="887" customFormat="1">
      <c r="A63" s="1275"/>
      <c r="B63" s="1330"/>
      <c r="C63" s="802" t="s">
        <v>45</v>
      </c>
      <c r="D63" s="1311">
        <v>0.28000000000000003</v>
      </c>
      <c r="E63" s="907">
        <v>0.28999999999999998</v>
      </c>
      <c r="F63" s="905">
        <v>0.26</v>
      </c>
      <c r="G63" s="905">
        <v>0.28000000000000003</v>
      </c>
      <c r="H63" s="905">
        <v>0.28000000000000003</v>
      </c>
      <c r="I63" s="906"/>
      <c r="J63" s="84">
        <f t="shared" si="9"/>
        <v>0.16666666666666674</v>
      </c>
      <c r="K63" s="762">
        <f t="shared" si="10"/>
        <v>0.15999999999999992</v>
      </c>
      <c r="L63" s="906"/>
      <c r="M63" s="1311">
        <v>0.24</v>
      </c>
      <c r="N63" s="907">
        <v>0.25</v>
      </c>
      <c r="O63" s="905">
        <v>0.23</v>
      </c>
      <c r="P63" s="905">
        <v>0.24</v>
      </c>
      <c r="Q63" s="905">
        <v>0.24</v>
      </c>
      <c r="R63" s="1330"/>
      <c r="S63" s="1332"/>
      <c r="U63" s="529"/>
      <c r="V63" s="529"/>
      <c r="W63" s="529"/>
      <c r="X63" s="529"/>
      <c r="Y63" s="529"/>
      <c r="Z63" s="529"/>
      <c r="AA63" s="529"/>
      <c r="AB63" s="529"/>
      <c r="AC63" s="529"/>
    </row>
    <row r="64" spans="1:29" s="887" customFormat="1">
      <c r="A64" s="1283"/>
      <c r="B64" s="757"/>
      <c r="C64" s="1334"/>
      <c r="D64" s="1290"/>
      <c r="E64" s="1291"/>
      <c r="F64" s="1292"/>
      <c r="G64" s="1292"/>
      <c r="H64" s="1292"/>
      <c r="I64" s="1293"/>
      <c r="J64" s="183"/>
      <c r="K64" s="357"/>
      <c r="L64" s="1293"/>
      <c r="M64" s="1290"/>
      <c r="N64" s="1291"/>
      <c r="O64" s="1292"/>
      <c r="P64" s="1292"/>
      <c r="Q64" s="1292"/>
      <c r="R64" s="1317"/>
      <c r="S64" s="717"/>
      <c r="U64" s="529"/>
      <c r="V64" s="529"/>
      <c r="W64" s="529"/>
      <c r="X64" s="529"/>
      <c r="Y64" s="529"/>
      <c r="Z64" s="529"/>
      <c r="AA64" s="529"/>
      <c r="AB64" s="529"/>
      <c r="AC64" s="529"/>
    </row>
    <row r="65" spans="1:29" s="887" customFormat="1">
      <c r="A65" s="1275"/>
      <c r="B65" s="802"/>
      <c r="C65" s="811" t="s">
        <v>222</v>
      </c>
      <c r="D65" s="1312">
        <f>H65+G65+F65+E65</f>
        <v>6417</v>
      </c>
      <c r="E65" s="1335">
        <v>1717</v>
      </c>
      <c r="F65" s="1336">
        <v>1527</v>
      </c>
      <c r="G65" s="1336">
        <v>1611</v>
      </c>
      <c r="H65" s="1336">
        <v>1562</v>
      </c>
      <c r="I65" s="1337"/>
      <c r="J65" s="93">
        <f t="shared" si="9"/>
        <v>1.3583951982309328E-2</v>
      </c>
      <c r="K65" s="940">
        <f t="shared" si="10"/>
        <v>7.2454715802623415E-2</v>
      </c>
      <c r="L65" s="1337"/>
      <c r="M65" s="1312">
        <f>Q65+P65+O65+N65</f>
        <v>6331</v>
      </c>
      <c r="N65" s="1335">
        <v>1601</v>
      </c>
      <c r="O65" s="1336">
        <v>1482</v>
      </c>
      <c r="P65" s="1336">
        <v>1634</v>
      </c>
      <c r="Q65" s="1336">
        <v>1614</v>
      </c>
      <c r="R65" s="722"/>
      <c r="S65" s="714"/>
      <c r="U65" s="529"/>
      <c r="V65" s="529"/>
      <c r="W65" s="529"/>
      <c r="X65" s="529"/>
      <c r="Y65" s="529"/>
      <c r="Z65" s="529"/>
      <c r="AA65" s="529"/>
      <c r="AB65" s="529"/>
      <c r="AC65" s="529"/>
    </row>
    <row r="66" spans="1:29" s="887" customFormat="1">
      <c r="A66" s="1283"/>
      <c r="B66" s="722"/>
      <c r="C66" s="726"/>
      <c r="D66" s="1290"/>
      <c r="E66" s="1291"/>
      <c r="F66" s="1292"/>
      <c r="G66" s="1292"/>
      <c r="H66" s="1292"/>
      <c r="I66" s="1293"/>
      <c r="J66" s="183"/>
      <c r="K66" s="357"/>
      <c r="L66" s="1293"/>
      <c r="M66" s="1290"/>
      <c r="N66" s="1291"/>
      <c r="O66" s="1292"/>
      <c r="P66" s="1292"/>
      <c r="Q66" s="1292"/>
      <c r="R66" s="1317"/>
      <c r="S66" s="717"/>
      <c r="U66" s="529"/>
      <c r="V66" s="529"/>
      <c r="W66" s="529"/>
      <c r="X66" s="529"/>
      <c r="Y66" s="529"/>
      <c r="Z66" s="529"/>
      <c r="AA66" s="529"/>
      <c r="AB66" s="529"/>
      <c r="AC66" s="529"/>
    </row>
    <row r="67" spans="1:29" s="887" customFormat="1" ht="14.25">
      <c r="A67" s="1275"/>
      <c r="B67" s="965"/>
      <c r="C67" s="811" t="s">
        <v>401</v>
      </c>
      <c r="D67" s="871">
        <v>157</v>
      </c>
      <c r="E67" s="1338">
        <v>170</v>
      </c>
      <c r="F67" s="1339">
        <v>151</v>
      </c>
      <c r="G67" s="1339">
        <v>159</v>
      </c>
      <c r="H67" s="1339">
        <v>150</v>
      </c>
      <c r="I67" s="1340"/>
      <c r="J67" s="93">
        <f t="shared" si="9"/>
        <v>0.20769230769230762</v>
      </c>
      <c r="K67" s="940">
        <f t="shared" si="10"/>
        <v>0.1333333333333333</v>
      </c>
      <c r="L67" s="1340"/>
      <c r="M67" s="871">
        <v>130</v>
      </c>
      <c r="N67" s="1338">
        <v>150</v>
      </c>
      <c r="O67" s="1339">
        <v>118</v>
      </c>
      <c r="P67" s="1339">
        <v>126</v>
      </c>
      <c r="Q67" s="1339">
        <v>128</v>
      </c>
      <c r="R67" s="722"/>
      <c r="S67" s="714"/>
      <c r="U67" s="529"/>
      <c r="V67" s="529"/>
      <c r="W67" s="529"/>
      <c r="X67" s="529"/>
      <c r="Y67" s="529"/>
      <c r="Z67" s="529"/>
      <c r="AA67" s="529"/>
      <c r="AB67" s="529"/>
      <c r="AC67" s="529"/>
    </row>
    <row r="68" spans="1:29" s="887" customFormat="1">
      <c r="A68" s="1275"/>
      <c r="B68" s="1330"/>
      <c r="C68" s="1318" t="s">
        <v>216</v>
      </c>
      <c r="D68" s="758">
        <v>408</v>
      </c>
      <c r="E68" s="1233">
        <v>411</v>
      </c>
      <c r="F68" s="1232">
        <v>379</v>
      </c>
      <c r="G68" s="1232">
        <v>423</v>
      </c>
      <c r="H68" s="1232">
        <v>418</v>
      </c>
      <c r="I68" s="1341"/>
      <c r="J68" s="84">
        <f t="shared" si="9"/>
        <v>-4.4496487119437989E-2</v>
      </c>
      <c r="K68" s="762">
        <f t="shared" si="10"/>
        <v>-3.7470725995316201E-2</v>
      </c>
      <c r="L68" s="1341"/>
      <c r="M68" s="758">
        <v>427</v>
      </c>
      <c r="N68" s="1233">
        <v>427</v>
      </c>
      <c r="O68" s="1232">
        <v>391</v>
      </c>
      <c r="P68" s="1232">
        <v>442</v>
      </c>
      <c r="Q68" s="1232">
        <v>449</v>
      </c>
      <c r="R68" s="1330"/>
      <c r="S68" s="1332"/>
      <c r="U68" s="529"/>
      <c r="V68" s="529"/>
      <c r="W68" s="529"/>
      <c r="X68" s="529"/>
      <c r="Y68" s="529"/>
      <c r="Z68" s="529"/>
      <c r="AA68" s="529"/>
      <c r="AB68" s="529"/>
      <c r="AC68" s="529"/>
    </row>
    <row r="69" spans="1:29" s="887" customFormat="1" ht="14.25">
      <c r="A69" s="1275"/>
      <c r="B69" s="1330"/>
      <c r="C69" s="1073" t="s">
        <v>393</v>
      </c>
      <c r="D69" s="758">
        <v>71</v>
      </c>
      <c r="E69" s="1233">
        <v>77</v>
      </c>
      <c r="F69" s="1232">
        <v>69</v>
      </c>
      <c r="G69" s="1232">
        <v>71</v>
      </c>
      <c r="H69" s="1232">
        <v>67</v>
      </c>
      <c r="I69" s="1341"/>
      <c r="J69" s="84">
        <f t="shared" si="9"/>
        <v>0.29090909090909101</v>
      </c>
      <c r="K69" s="762">
        <f t="shared" si="10"/>
        <v>0.14925373134328357</v>
      </c>
      <c r="L69" s="1341"/>
      <c r="M69" s="758">
        <v>55</v>
      </c>
      <c r="N69" s="1233">
        <v>67</v>
      </c>
      <c r="O69" s="1232">
        <v>52</v>
      </c>
      <c r="P69" s="1232">
        <v>52</v>
      </c>
      <c r="Q69" s="1232">
        <v>51</v>
      </c>
      <c r="R69" s="1330"/>
      <c r="S69" s="1332"/>
      <c r="U69" s="529"/>
      <c r="V69" s="529"/>
      <c r="W69" s="529"/>
      <c r="X69" s="529"/>
      <c r="Y69" s="529"/>
      <c r="Z69" s="529"/>
      <c r="AA69" s="529"/>
      <c r="AB69" s="529"/>
      <c r="AC69" s="529"/>
    </row>
    <row r="70" spans="1:29" s="887" customFormat="1">
      <c r="A70" s="1275"/>
      <c r="B70" s="1330"/>
      <c r="C70" s="1334"/>
      <c r="D70" s="1301"/>
      <c r="E70" s="1302"/>
      <c r="F70" s="1303"/>
      <c r="G70" s="1303"/>
      <c r="H70" s="1303"/>
      <c r="I70" s="1304"/>
      <c r="J70" s="806"/>
      <c r="K70" s="807"/>
      <c r="L70" s="1304"/>
      <c r="M70" s="1301"/>
      <c r="N70" s="1302"/>
      <c r="O70" s="1303"/>
      <c r="P70" s="1303"/>
      <c r="Q70" s="1303"/>
      <c r="R70" s="1317"/>
      <c r="S70" s="717"/>
      <c r="U70" s="529"/>
      <c r="V70" s="529"/>
      <c r="W70" s="529"/>
      <c r="X70" s="529"/>
      <c r="Y70" s="529"/>
      <c r="Z70" s="529"/>
      <c r="AA70" s="529"/>
      <c r="AB70" s="529"/>
      <c r="AC70" s="529"/>
    </row>
    <row r="71" spans="1:29" s="887" customFormat="1">
      <c r="A71" s="1275"/>
      <c r="B71" s="1276"/>
      <c r="C71" s="811" t="s">
        <v>213</v>
      </c>
      <c r="D71" s="1296">
        <v>22</v>
      </c>
      <c r="E71" s="1297">
        <v>23</v>
      </c>
      <c r="F71" s="1298">
        <v>20</v>
      </c>
      <c r="G71" s="1298">
        <v>19</v>
      </c>
      <c r="H71" s="1298">
        <v>25</v>
      </c>
      <c r="I71" s="1299"/>
      <c r="J71" s="93">
        <f t="shared" si="9"/>
        <v>-4.3478260869565188E-2</v>
      </c>
      <c r="K71" s="940">
        <f t="shared" si="10"/>
        <v>-0.2068965517241379</v>
      </c>
      <c r="L71" s="1299"/>
      <c r="M71" s="1296">
        <v>23</v>
      </c>
      <c r="N71" s="1297">
        <v>29</v>
      </c>
      <c r="O71" s="1298">
        <v>20</v>
      </c>
      <c r="P71" s="1298">
        <v>20</v>
      </c>
      <c r="Q71" s="1298">
        <v>19</v>
      </c>
      <c r="R71" s="1317"/>
      <c r="S71" s="717"/>
      <c r="U71" s="529"/>
      <c r="V71" s="529"/>
      <c r="W71" s="529"/>
      <c r="X71" s="529"/>
      <c r="Y71" s="529"/>
      <c r="Z71" s="529"/>
      <c r="AA71" s="529"/>
      <c r="AB71" s="529"/>
      <c r="AC71" s="529"/>
    </row>
    <row r="72" spans="1:29" s="887" customFormat="1">
      <c r="A72" s="1275"/>
      <c r="B72" s="1330"/>
      <c r="C72" s="1318" t="s">
        <v>216</v>
      </c>
      <c r="D72" s="1306">
        <v>43</v>
      </c>
      <c r="E72" s="1307">
        <v>42</v>
      </c>
      <c r="F72" s="1308">
        <v>35</v>
      </c>
      <c r="G72" s="1308">
        <v>35</v>
      </c>
      <c r="H72" s="1308">
        <v>70</v>
      </c>
      <c r="I72" s="1309"/>
      <c r="J72" s="84">
        <f t="shared" si="9"/>
        <v>-0.40277777777777779</v>
      </c>
      <c r="K72" s="85">
        <f t="shared" si="10"/>
        <v>-0.36363636363636365</v>
      </c>
      <c r="L72" s="1309"/>
      <c r="M72" s="1306">
        <v>72</v>
      </c>
      <c r="N72" s="1307">
        <v>66</v>
      </c>
      <c r="O72" s="1308">
        <v>80</v>
      </c>
      <c r="P72" s="1308">
        <v>67</v>
      </c>
      <c r="Q72" s="1308">
        <v>77</v>
      </c>
      <c r="R72" s="1317"/>
      <c r="S72" s="717"/>
      <c r="U72" s="529"/>
      <c r="V72" s="529"/>
      <c r="W72" s="529"/>
      <c r="X72" s="529"/>
      <c r="Y72" s="529"/>
      <c r="Z72" s="529"/>
      <c r="AA72" s="529"/>
      <c r="AB72" s="529"/>
      <c r="AC72" s="529"/>
    </row>
    <row r="73" spans="1:29" s="887" customFormat="1">
      <c r="A73" s="1275"/>
      <c r="B73" s="1330"/>
      <c r="C73" s="1318" t="s">
        <v>217</v>
      </c>
      <c r="D73" s="1306">
        <v>13</v>
      </c>
      <c r="E73" s="1307">
        <v>15</v>
      </c>
      <c r="F73" s="1308">
        <v>14</v>
      </c>
      <c r="G73" s="1308">
        <v>11</v>
      </c>
      <c r="H73" s="1308">
        <v>13</v>
      </c>
      <c r="I73" s="1309"/>
      <c r="J73" s="84">
        <f t="shared" si="9"/>
        <v>0.18181818181818188</v>
      </c>
      <c r="K73" s="762">
        <f t="shared" si="10"/>
        <v>0</v>
      </c>
      <c r="L73" s="1309"/>
      <c r="M73" s="1306">
        <v>11</v>
      </c>
      <c r="N73" s="1307">
        <v>15</v>
      </c>
      <c r="O73" s="1308">
        <v>9</v>
      </c>
      <c r="P73" s="1308">
        <v>10</v>
      </c>
      <c r="Q73" s="1308">
        <v>11</v>
      </c>
      <c r="R73" s="1330"/>
      <c r="S73" s="1333"/>
      <c r="U73" s="529"/>
      <c r="V73" s="529"/>
      <c r="W73" s="529"/>
      <c r="X73" s="529"/>
      <c r="Y73" s="529"/>
      <c r="Z73" s="529"/>
      <c r="AA73" s="529"/>
      <c r="AB73" s="529"/>
      <c r="AC73" s="529"/>
    </row>
    <row r="74" spans="1:29">
      <c r="A74" s="714"/>
      <c r="B74" s="718"/>
      <c r="C74" s="748"/>
      <c r="D74" s="1342"/>
      <c r="E74" s="1343"/>
      <c r="F74" s="1344"/>
      <c r="G74" s="1344"/>
      <c r="H74" s="1344"/>
      <c r="I74" s="1345"/>
      <c r="J74" s="1346"/>
      <c r="K74" s="1347"/>
      <c r="L74" s="1345"/>
      <c r="M74" s="1342"/>
      <c r="N74" s="1343"/>
      <c r="O74" s="1348"/>
      <c r="P74" s="1348"/>
      <c r="Q74" s="1344"/>
      <c r="R74" s="736"/>
      <c r="S74" s="717"/>
      <c r="T74" s="529"/>
    </row>
    <row r="75" spans="1:29" s="887" customFormat="1" ht="14.25">
      <c r="A75" s="1283"/>
      <c r="B75" s="722"/>
      <c r="C75" s="811" t="s">
        <v>402</v>
      </c>
      <c r="D75" s="1319">
        <v>0.39</v>
      </c>
      <c r="E75" s="996">
        <v>0.36</v>
      </c>
      <c r="F75" s="995">
        <v>0.4</v>
      </c>
      <c r="G75" s="995">
        <v>0.51</v>
      </c>
      <c r="H75" s="995">
        <v>0.3</v>
      </c>
      <c r="I75" s="1320"/>
      <c r="J75" s="93">
        <f t="shared" si="9"/>
        <v>-0.25</v>
      </c>
      <c r="K75" s="940">
        <f t="shared" si="10"/>
        <v>-0.50684931506849318</v>
      </c>
      <c r="L75" s="1320"/>
      <c r="M75" s="1319">
        <v>0.52</v>
      </c>
      <c r="N75" s="996">
        <v>0.73</v>
      </c>
      <c r="O75" s="995">
        <v>1.04</v>
      </c>
      <c r="P75" s="995">
        <v>0.18</v>
      </c>
      <c r="Q75" s="995">
        <v>0.16</v>
      </c>
      <c r="R75" s="1286"/>
      <c r="S75" s="717"/>
      <c r="U75" s="529"/>
      <c r="V75" s="529"/>
      <c r="W75" s="529"/>
      <c r="X75" s="529"/>
      <c r="Y75" s="529"/>
      <c r="Z75" s="529"/>
      <c r="AA75" s="529"/>
      <c r="AB75" s="529"/>
      <c r="AC75" s="529"/>
    </row>
    <row r="76" spans="1:29" s="887" customFormat="1">
      <c r="A76" s="1275"/>
      <c r="B76" s="1330"/>
      <c r="C76" s="1318" t="s">
        <v>216</v>
      </c>
      <c r="D76" s="1311">
        <v>0.28999999999999998</v>
      </c>
      <c r="E76" s="907">
        <v>0.3</v>
      </c>
      <c r="F76" s="905">
        <v>0.23</v>
      </c>
      <c r="G76" s="905">
        <v>0.28000000000000003</v>
      </c>
      <c r="H76" s="905">
        <v>0.36</v>
      </c>
      <c r="I76" s="906"/>
      <c r="J76" s="84">
        <f t="shared" si="9"/>
        <v>-3.3333333333333326E-2</v>
      </c>
      <c r="K76" s="762">
        <f t="shared" si="10"/>
        <v>-0.30232558139534882</v>
      </c>
      <c r="L76" s="906"/>
      <c r="M76" s="1311">
        <v>0.3</v>
      </c>
      <c r="N76" s="907">
        <v>0.43</v>
      </c>
      <c r="O76" s="905">
        <v>0.28999999999999998</v>
      </c>
      <c r="P76" s="905">
        <v>0.26</v>
      </c>
      <c r="Q76" s="905">
        <v>0.22</v>
      </c>
      <c r="R76" s="1330"/>
      <c r="S76" s="1332"/>
      <c r="U76" s="529"/>
      <c r="V76" s="529"/>
      <c r="W76" s="529"/>
      <c r="X76" s="529"/>
      <c r="Y76" s="529"/>
      <c r="Z76" s="529"/>
      <c r="AA76" s="529"/>
      <c r="AB76" s="529"/>
      <c r="AC76" s="529"/>
    </row>
    <row r="77" spans="1:29" s="887" customFormat="1" ht="14.25">
      <c r="A77" s="1275"/>
      <c r="B77" s="1330"/>
      <c r="C77" s="1073" t="s">
        <v>393</v>
      </c>
      <c r="D77" s="1311">
        <v>0.43</v>
      </c>
      <c r="E77" s="907">
        <v>0.39</v>
      </c>
      <c r="F77" s="905">
        <v>0.46</v>
      </c>
      <c r="G77" s="905">
        <v>0.59</v>
      </c>
      <c r="H77" s="905">
        <v>0.28000000000000003</v>
      </c>
      <c r="I77" s="906"/>
      <c r="J77" s="84">
        <f t="shared" si="9"/>
        <v>-0.24561403508771928</v>
      </c>
      <c r="K77" s="762">
        <f t="shared" si="10"/>
        <v>-0.52439024390243905</v>
      </c>
      <c r="L77" s="906"/>
      <c r="M77" s="1311">
        <v>0.56999999999999995</v>
      </c>
      <c r="N77" s="907">
        <v>0.82</v>
      </c>
      <c r="O77" s="905">
        <v>1.22</v>
      </c>
      <c r="P77" s="905">
        <v>0.17</v>
      </c>
      <c r="Q77" s="905">
        <v>0.15</v>
      </c>
      <c r="R77" s="1330"/>
      <c r="S77" s="1332"/>
      <c r="U77" s="529"/>
      <c r="V77" s="529"/>
      <c r="W77" s="529"/>
      <c r="X77" s="529"/>
      <c r="Y77" s="529"/>
      <c r="Z77" s="529"/>
      <c r="AA77" s="529"/>
      <c r="AB77" s="529"/>
      <c r="AC77" s="529"/>
    </row>
    <row r="78" spans="1:29" s="887" customFormat="1">
      <c r="A78" s="1283"/>
      <c r="B78" s="722"/>
      <c r="C78" s="726"/>
      <c r="D78" s="1322"/>
      <c r="E78" s="1349"/>
      <c r="F78" s="1350"/>
      <c r="G78" s="1350"/>
      <c r="H78" s="1350"/>
      <c r="I78" s="1325"/>
      <c r="J78" s="1351"/>
      <c r="K78" s="354"/>
      <c r="L78" s="1325"/>
      <c r="M78" s="1322"/>
      <c r="N78" s="1326"/>
      <c r="O78" s="1324"/>
      <c r="P78" s="1324"/>
      <c r="Q78" s="1350"/>
      <c r="R78" s="1317"/>
      <c r="S78" s="717"/>
      <c r="U78" s="529"/>
      <c r="V78" s="529"/>
      <c r="W78" s="529"/>
      <c r="X78" s="529"/>
      <c r="Y78" s="529"/>
      <c r="Z78" s="529"/>
      <c r="AA78" s="529"/>
      <c r="AB78" s="529"/>
      <c r="AC78" s="529"/>
    </row>
    <row r="79" spans="1:29" s="887" customFormat="1" ht="8.25" customHeight="1">
      <c r="A79" s="1283"/>
      <c r="B79" s="715"/>
      <c r="C79" s="715"/>
      <c r="D79" s="1263"/>
      <c r="E79" s="1263"/>
      <c r="F79" s="1263"/>
      <c r="G79" s="1263"/>
      <c r="H79" s="1263"/>
      <c r="I79" s="1263"/>
      <c r="J79" s="43"/>
      <c r="K79" s="43"/>
      <c r="L79" s="1263"/>
      <c r="M79" s="1263"/>
      <c r="N79" s="1263"/>
      <c r="O79" s="1263"/>
      <c r="P79" s="1263"/>
      <c r="Q79" s="1263"/>
      <c r="R79" s="1264"/>
      <c r="S79" s="717"/>
      <c r="U79" s="529"/>
      <c r="V79" s="529"/>
      <c r="W79" s="529"/>
      <c r="X79" s="529"/>
      <c r="Y79" s="529"/>
      <c r="Z79" s="529"/>
      <c r="AA79" s="529"/>
      <c r="AB79" s="529"/>
      <c r="AC79" s="529"/>
    </row>
    <row r="80" spans="1:29" s="887" customFormat="1" ht="12.75" customHeight="1">
      <c r="B80" s="1352" t="s">
        <v>224</v>
      </c>
      <c r="D80" s="1353"/>
      <c r="E80" s="1353"/>
      <c r="F80" s="1353"/>
      <c r="G80" s="1353"/>
      <c r="H80" s="1353"/>
      <c r="I80" s="1353"/>
      <c r="J80" s="161"/>
      <c r="K80" s="161"/>
      <c r="L80" s="1353"/>
      <c r="M80" s="1353"/>
      <c r="N80" s="1353"/>
      <c r="O80" s="1354"/>
      <c r="P80" s="1354"/>
      <c r="Q80" s="1353"/>
      <c r="R80" s="1355"/>
      <c r="S80" s="1356"/>
      <c r="U80" s="529"/>
      <c r="V80" s="529"/>
      <c r="W80" s="529"/>
      <c r="X80" s="529"/>
      <c r="Y80" s="529"/>
      <c r="Z80" s="529"/>
      <c r="AA80" s="529"/>
      <c r="AB80" s="529"/>
      <c r="AC80" s="529"/>
    </row>
    <row r="81" spans="1:29" s="887" customFormat="1" ht="14.25">
      <c r="B81" s="4" t="s">
        <v>348</v>
      </c>
      <c r="J81" s="689"/>
      <c r="K81" s="689"/>
      <c r="O81" s="886"/>
      <c r="P81" s="886"/>
      <c r="U81" s="529"/>
      <c r="V81" s="529"/>
      <c r="W81" s="529"/>
      <c r="X81" s="529"/>
      <c r="Y81" s="529"/>
      <c r="Z81" s="529"/>
      <c r="AA81" s="529"/>
      <c r="AB81" s="529"/>
      <c r="AC81" s="529"/>
    </row>
    <row r="82" spans="1:29" s="887" customFormat="1" ht="14.25">
      <c r="A82" s="1261"/>
      <c r="B82" s="7" t="s">
        <v>638</v>
      </c>
      <c r="C82" s="886"/>
      <c r="D82" s="886"/>
      <c r="E82" s="886"/>
      <c r="F82" s="886"/>
      <c r="G82" s="886"/>
      <c r="H82" s="886"/>
      <c r="I82" s="886"/>
      <c r="J82" s="618"/>
      <c r="K82" s="618"/>
      <c r="L82" s="886"/>
      <c r="M82" s="886"/>
      <c r="O82" s="886"/>
      <c r="P82" s="886"/>
      <c r="U82" s="529"/>
      <c r="V82" s="529"/>
      <c r="W82" s="529"/>
      <c r="X82" s="529"/>
      <c r="Y82" s="529"/>
      <c r="Z82" s="529"/>
      <c r="AA82" s="529"/>
      <c r="AB82" s="529"/>
      <c r="AC82" s="529"/>
    </row>
    <row r="83" spans="1:29" s="887" customFormat="1" ht="14.25">
      <c r="A83" s="1328"/>
      <c r="B83" s="4" t="s">
        <v>511</v>
      </c>
      <c r="J83" s="689"/>
      <c r="K83" s="689"/>
      <c r="O83" s="886"/>
      <c r="P83" s="886"/>
      <c r="U83" s="529"/>
      <c r="V83" s="529"/>
      <c r="W83" s="529"/>
      <c r="X83" s="529"/>
      <c r="Y83" s="529"/>
      <c r="Z83" s="529"/>
      <c r="AA83" s="529"/>
      <c r="AB83" s="529"/>
      <c r="AC83" s="529"/>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rowBreaks count="1" manualBreakCount="1">
    <brk id="4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view="pageBreakPreview" zoomScale="85" zoomScaleNormal="85" zoomScaleSheetLayoutView="85" workbookViewId="0"/>
  </sheetViews>
  <sheetFormatPr defaultRowHeight="12.75"/>
  <cols>
    <col min="1" max="1" width="1.7109375" style="1363" customWidth="1"/>
    <col min="2" max="2" width="0.85546875" style="1363" customWidth="1"/>
    <col min="3" max="3" width="10.85546875" style="1363" customWidth="1"/>
    <col min="4" max="4" width="7.7109375" style="1363" customWidth="1"/>
    <col min="5" max="5" width="9.5703125" style="1363" customWidth="1"/>
    <col min="6" max="6" width="8.85546875" style="1449" customWidth="1"/>
    <col min="7" max="7" width="16.5703125" style="1449" bestFit="1" customWidth="1"/>
    <col min="8" max="8" width="9" style="1450" bestFit="1" customWidth="1"/>
    <col min="9" max="9" width="11.5703125" style="1363" bestFit="1" customWidth="1"/>
    <col min="10" max="10" width="11" style="1363" bestFit="1" customWidth="1"/>
    <col min="11" max="11" width="12.42578125" style="1363" bestFit="1" customWidth="1"/>
    <col min="12" max="12" width="15.28515625" style="1451" bestFit="1" customWidth="1"/>
    <col min="13" max="13" width="39.140625" style="1380" customWidth="1"/>
    <col min="14" max="14" width="18.85546875" style="1363" customWidth="1"/>
    <col min="15" max="15" width="12.7109375" style="1363" customWidth="1"/>
    <col min="16" max="16" width="13.7109375" style="1363" customWidth="1"/>
    <col min="17" max="17" width="12" style="1451" customWidth="1"/>
    <col min="18" max="18" width="0.85546875" style="1363" customWidth="1"/>
    <col min="19" max="19" width="1.7109375" style="1363" customWidth="1"/>
    <col min="20" max="20" width="9.140625" style="1362"/>
    <col min="21" max="16384" width="9.140625" style="1363"/>
  </cols>
  <sheetData>
    <row r="1" spans="1:20" ht="9" customHeight="1">
      <c r="A1" s="1357"/>
      <c r="B1" s="1357"/>
      <c r="C1" s="1357"/>
      <c r="D1" s="1357"/>
      <c r="E1" s="1357"/>
      <c r="F1" s="1358"/>
      <c r="G1" s="1358"/>
      <c r="H1" s="1359"/>
      <c r="I1" s="1357"/>
      <c r="J1" s="1357"/>
      <c r="K1" s="1357"/>
      <c r="L1" s="1360"/>
      <c r="M1" s="1361"/>
      <c r="N1" s="1357"/>
      <c r="O1" s="1357"/>
      <c r="P1" s="1357"/>
      <c r="Q1" s="1360"/>
      <c r="R1" s="1357"/>
      <c r="S1" s="1357"/>
    </row>
    <row r="2" spans="1:20" ht="15" customHeight="1">
      <c r="A2" s="1357"/>
      <c r="C2" s="1364" t="s">
        <v>164</v>
      </c>
      <c r="D2" s="1365"/>
      <c r="E2" s="1365"/>
      <c r="F2" s="1365"/>
      <c r="G2" s="1366"/>
      <c r="H2" s="1367"/>
      <c r="I2" s="1368"/>
      <c r="J2" s="1369"/>
      <c r="K2" s="1368"/>
      <c r="L2" s="1370"/>
      <c r="M2" s="1371"/>
      <c r="N2" s="1372"/>
      <c r="O2" s="1372"/>
      <c r="P2" s="1372"/>
      <c r="Q2" s="1373"/>
      <c r="R2" s="1370"/>
      <c r="S2" s="1357"/>
      <c r="T2" s="1374"/>
    </row>
    <row r="3" spans="1:20" ht="8.1" customHeight="1">
      <c r="A3" s="1357"/>
      <c r="C3" s="1368"/>
      <c r="D3" s="1368"/>
      <c r="E3" s="1368"/>
      <c r="F3" s="1368"/>
      <c r="G3" s="1368"/>
      <c r="H3" s="1375"/>
      <c r="I3" s="1368"/>
      <c r="J3" s="1368"/>
      <c r="K3" s="1368"/>
      <c r="L3" s="1376"/>
      <c r="M3" s="1377"/>
      <c r="N3" s="1368"/>
      <c r="O3" s="1368"/>
      <c r="P3" s="1368"/>
      <c r="Q3" s="1376"/>
      <c r="R3" s="1378"/>
      <c r="S3" s="1357"/>
      <c r="T3" s="1379"/>
    </row>
    <row r="4" spans="1:20" s="1380" customFormat="1" ht="25.5">
      <c r="A4" s="1361"/>
      <c r="C4" s="1381"/>
      <c r="D4" s="1371" t="s">
        <v>109</v>
      </c>
      <c r="E4" s="1371" t="s">
        <v>110</v>
      </c>
      <c r="F4" s="1382" t="s">
        <v>260</v>
      </c>
      <c r="G4" s="1383" t="s">
        <v>261</v>
      </c>
      <c r="H4" s="1371" t="s">
        <v>111</v>
      </c>
      <c r="I4" s="1384" t="s">
        <v>112</v>
      </c>
      <c r="J4" s="1385" t="s">
        <v>113</v>
      </c>
      <c r="K4" s="1386" t="s">
        <v>114</v>
      </c>
      <c r="L4" s="1387" t="s">
        <v>115</v>
      </c>
      <c r="M4" s="1388" t="s">
        <v>116</v>
      </c>
      <c r="N4" s="1388" t="s">
        <v>117</v>
      </c>
      <c r="O4" s="1388" t="s">
        <v>118</v>
      </c>
      <c r="P4" s="1388" t="s">
        <v>119</v>
      </c>
      <c r="Q4" s="1388" t="s">
        <v>120</v>
      </c>
      <c r="R4" s="1389"/>
      <c r="S4" s="1361"/>
      <c r="T4" s="1390"/>
    </row>
    <row r="5" spans="1:20" ht="7.5" customHeight="1">
      <c r="A5" s="1357"/>
      <c r="C5" s="1372"/>
      <c r="D5" s="1372"/>
      <c r="E5" s="1372"/>
      <c r="F5" s="1372"/>
      <c r="G5" s="1372"/>
      <c r="H5" s="1367"/>
      <c r="I5" s="1368"/>
      <c r="J5" s="1368"/>
      <c r="K5" s="1372"/>
      <c r="L5" s="1370"/>
      <c r="M5" s="1381"/>
      <c r="N5" s="1372"/>
      <c r="O5" s="1372"/>
      <c r="P5" s="1372"/>
      <c r="Q5" s="1370"/>
      <c r="R5" s="1391"/>
      <c r="S5" s="1357"/>
      <c r="T5" s="1379"/>
    </row>
    <row r="6" spans="1:20" s="1380" customFormat="1" ht="51">
      <c r="A6" s="1361"/>
      <c r="C6" s="1392" t="s">
        <v>121</v>
      </c>
      <c r="D6" s="1393" t="s">
        <v>122</v>
      </c>
      <c r="E6" s="1394" t="s">
        <v>123</v>
      </c>
      <c r="F6" s="1395">
        <v>750</v>
      </c>
      <c r="G6" s="1396">
        <f>750</f>
        <v>750</v>
      </c>
      <c r="H6" s="1397">
        <v>6.25E-2</v>
      </c>
      <c r="I6" s="1398" t="s">
        <v>140</v>
      </c>
      <c r="J6" s="1399" t="s">
        <v>279</v>
      </c>
      <c r="K6" s="1400" t="s">
        <v>141</v>
      </c>
      <c r="L6" s="1394" t="s">
        <v>142</v>
      </c>
      <c r="M6" s="1401" t="s">
        <v>138</v>
      </c>
      <c r="N6" s="1402" t="s">
        <v>181</v>
      </c>
      <c r="O6" s="1401" t="s">
        <v>131</v>
      </c>
      <c r="P6" s="1401" t="s">
        <v>124</v>
      </c>
      <c r="Q6" s="1403" t="s">
        <v>134</v>
      </c>
      <c r="R6" s="1404"/>
      <c r="S6" s="1361"/>
      <c r="T6" s="1390"/>
    </row>
    <row r="7" spans="1:20" ht="8.1" customHeight="1">
      <c r="A7" s="1357"/>
      <c r="C7" s="1368"/>
      <c r="D7" s="1368"/>
      <c r="E7" s="1368"/>
      <c r="F7" s="1368"/>
      <c r="G7" s="1368"/>
      <c r="H7" s="1368"/>
      <c r="I7" s="1368"/>
      <c r="J7" s="1368"/>
      <c r="K7" s="1368"/>
      <c r="L7" s="1368"/>
      <c r="M7" s="1377"/>
      <c r="N7" s="1405"/>
      <c r="O7" s="1368"/>
      <c r="P7" s="1368"/>
      <c r="Q7" s="1376"/>
      <c r="R7" s="1378"/>
      <c r="S7" s="1357"/>
      <c r="T7" s="1379"/>
    </row>
    <row r="8" spans="1:20" s="1380" customFormat="1" ht="51">
      <c r="A8" s="1361"/>
      <c r="C8" s="1392" t="s">
        <v>121</v>
      </c>
      <c r="D8" s="1393" t="s">
        <v>122</v>
      </c>
      <c r="E8" s="1394" t="s">
        <v>123</v>
      </c>
      <c r="F8" s="1395">
        <v>650</v>
      </c>
      <c r="G8" s="1406">
        <v>650</v>
      </c>
      <c r="H8" s="1397">
        <v>4.7500000000000001E-2</v>
      </c>
      <c r="I8" s="1407" t="s">
        <v>283</v>
      </c>
      <c r="J8" s="1399" t="s">
        <v>278</v>
      </c>
      <c r="K8" s="1408" t="s">
        <v>286</v>
      </c>
      <c r="L8" s="1394" t="s">
        <v>139</v>
      </c>
      <c r="M8" s="1401" t="s">
        <v>135</v>
      </c>
      <c r="N8" s="1402" t="s">
        <v>262</v>
      </c>
      <c r="O8" s="1401" t="s">
        <v>131</v>
      </c>
      <c r="P8" s="1401" t="s">
        <v>124</v>
      </c>
      <c r="Q8" s="1403" t="s">
        <v>134</v>
      </c>
      <c r="R8" s="1404"/>
      <c r="S8" s="1361"/>
      <c r="T8" s="1390"/>
    </row>
    <row r="9" spans="1:20" ht="8.1" customHeight="1">
      <c r="A9" s="1357"/>
      <c r="C9" s="1368"/>
      <c r="D9" s="1368"/>
      <c r="E9" s="1368"/>
      <c r="F9" s="1368"/>
      <c r="G9" s="1368"/>
      <c r="H9" s="1368"/>
      <c r="I9" s="1368"/>
      <c r="J9" s="1368"/>
      <c r="K9" s="1368"/>
      <c r="L9" s="1376"/>
      <c r="M9" s="1377"/>
      <c r="N9" s="1405"/>
      <c r="O9" s="1368"/>
      <c r="P9" s="1368"/>
      <c r="Q9" s="1376"/>
      <c r="R9" s="1378"/>
      <c r="S9" s="1357"/>
      <c r="T9" s="1379"/>
    </row>
    <row r="10" spans="1:20" s="1380" customFormat="1" ht="51">
      <c r="A10" s="1361"/>
      <c r="C10" s="1392" t="s">
        <v>121</v>
      </c>
      <c r="D10" s="1393" t="s">
        <v>122</v>
      </c>
      <c r="E10" s="1394" t="s">
        <v>123</v>
      </c>
      <c r="F10" s="1395">
        <v>1000</v>
      </c>
      <c r="G10" s="1396">
        <v>1000</v>
      </c>
      <c r="H10" s="1397">
        <v>0.04</v>
      </c>
      <c r="I10" s="1398" t="s">
        <v>143</v>
      </c>
      <c r="J10" s="1399" t="s">
        <v>144</v>
      </c>
      <c r="K10" s="1400" t="s">
        <v>145</v>
      </c>
      <c r="L10" s="1394" t="s">
        <v>146</v>
      </c>
      <c r="M10" s="1401"/>
      <c r="N10" s="1402" t="s">
        <v>167</v>
      </c>
      <c r="O10" s="1401" t="s">
        <v>131</v>
      </c>
      <c r="P10" s="1401" t="s">
        <v>124</v>
      </c>
      <c r="Q10" s="1403" t="s">
        <v>134</v>
      </c>
      <c r="R10" s="1404"/>
      <c r="S10" s="1361"/>
      <c r="T10" s="1390"/>
    </row>
    <row r="11" spans="1:20" ht="8.1" customHeight="1">
      <c r="A11" s="1357"/>
      <c r="C11" s="1368"/>
      <c r="D11" s="1368"/>
      <c r="E11" s="1368"/>
      <c r="F11" s="1368"/>
      <c r="G11" s="1368"/>
      <c r="H11" s="1368"/>
      <c r="I11" s="1368"/>
      <c r="J11" s="1368"/>
      <c r="K11" s="1368"/>
      <c r="L11" s="1376"/>
      <c r="M11" s="1377"/>
      <c r="N11" s="1405"/>
      <c r="O11" s="1368"/>
      <c r="P11" s="1368"/>
      <c r="Q11" s="1376"/>
      <c r="R11" s="1378"/>
      <c r="S11" s="1357"/>
      <c r="T11" s="1379"/>
    </row>
    <row r="12" spans="1:20" s="1380" customFormat="1" ht="38.25">
      <c r="A12" s="1361"/>
      <c r="C12" s="1392" t="s">
        <v>121</v>
      </c>
      <c r="D12" s="1393" t="s">
        <v>122</v>
      </c>
      <c r="E12" s="1394" t="s">
        <v>123</v>
      </c>
      <c r="F12" s="1395">
        <f>850+75</f>
        <v>925</v>
      </c>
      <c r="G12" s="1396">
        <f>850+75</f>
        <v>925</v>
      </c>
      <c r="H12" s="1397">
        <v>6.5000000000000002E-2</v>
      </c>
      <c r="I12" s="1398" t="s">
        <v>151</v>
      </c>
      <c r="J12" s="1399" t="s">
        <v>152</v>
      </c>
      <c r="K12" s="1400" t="s">
        <v>153</v>
      </c>
      <c r="L12" s="1394" t="s">
        <v>154</v>
      </c>
      <c r="M12" s="1401" t="s">
        <v>659</v>
      </c>
      <c r="N12" s="1402" t="s">
        <v>182</v>
      </c>
      <c r="O12" s="1401" t="s">
        <v>131</v>
      </c>
      <c r="P12" s="1401" t="s">
        <v>124</v>
      </c>
      <c r="Q12" s="1403" t="s">
        <v>134</v>
      </c>
      <c r="R12" s="1404"/>
      <c r="S12" s="1361"/>
      <c r="T12" s="1390"/>
    </row>
    <row r="13" spans="1:20" ht="8.1" customHeight="1">
      <c r="A13" s="1357"/>
      <c r="C13" s="1368"/>
      <c r="D13" s="1368"/>
      <c r="E13" s="1368"/>
      <c r="F13" s="1368"/>
      <c r="G13" s="1368"/>
      <c r="H13" s="1368"/>
      <c r="I13" s="1368"/>
      <c r="J13" s="1368"/>
      <c r="K13" s="1368"/>
      <c r="L13" s="1376"/>
      <c r="M13" s="1377"/>
      <c r="N13" s="1405"/>
      <c r="O13" s="1368"/>
      <c r="P13" s="1368"/>
      <c r="Q13" s="1376"/>
      <c r="R13" s="1378"/>
      <c r="S13" s="1357"/>
      <c r="T13" s="1379"/>
    </row>
    <row r="14" spans="1:20" s="1380" customFormat="1" ht="48.75" customHeight="1">
      <c r="A14" s="1361"/>
      <c r="C14" s="1392" t="s">
        <v>121</v>
      </c>
      <c r="D14" s="1393" t="s">
        <v>122</v>
      </c>
      <c r="E14" s="1394" t="s">
        <v>147</v>
      </c>
      <c r="F14" s="1395">
        <v>275</v>
      </c>
      <c r="G14" s="1396">
        <v>328</v>
      </c>
      <c r="H14" s="1397">
        <v>5.7500000000000002E-2</v>
      </c>
      <c r="I14" s="1398" t="s">
        <v>136</v>
      </c>
      <c r="J14" s="1399" t="s">
        <v>137</v>
      </c>
      <c r="K14" s="1400" t="s">
        <v>148</v>
      </c>
      <c r="L14" s="1394" t="s">
        <v>149</v>
      </c>
      <c r="M14" s="1401" t="s">
        <v>150</v>
      </c>
      <c r="N14" s="1402" t="s">
        <v>168</v>
      </c>
      <c r="O14" s="1401" t="s">
        <v>131</v>
      </c>
      <c r="P14" s="1401" t="s">
        <v>124</v>
      </c>
      <c r="Q14" s="1403" t="s">
        <v>134</v>
      </c>
      <c r="R14" s="1404"/>
      <c r="S14" s="1361"/>
      <c r="T14" s="1390"/>
    </row>
    <row r="15" spans="1:20" ht="8.1" customHeight="1">
      <c r="A15" s="1357"/>
      <c r="C15" s="1368"/>
      <c r="D15" s="1368"/>
      <c r="E15" s="1368"/>
      <c r="F15" s="1368"/>
      <c r="G15" s="1368"/>
      <c r="H15" s="1368"/>
      <c r="I15" s="1368"/>
      <c r="J15" s="1368"/>
      <c r="K15" s="1368"/>
      <c r="L15" s="1376"/>
      <c r="M15" s="1377"/>
      <c r="N15" s="1405"/>
      <c r="O15" s="1368"/>
      <c r="P15" s="1368"/>
      <c r="Q15" s="1376"/>
      <c r="R15" s="1378"/>
      <c r="S15" s="1357"/>
      <c r="T15" s="1379"/>
    </row>
    <row r="16" spans="1:20" s="1380" customFormat="1" ht="38.25">
      <c r="A16" s="1361"/>
      <c r="C16" s="1392" t="s">
        <v>121</v>
      </c>
      <c r="D16" s="1393" t="s">
        <v>122</v>
      </c>
      <c r="E16" s="1394" t="s">
        <v>123</v>
      </c>
      <c r="F16" s="1395">
        <v>1000</v>
      </c>
      <c r="G16" s="1396">
        <v>1000</v>
      </c>
      <c r="H16" s="1397">
        <v>4.7500000000000001E-2</v>
      </c>
      <c r="I16" s="1407" t="s">
        <v>282</v>
      </c>
      <c r="J16" s="1399" t="s">
        <v>155</v>
      </c>
      <c r="K16" s="1408" t="s">
        <v>156</v>
      </c>
      <c r="L16" s="1394" t="s">
        <v>157</v>
      </c>
      <c r="M16" s="1401" t="s">
        <v>158</v>
      </c>
      <c r="N16" s="1402" t="s">
        <v>169</v>
      </c>
      <c r="O16" s="1401" t="s">
        <v>131</v>
      </c>
      <c r="P16" s="1401" t="s">
        <v>124</v>
      </c>
      <c r="Q16" s="1403" t="s">
        <v>134</v>
      </c>
      <c r="R16" s="1404"/>
      <c r="S16" s="1361"/>
      <c r="T16" s="1390"/>
    </row>
    <row r="17" spans="1:21" ht="8.1" customHeight="1">
      <c r="A17" s="1357"/>
      <c r="C17" s="1368"/>
      <c r="D17" s="1368"/>
      <c r="E17" s="1368"/>
      <c r="F17" s="1368"/>
      <c r="G17" s="1368"/>
      <c r="H17" s="1368"/>
      <c r="I17" s="1368"/>
      <c r="J17" s="1368"/>
      <c r="K17" s="1368"/>
      <c r="L17" s="1376"/>
      <c r="M17" s="1377"/>
      <c r="N17" s="1405"/>
      <c r="O17" s="1368"/>
      <c r="P17" s="1368"/>
      <c r="Q17" s="1376"/>
      <c r="R17" s="1378"/>
      <c r="S17" s="1357"/>
      <c r="T17" s="1379"/>
    </row>
    <row r="18" spans="1:21" s="1380" customFormat="1" ht="51">
      <c r="A18" s="1361"/>
      <c r="C18" s="1392" t="s">
        <v>121</v>
      </c>
      <c r="D18" s="1393" t="s">
        <v>122</v>
      </c>
      <c r="E18" s="1394" t="s">
        <v>123</v>
      </c>
      <c r="F18" s="1395">
        <v>750</v>
      </c>
      <c r="G18" s="1396">
        <f>750</f>
        <v>750</v>
      </c>
      <c r="H18" s="1397">
        <v>7.4999999999999997E-2</v>
      </c>
      <c r="I18" s="1398" t="s">
        <v>140</v>
      </c>
      <c r="J18" s="1399" t="s">
        <v>279</v>
      </c>
      <c r="K18" s="1400" t="s">
        <v>159</v>
      </c>
      <c r="L18" s="1394" t="s">
        <v>160</v>
      </c>
      <c r="M18" s="1401" t="s">
        <v>138</v>
      </c>
      <c r="N18" s="1402" t="s">
        <v>183</v>
      </c>
      <c r="O18" s="1401" t="s">
        <v>131</v>
      </c>
      <c r="P18" s="1401" t="s">
        <v>124</v>
      </c>
      <c r="Q18" s="1403" t="s">
        <v>134</v>
      </c>
      <c r="R18" s="1404"/>
      <c r="S18" s="1361"/>
      <c r="T18" s="1390"/>
    </row>
    <row r="19" spans="1:21" ht="8.1" customHeight="1">
      <c r="A19" s="1357"/>
      <c r="C19" s="1368"/>
      <c r="D19" s="1368"/>
      <c r="E19" s="1368"/>
      <c r="F19" s="1368"/>
      <c r="G19" s="1368"/>
      <c r="H19" s="1368"/>
      <c r="I19" s="1368"/>
      <c r="J19" s="1368"/>
      <c r="K19" s="1368"/>
      <c r="L19" s="1376"/>
      <c r="M19" s="1377"/>
      <c r="N19" s="1405"/>
      <c r="O19" s="1368"/>
      <c r="P19" s="1368"/>
      <c r="Q19" s="1376"/>
      <c r="R19" s="1378"/>
      <c r="S19" s="1357"/>
      <c r="T19" s="1379"/>
    </row>
    <row r="20" spans="1:21" s="1380" customFormat="1" ht="51">
      <c r="A20" s="1361"/>
      <c r="C20" s="1392" t="s">
        <v>121</v>
      </c>
      <c r="D20" s="1393" t="s">
        <v>122</v>
      </c>
      <c r="E20" s="1394" t="s">
        <v>147</v>
      </c>
      <c r="F20" s="1395">
        <v>250</v>
      </c>
      <c r="G20" s="1406">
        <v>290</v>
      </c>
      <c r="H20" s="1397">
        <v>0.06</v>
      </c>
      <c r="I20" s="1407" t="s">
        <v>283</v>
      </c>
      <c r="J20" s="1399" t="s">
        <v>278</v>
      </c>
      <c r="K20" s="1408" t="s">
        <v>285</v>
      </c>
      <c r="L20" s="1394" t="s">
        <v>161</v>
      </c>
      <c r="M20" s="1401" t="s">
        <v>475</v>
      </c>
      <c r="N20" s="1402" t="s">
        <v>363</v>
      </c>
      <c r="O20" s="1401" t="s">
        <v>131</v>
      </c>
      <c r="P20" s="1401" t="s">
        <v>124</v>
      </c>
      <c r="Q20" s="1403" t="s">
        <v>134</v>
      </c>
      <c r="R20" s="1404"/>
      <c r="S20" s="1361"/>
      <c r="T20" s="1390"/>
    </row>
    <row r="21" spans="1:21" ht="7.5" customHeight="1">
      <c r="A21" s="1357"/>
      <c r="C21" s="1368"/>
      <c r="D21" s="1368"/>
      <c r="E21" s="1368"/>
      <c r="F21" s="1368"/>
      <c r="G21" s="1368"/>
      <c r="H21" s="1368"/>
      <c r="I21" s="1368"/>
      <c r="J21" s="1368"/>
      <c r="K21" s="1368"/>
      <c r="L21" s="1376"/>
      <c r="M21" s="1377"/>
      <c r="N21" s="1405"/>
      <c r="O21" s="1368"/>
      <c r="P21" s="1368"/>
      <c r="Q21" s="1376"/>
      <c r="R21" s="1378"/>
      <c r="S21" s="1357"/>
      <c r="T21" s="1379"/>
    </row>
    <row r="22" spans="1:21" s="1380" customFormat="1" ht="51">
      <c r="A22" s="1361"/>
      <c r="C22" s="1392" t="s">
        <v>121</v>
      </c>
      <c r="D22" s="1393" t="s">
        <v>122</v>
      </c>
      <c r="E22" s="1394" t="s">
        <v>123</v>
      </c>
      <c r="F22" s="1395">
        <v>1000</v>
      </c>
      <c r="G22" s="1396">
        <v>1000</v>
      </c>
      <c r="H22" s="1397">
        <v>3.7499999999999999E-2</v>
      </c>
      <c r="I22" s="1409" t="s">
        <v>384</v>
      </c>
      <c r="J22" s="1410" t="s">
        <v>417</v>
      </c>
      <c r="K22" s="1411" t="s">
        <v>300</v>
      </c>
      <c r="L22" s="1394" t="s">
        <v>219</v>
      </c>
      <c r="M22" s="1401" t="s">
        <v>613</v>
      </c>
      <c r="N22" s="1402" t="s">
        <v>337</v>
      </c>
      <c r="O22" s="1401" t="s">
        <v>131</v>
      </c>
      <c r="P22" s="1401" t="s">
        <v>124</v>
      </c>
      <c r="Q22" s="1403" t="s">
        <v>134</v>
      </c>
      <c r="R22" s="1404"/>
      <c r="S22" s="1361"/>
      <c r="T22" s="1390"/>
    </row>
    <row r="23" spans="1:21" ht="7.5" customHeight="1">
      <c r="A23" s="1357"/>
      <c r="C23" s="1368"/>
      <c r="D23" s="1368"/>
      <c r="E23" s="1368"/>
      <c r="F23" s="1368"/>
      <c r="G23" s="1368"/>
      <c r="H23" s="1368"/>
      <c r="I23" s="1368"/>
      <c r="J23" s="1368"/>
      <c r="K23" s="1368"/>
      <c r="L23" s="1376"/>
      <c r="M23" s="1377"/>
      <c r="N23" s="1405"/>
      <c r="O23" s="1368"/>
      <c r="P23" s="1368"/>
      <c r="Q23" s="1376"/>
      <c r="R23" s="1378"/>
      <c r="S23" s="1357"/>
      <c r="T23" s="1379"/>
    </row>
    <row r="24" spans="1:21" s="1380" customFormat="1" ht="51">
      <c r="A24" s="1361"/>
      <c r="C24" s="1392" t="s">
        <v>121</v>
      </c>
      <c r="D24" s="1393" t="s">
        <v>122</v>
      </c>
      <c r="E24" s="1394" t="s">
        <v>123</v>
      </c>
      <c r="F24" s="1395">
        <v>750</v>
      </c>
      <c r="G24" s="1396">
        <v>750</v>
      </c>
      <c r="H24" s="1397">
        <v>3.2500000000000001E-2</v>
      </c>
      <c r="I24" s="1409" t="s">
        <v>385</v>
      </c>
      <c r="J24" s="1410" t="s">
        <v>418</v>
      </c>
      <c r="K24" s="1411" t="s">
        <v>386</v>
      </c>
      <c r="L24" s="1394" t="s">
        <v>375</v>
      </c>
      <c r="M24" s="1401" t="s">
        <v>376</v>
      </c>
      <c r="N24" s="1402" t="s">
        <v>377</v>
      </c>
      <c r="O24" s="1401" t="s">
        <v>131</v>
      </c>
      <c r="P24" s="1401" t="s">
        <v>124</v>
      </c>
      <c r="Q24" s="1403" t="s">
        <v>134</v>
      </c>
      <c r="R24" s="1404"/>
      <c r="S24" s="1361"/>
      <c r="T24" s="1390"/>
    </row>
    <row r="25" spans="1:21" ht="7.5" customHeight="1">
      <c r="A25" s="1357"/>
      <c r="C25" s="1368"/>
      <c r="D25" s="1368"/>
      <c r="E25" s="1368"/>
      <c r="F25" s="1368"/>
      <c r="G25" s="1368"/>
      <c r="H25" s="1368"/>
      <c r="I25" s="1368"/>
      <c r="J25" s="1368"/>
      <c r="K25" s="1368"/>
      <c r="L25" s="1376"/>
      <c r="M25" s="1377"/>
      <c r="N25" s="1405"/>
      <c r="O25" s="1368"/>
      <c r="P25" s="1368"/>
      <c r="Q25" s="1376"/>
      <c r="R25" s="1378"/>
      <c r="S25" s="1357"/>
      <c r="T25" s="1379"/>
      <c r="U25" s="1380"/>
    </row>
    <row r="26" spans="1:21" s="1380" customFormat="1" ht="51">
      <c r="A26" s="1361"/>
      <c r="C26" s="1392" t="s">
        <v>121</v>
      </c>
      <c r="D26" s="1393" t="s">
        <v>122</v>
      </c>
      <c r="E26" s="1394" t="s">
        <v>123</v>
      </c>
      <c r="F26" s="1395">
        <v>500</v>
      </c>
      <c r="G26" s="1396">
        <v>500</v>
      </c>
      <c r="H26" s="1397">
        <v>4.4999999999999998E-2</v>
      </c>
      <c r="I26" s="1409" t="s">
        <v>303</v>
      </c>
      <c r="J26" s="1410">
        <v>40820</v>
      </c>
      <c r="K26" s="1411" t="s">
        <v>299</v>
      </c>
      <c r="L26" s="1394" t="s">
        <v>272</v>
      </c>
      <c r="M26" s="1401" t="s">
        <v>671</v>
      </c>
      <c r="N26" s="1402" t="s">
        <v>273</v>
      </c>
      <c r="O26" s="1401" t="s">
        <v>131</v>
      </c>
      <c r="P26" s="1401" t="s">
        <v>124</v>
      </c>
      <c r="Q26" s="1403" t="s">
        <v>134</v>
      </c>
      <c r="R26" s="1404"/>
      <c r="S26" s="1361"/>
      <c r="T26" s="1390"/>
    </row>
    <row r="27" spans="1:21" ht="7.5" customHeight="1">
      <c r="A27" s="1357"/>
      <c r="C27" s="1368"/>
      <c r="D27" s="1368"/>
      <c r="E27" s="1368"/>
      <c r="F27" s="1368"/>
      <c r="G27" s="1368"/>
      <c r="H27" s="1368"/>
      <c r="I27" s="1368"/>
      <c r="J27" s="1368"/>
      <c r="K27" s="1368"/>
      <c r="L27" s="1376"/>
      <c r="M27" s="1377"/>
      <c r="N27" s="1405"/>
      <c r="O27" s="1368"/>
      <c r="P27" s="1368"/>
      <c r="Q27" s="1376"/>
      <c r="R27" s="1378"/>
      <c r="S27" s="1357"/>
      <c r="T27" s="1379"/>
      <c r="U27" s="1380"/>
    </row>
    <row r="28" spans="1:21" s="1380" customFormat="1" ht="51">
      <c r="A28" s="1361"/>
      <c r="C28" s="1392" t="s">
        <v>121</v>
      </c>
      <c r="D28" s="1393" t="s">
        <v>122</v>
      </c>
      <c r="E28" s="1394" t="s">
        <v>123</v>
      </c>
      <c r="F28" s="1395">
        <v>750</v>
      </c>
      <c r="G28" s="1396">
        <v>750</v>
      </c>
      <c r="H28" s="1397">
        <v>4.2500000000000003E-2</v>
      </c>
      <c r="I28" s="1409" t="s">
        <v>322</v>
      </c>
      <c r="J28" s="1410" t="s">
        <v>323</v>
      </c>
      <c r="K28" s="1411" t="s">
        <v>324</v>
      </c>
      <c r="L28" s="1394" t="s">
        <v>325</v>
      </c>
      <c r="M28" s="1401" t="s">
        <v>326</v>
      </c>
      <c r="N28" s="1402" t="s">
        <v>327</v>
      </c>
      <c r="O28" s="1401" t="s">
        <v>131</v>
      </c>
      <c r="P28" s="1401" t="s">
        <v>124</v>
      </c>
      <c r="Q28" s="1403" t="s">
        <v>134</v>
      </c>
      <c r="R28" s="1404"/>
      <c r="S28" s="1361"/>
      <c r="T28" s="1390"/>
    </row>
    <row r="29" spans="1:21" ht="7.5" customHeight="1">
      <c r="A29" s="1357"/>
      <c r="C29" s="1368"/>
      <c r="D29" s="1368"/>
      <c r="E29" s="1368"/>
      <c r="F29" s="1368"/>
      <c r="G29" s="1368"/>
      <c r="H29" s="1368"/>
      <c r="I29" s="1368"/>
      <c r="J29" s="1368"/>
      <c r="K29" s="1368"/>
      <c r="L29" s="1376"/>
      <c r="M29" s="1377"/>
      <c r="N29" s="1405"/>
      <c r="O29" s="1368"/>
      <c r="P29" s="1368"/>
      <c r="Q29" s="1376"/>
      <c r="R29" s="1378"/>
      <c r="S29" s="1357"/>
      <c r="T29" s="1379"/>
      <c r="U29" s="1380"/>
    </row>
    <row r="30" spans="1:21" s="1380" customFormat="1" ht="51">
      <c r="A30" s="1361"/>
      <c r="C30" s="1392" t="s">
        <v>121</v>
      </c>
      <c r="D30" s="1393" t="s">
        <v>122</v>
      </c>
      <c r="E30" s="1394" t="s">
        <v>123</v>
      </c>
      <c r="F30" s="1395">
        <v>700</v>
      </c>
      <c r="G30" s="1396">
        <v>700</v>
      </c>
      <c r="H30" s="1397">
        <v>5.6250000000000001E-2</v>
      </c>
      <c r="I30" s="1409" t="s">
        <v>302</v>
      </c>
      <c r="J30" s="1410" t="s">
        <v>280</v>
      </c>
      <c r="K30" s="1411" t="s">
        <v>284</v>
      </c>
      <c r="L30" s="1394" t="s">
        <v>178</v>
      </c>
      <c r="M30" s="1401" t="s">
        <v>614</v>
      </c>
      <c r="N30" s="1402" t="s">
        <v>179</v>
      </c>
      <c r="O30" s="1401" t="s">
        <v>131</v>
      </c>
      <c r="P30" s="1401" t="s">
        <v>124</v>
      </c>
      <c r="Q30" s="1403" t="s">
        <v>134</v>
      </c>
      <c r="R30" s="1404"/>
      <c r="S30" s="1361"/>
      <c r="T30" s="1390"/>
    </row>
    <row r="31" spans="1:21" ht="7.5" customHeight="1">
      <c r="A31" s="1357"/>
      <c r="C31" s="1368"/>
      <c r="D31" s="1368"/>
      <c r="E31" s="1368"/>
      <c r="F31" s="1368"/>
      <c r="G31" s="1368"/>
      <c r="H31" s="1368"/>
      <c r="I31" s="1368"/>
      <c r="J31" s="1368"/>
      <c r="K31" s="1368"/>
      <c r="L31" s="1376"/>
      <c r="M31" s="1377"/>
      <c r="N31" s="1405"/>
      <c r="O31" s="1368"/>
      <c r="P31" s="1368"/>
      <c r="Q31" s="1376"/>
      <c r="R31" s="1378"/>
      <c r="S31" s="1357"/>
      <c r="T31" s="1379"/>
      <c r="U31" s="1380"/>
    </row>
    <row r="32" spans="1:21" s="1380" customFormat="1" ht="38.25">
      <c r="A32" s="1361"/>
      <c r="C32" s="1392" t="s">
        <v>121</v>
      </c>
      <c r="D32" s="1393" t="s">
        <v>122</v>
      </c>
      <c r="E32" s="1394" t="s">
        <v>147</v>
      </c>
      <c r="F32" s="1395">
        <v>400</v>
      </c>
      <c r="G32" s="1406">
        <v>467</v>
      </c>
      <c r="H32" s="1397">
        <v>0.05</v>
      </c>
      <c r="I32" s="1409" t="s">
        <v>301</v>
      </c>
      <c r="J32" s="1410" t="s">
        <v>293</v>
      </c>
      <c r="K32" s="1411" t="s">
        <v>298</v>
      </c>
      <c r="L32" s="1394" t="s">
        <v>294</v>
      </c>
      <c r="M32" s="1401" t="s">
        <v>474</v>
      </c>
      <c r="N32" s="1402" t="s">
        <v>295</v>
      </c>
      <c r="O32" s="1401" t="s">
        <v>131</v>
      </c>
      <c r="P32" s="1401" t="s">
        <v>124</v>
      </c>
      <c r="Q32" s="1403" t="s">
        <v>134</v>
      </c>
      <c r="R32" s="1404"/>
      <c r="S32" s="1361"/>
      <c r="T32" s="1390"/>
    </row>
    <row r="33" spans="1:21" ht="7.5" customHeight="1">
      <c r="A33" s="1357"/>
      <c r="C33" s="1368"/>
      <c r="D33" s="1368"/>
      <c r="E33" s="1368"/>
      <c r="F33" s="1368"/>
      <c r="G33" s="1368"/>
      <c r="H33" s="1368"/>
      <c r="I33" s="1368"/>
      <c r="J33" s="1368"/>
      <c r="K33" s="1368"/>
      <c r="L33" s="1376"/>
      <c r="M33" s="1377"/>
      <c r="N33" s="1405"/>
      <c r="O33" s="1368"/>
      <c r="P33" s="1368"/>
      <c r="Q33" s="1376"/>
      <c r="R33" s="1378"/>
      <c r="S33" s="1357"/>
      <c r="T33" s="1379"/>
    </row>
    <row r="34" spans="1:21" s="1380" customFormat="1" ht="51">
      <c r="A34" s="1361"/>
      <c r="C34" s="1392" t="s">
        <v>121</v>
      </c>
      <c r="D34" s="1393" t="s">
        <v>122</v>
      </c>
      <c r="E34" s="1394" t="s">
        <v>147</v>
      </c>
      <c r="F34" s="1395">
        <v>850</v>
      </c>
      <c r="G34" s="1406">
        <v>972</v>
      </c>
      <c r="H34" s="1397">
        <v>5.7500000000000002E-2</v>
      </c>
      <c r="I34" s="1409" t="s">
        <v>296</v>
      </c>
      <c r="J34" s="1410" t="s">
        <v>281</v>
      </c>
      <c r="K34" s="1411" t="s">
        <v>297</v>
      </c>
      <c r="L34" s="1394" t="s">
        <v>180</v>
      </c>
      <c r="M34" s="1401" t="s">
        <v>672</v>
      </c>
      <c r="N34" s="1402" t="s">
        <v>287</v>
      </c>
      <c r="O34" s="1401" t="s">
        <v>131</v>
      </c>
      <c r="P34" s="1401" t="s">
        <v>124</v>
      </c>
      <c r="Q34" s="1403" t="s">
        <v>134</v>
      </c>
      <c r="R34" s="1404"/>
      <c r="S34" s="1361"/>
      <c r="T34" s="1390"/>
    </row>
    <row r="35" spans="1:21" ht="7.5" customHeight="1">
      <c r="A35" s="1357"/>
      <c r="C35" s="1368"/>
      <c r="D35" s="1368"/>
      <c r="E35" s="1368"/>
      <c r="F35" s="1368"/>
      <c r="G35" s="1368"/>
      <c r="H35" s="1368"/>
      <c r="I35" s="1368"/>
      <c r="J35" s="1368"/>
      <c r="K35" s="1368"/>
      <c r="L35" s="1376"/>
      <c r="M35" s="1377"/>
      <c r="N35" s="1405"/>
      <c r="O35" s="1368"/>
      <c r="P35" s="1368"/>
      <c r="Q35" s="1376"/>
      <c r="R35" s="1378"/>
      <c r="S35" s="1357"/>
      <c r="T35" s="1379"/>
    </row>
    <row r="36" spans="1:21" s="1380" customFormat="1" ht="38.25">
      <c r="A36" s="1361"/>
      <c r="C36" s="1412" t="s">
        <v>125</v>
      </c>
      <c r="D36" s="1393" t="s">
        <v>126</v>
      </c>
      <c r="E36" s="1394" t="s">
        <v>127</v>
      </c>
      <c r="F36" s="1395">
        <v>1000</v>
      </c>
      <c r="G36" s="1396">
        <v>756</v>
      </c>
      <c r="H36" s="1397">
        <v>8.3750000000000005E-2</v>
      </c>
      <c r="I36" s="1409" t="s">
        <v>128</v>
      </c>
      <c r="J36" s="1410" t="s">
        <v>129</v>
      </c>
      <c r="K36" s="1411" t="s">
        <v>162</v>
      </c>
      <c r="L36" s="1394" t="s">
        <v>163</v>
      </c>
      <c r="M36" s="1401" t="s">
        <v>292</v>
      </c>
      <c r="N36" s="1402" t="s">
        <v>130</v>
      </c>
      <c r="O36" s="1401" t="s">
        <v>131</v>
      </c>
      <c r="P36" s="1401" t="s">
        <v>132</v>
      </c>
      <c r="Q36" s="1403" t="s">
        <v>133</v>
      </c>
      <c r="R36" s="1404"/>
      <c r="S36" s="1361"/>
      <c r="T36" s="1390"/>
    </row>
    <row r="37" spans="1:21" ht="8.1" customHeight="1">
      <c r="A37" s="1357"/>
      <c r="C37" s="1368"/>
      <c r="D37" s="1368"/>
      <c r="E37" s="1368"/>
      <c r="F37" s="1368"/>
      <c r="G37" s="1368"/>
      <c r="H37" s="1375"/>
      <c r="I37" s="1368"/>
      <c r="J37" s="1368"/>
      <c r="K37" s="1368"/>
      <c r="L37" s="1376"/>
      <c r="M37" s="1377"/>
      <c r="N37" s="1368"/>
      <c r="O37" s="1368"/>
      <c r="P37" s="1368"/>
      <c r="Q37" s="1376"/>
      <c r="R37" s="1378"/>
      <c r="S37" s="1357"/>
      <c r="T37" s="1379"/>
    </row>
    <row r="38" spans="1:21" ht="14.25">
      <c r="A38" s="1357"/>
      <c r="C38" s="1413" t="s">
        <v>473</v>
      </c>
      <c r="D38" s="1414"/>
      <c r="E38" s="1415"/>
      <c r="F38" s="1416"/>
      <c r="G38" s="1417">
        <f>SUM(G6:G36)</f>
        <v>11588</v>
      </c>
      <c r="H38" s="1418"/>
      <c r="I38" s="1419"/>
      <c r="J38" s="1420"/>
      <c r="K38" s="1419"/>
      <c r="L38" s="1421"/>
      <c r="M38" s="1422"/>
      <c r="N38" s="1423"/>
      <c r="O38" s="1423"/>
      <c r="P38" s="1423"/>
      <c r="Q38" s="1421"/>
      <c r="R38" s="1424"/>
      <c r="S38" s="1357"/>
      <c r="T38" s="1374"/>
    </row>
    <row r="39" spans="1:21" ht="14.25">
      <c r="A39" s="1357"/>
      <c r="C39" s="1425"/>
      <c r="D39" s="1426"/>
      <c r="E39" s="1427"/>
      <c r="F39" s="1428"/>
      <c r="G39" s="1428"/>
      <c r="H39" s="1418"/>
      <c r="I39" s="1419"/>
      <c r="J39" s="1420"/>
      <c r="K39" s="1419"/>
      <c r="L39" s="1421"/>
      <c r="M39" s="1422"/>
      <c r="N39" s="1423"/>
      <c r="O39" s="1423"/>
      <c r="P39" s="1423"/>
      <c r="Q39" s="1421"/>
      <c r="R39" s="1424"/>
      <c r="S39" s="1357"/>
      <c r="T39" s="1374"/>
    </row>
    <row r="40" spans="1:21" s="1380" customFormat="1" ht="38.25">
      <c r="A40" s="1361"/>
      <c r="C40" s="1392" t="s">
        <v>419</v>
      </c>
      <c r="D40" s="1393" t="s">
        <v>126</v>
      </c>
      <c r="E40" s="1394" t="s">
        <v>123</v>
      </c>
      <c r="F40" s="1395">
        <v>1100</v>
      </c>
      <c r="G40" s="1396">
        <v>1100</v>
      </c>
      <c r="H40" s="1397">
        <v>6.1249999999999999E-2</v>
      </c>
      <c r="I40" s="1429" t="s">
        <v>420</v>
      </c>
      <c r="J40" s="1429" t="s">
        <v>421</v>
      </c>
      <c r="K40" s="1411" t="s">
        <v>422</v>
      </c>
      <c r="L40" s="1394" t="s">
        <v>423</v>
      </c>
      <c r="M40" s="1401" t="s">
        <v>424</v>
      </c>
      <c r="N40" s="1402" t="s">
        <v>425</v>
      </c>
      <c r="O40" s="1401" t="s">
        <v>131</v>
      </c>
      <c r="P40" s="1401" t="s">
        <v>124</v>
      </c>
      <c r="Q40" s="1403" t="s">
        <v>134</v>
      </c>
      <c r="R40" s="1404"/>
      <c r="S40" s="1361"/>
      <c r="T40" s="1390"/>
    </row>
    <row r="41" spans="1:21" ht="7.5" customHeight="1">
      <c r="A41" s="1357"/>
      <c r="C41" s="1368"/>
      <c r="D41" s="1368"/>
      <c r="E41" s="1368"/>
      <c r="F41" s="1368"/>
      <c r="G41" s="1368"/>
      <c r="H41" s="1368"/>
      <c r="I41" s="1368"/>
      <c r="J41" s="1368"/>
      <c r="K41" s="1368"/>
      <c r="L41" s="1376"/>
      <c r="M41" s="1377"/>
      <c r="N41" s="1405"/>
      <c r="O41" s="1368"/>
      <c r="P41" s="1368"/>
      <c r="Q41" s="1376"/>
      <c r="R41" s="1378"/>
      <c r="S41" s="1357"/>
      <c r="T41" s="1379"/>
      <c r="U41" s="1380"/>
    </row>
    <row r="42" spans="1:21" s="1380" customFormat="1" ht="38.25">
      <c r="A42" s="1361"/>
      <c r="C42" s="1392" t="s">
        <v>419</v>
      </c>
      <c r="D42" s="1393" t="s">
        <v>126</v>
      </c>
      <c r="E42" s="1394" t="s">
        <v>147</v>
      </c>
      <c r="F42" s="1395">
        <v>400</v>
      </c>
      <c r="G42" s="1396">
        <v>460</v>
      </c>
      <c r="H42" s="1397">
        <v>6.8750000000000006E-2</v>
      </c>
      <c r="I42" s="1429" t="s">
        <v>420</v>
      </c>
      <c r="J42" s="1429" t="s">
        <v>421</v>
      </c>
      <c r="K42" s="1430" t="s">
        <v>426</v>
      </c>
      <c r="L42" s="1394" t="s">
        <v>427</v>
      </c>
      <c r="M42" s="1401" t="s">
        <v>428</v>
      </c>
      <c r="N42" s="1402" t="s">
        <v>425</v>
      </c>
      <c r="O42" s="1401" t="s">
        <v>131</v>
      </c>
      <c r="P42" s="1401" t="s">
        <v>124</v>
      </c>
      <c r="Q42" s="1403" t="s">
        <v>134</v>
      </c>
      <c r="R42" s="1404"/>
      <c r="S42" s="1361"/>
      <c r="T42" s="1390"/>
    </row>
    <row r="43" spans="1:21" ht="7.5" customHeight="1">
      <c r="A43" s="1357"/>
      <c r="C43" s="1368"/>
      <c r="D43" s="1368"/>
      <c r="E43" s="1368"/>
      <c r="F43" s="1368"/>
      <c r="G43" s="1368"/>
      <c r="H43" s="1368"/>
      <c r="I43" s="1368"/>
      <c r="J43" s="1368"/>
      <c r="K43" s="1368"/>
      <c r="L43" s="1376"/>
      <c r="M43" s="1377"/>
      <c r="N43" s="1405"/>
      <c r="O43" s="1368"/>
      <c r="P43" s="1368"/>
      <c r="Q43" s="1376"/>
      <c r="R43" s="1378"/>
      <c r="S43" s="1357"/>
      <c r="T43" s="1379"/>
    </row>
    <row r="44" spans="1:21" s="1380" customFormat="1" ht="38.25">
      <c r="A44" s="1361"/>
      <c r="C44" s="1392" t="s">
        <v>419</v>
      </c>
      <c r="D44" s="1393" t="s">
        <v>126</v>
      </c>
      <c r="E44" s="1394" t="s">
        <v>127</v>
      </c>
      <c r="F44" s="1395">
        <v>600</v>
      </c>
      <c r="G44" s="1396">
        <v>465</v>
      </c>
      <c r="H44" s="1397">
        <v>7.0000000000000007E-2</v>
      </c>
      <c r="I44" s="1429" t="s">
        <v>429</v>
      </c>
      <c r="J44" s="1429" t="s">
        <v>430</v>
      </c>
      <c r="K44" s="1430" t="s">
        <v>431</v>
      </c>
      <c r="L44" s="1394" t="s">
        <v>432</v>
      </c>
      <c r="M44" s="1401" t="s">
        <v>433</v>
      </c>
      <c r="N44" s="1402" t="s">
        <v>425</v>
      </c>
      <c r="O44" s="1401" t="s">
        <v>131</v>
      </c>
      <c r="P44" s="1401" t="s">
        <v>124</v>
      </c>
      <c r="Q44" s="1403" t="s">
        <v>133</v>
      </c>
      <c r="R44" s="1404"/>
      <c r="S44" s="1361"/>
      <c r="T44" s="1390"/>
    </row>
    <row r="45" spans="1:21" ht="8.1" customHeight="1">
      <c r="A45" s="1357"/>
      <c r="C45" s="1368"/>
      <c r="D45" s="1368"/>
      <c r="E45" s="1368"/>
      <c r="F45" s="1368"/>
      <c r="G45" s="1368"/>
      <c r="H45" s="1375"/>
      <c r="I45" s="1368"/>
      <c r="J45" s="1368"/>
      <c r="K45" s="1368"/>
      <c r="L45" s="1376"/>
      <c r="M45" s="1377"/>
      <c r="N45" s="1368"/>
      <c r="O45" s="1368"/>
      <c r="P45" s="1368"/>
      <c r="Q45" s="1376"/>
      <c r="R45" s="1378"/>
      <c r="S45" s="1357"/>
      <c r="T45" s="1379"/>
    </row>
    <row r="46" spans="1:21" ht="14.25">
      <c r="A46" s="1357"/>
      <c r="C46" s="1413" t="s">
        <v>434</v>
      </c>
      <c r="D46" s="1414"/>
      <c r="E46" s="1415"/>
      <c r="F46" s="1416"/>
      <c r="G46" s="1417">
        <f>SUM(G40:G44)</f>
        <v>2025</v>
      </c>
      <c r="H46" s="1418"/>
      <c r="I46" s="1419"/>
      <c r="J46" s="1420"/>
      <c r="K46" s="1419"/>
      <c r="L46" s="1421"/>
      <c r="M46" s="1422"/>
      <c r="N46" s="1423"/>
      <c r="O46" s="1423"/>
      <c r="P46" s="1423"/>
      <c r="Q46" s="1421"/>
      <c r="R46" s="1424"/>
      <c r="S46" s="1357"/>
      <c r="T46" s="1374"/>
    </row>
    <row r="47" spans="1:21" ht="14.25">
      <c r="A47" s="1357"/>
      <c r="C47" s="1425"/>
      <c r="D47" s="1426"/>
      <c r="E47" s="1427"/>
      <c r="F47" s="1428"/>
      <c r="G47" s="1428"/>
      <c r="H47" s="1418"/>
      <c r="I47" s="1419"/>
      <c r="J47" s="1420"/>
      <c r="K47" s="1419"/>
      <c r="L47" s="1421"/>
      <c r="M47" s="1422"/>
      <c r="N47" s="1423"/>
      <c r="O47" s="1423"/>
      <c r="P47" s="1423"/>
      <c r="Q47" s="1421"/>
      <c r="R47" s="1424"/>
      <c r="S47" s="1357"/>
      <c r="T47" s="1374"/>
    </row>
    <row r="48" spans="1:21" ht="14.25">
      <c r="A48" s="1357"/>
      <c r="C48" s="1413" t="s">
        <v>360</v>
      </c>
      <c r="D48" s="1414"/>
      <c r="E48" s="1415"/>
      <c r="F48" s="1416"/>
      <c r="G48" s="1417">
        <f>+G46+G38</f>
        <v>13613</v>
      </c>
      <c r="H48" s="1418"/>
      <c r="I48" s="1419"/>
      <c r="J48" s="1420"/>
      <c r="K48" s="1419"/>
      <c r="L48" s="1421"/>
      <c r="M48" s="1422"/>
      <c r="N48" s="1423"/>
      <c r="O48" s="1423"/>
      <c r="P48" s="1423"/>
      <c r="Q48" s="1421"/>
      <c r="R48" s="1424"/>
      <c r="S48" s="1357"/>
      <c r="T48" s="1374"/>
    </row>
    <row r="49" spans="1:20" s="1432" customFormat="1" ht="14.25">
      <c r="A49" s="1431"/>
      <c r="C49" s="1433"/>
      <c r="D49" s="1434"/>
      <c r="E49" s="1435"/>
      <c r="F49" s="1436"/>
      <c r="G49" s="1436"/>
      <c r="H49" s="1437"/>
      <c r="I49" s="1438"/>
      <c r="J49" s="1439"/>
      <c r="K49" s="1438"/>
      <c r="L49" s="1440"/>
      <c r="M49" s="1441"/>
      <c r="N49" s="1442"/>
      <c r="O49" s="1442"/>
      <c r="P49" s="1442"/>
      <c r="Q49" s="1440"/>
      <c r="R49" s="1443"/>
      <c r="S49" s="1431"/>
      <c r="T49" s="1444"/>
    </row>
    <row r="50" spans="1:20" ht="8.1" customHeight="1">
      <c r="A50" s="1357"/>
      <c r="C50" s="1368"/>
      <c r="D50" s="1368"/>
      <c r="E50" s="1368"/>
      <c r="F50" s="1368"/>
      <c r="G50" s="1368"/>
      <c r="H50" s="1375"/>
      <c r="I50" s="1368"/>
      <c r="J50" s="1368"/>
      <c r="K50" s="1368"/>
      <c r="L50" s="1376"/>
      <c r="M50" s="1377"/>
      <c r="N50" s="1368"/>
      <c r="O50" s="1368"/>
      <c r="P50" s="1368"/>
      <c r="Q50" s="1376"/>
      <c r="R50" s="1378"/>
      <c r="S50" s="1357"/>
      <c r="T50" s="1379"/>
    </row>
    <row r="51" spans="1:20" ht="9" customHeight="1">
      <c r="A51" s="1357"/>
      <c r="B51" s="1357"/>
      <c r="C51" s="1357"/>
      <c r="D51" s="1357"/>
      <c r="E51" s="1357"/>
      <c r="F51" s="1357"/>
      <c r="G51" s="1357"/>
      <c r="H51" s="1357"/>
      <c r="I51" s="1357"/>
      <c r="J51" s="1357"/>
      <c r="K51" s="1357"/>
      <c r="L51" s="1357"/>
      <c r="M51" s="1361"/>
      <c r="N51" s="1357"/>
      <c r="O51" s="1357"/>
      <c r="P51" s="1357"/>
      <c r="Q51" s="1357"/>
      <c r="R51" s="1357"/>
      <c r="S51" s="1357"/>
    </row>
    <row r="52" spans="1:20" s="1362" customFormat="1">
      <c r="F52" s="1445"/>
      <c r="G52" s="1445"/>
      <c r="H52" s="1446"/>
      <c r="L52" s="1447"/>
      <c r="M52" s="1448"/>
      <c r="Q52" s="1447"/>
      <c r="R52" s="1447"/>
      <c r="S52" s="1447"/>
      <c r="T52" s="1447"/>
    </row>
    <row r="53" spans="1:20" s="1362" customFormat="1">
      <c r="F53" s="1445"/>
      <c r="G53" s="1445"/>
      <c r="H53" s="1446"/>
      <c r="L53" s="1447"/>
      <c r="M53" s="1448"/>
      <c r="Q53" s="1447"/>
      <c r="R53" s="1447"/>
      <c r="S53" s="1447"/>
      <c r="T53" s="1447"/>
    </row>
    <row r="54" spans="1:20" s="1362" customFormat="1">
      <c r="F54" s="1445"/>
      <c r="G54" s="1445"/>
      <c r="H54" s="1446"/>
      <c r="L54" s="1447"/>
      <c r="M54" s="1448"/>
      <c r="Q54" s="1447"/>
      <c r="R54" s="1447"/>
      <c r="S54" s="1447"/>
      <c r="T54" s="1447"/>
    </row>
    <row r="55" spans="1:20" s="1362" customFormat="1">
      <c r="F55" s="1445"/>
      <c r="G55" s="1445"/>
      <c r="H55" s="1446"/>
      <c r="L55" s="1447"/>
      <c r="M55" s="1448"/>
      <c r="Q55" s="1447"/>
      <c r="R55" s="1447"/>
      <c r="S55" s="1447"/>
      <c r="T55" s="1447"/>
    </row>
    <row r="56" spans="1:20" s="1362" customFormat="1">
      <c r="F56" s="1445"/>
      <c r="G56" s="1445"/>
      <c r="H56" s="1446"/>
      <c r="L56" s="1447"/>
      <c r="M56" s="1448"/>
      <c r="Q56" s="1447"/>
      <c r="R56" s="1447"/>
      <c r="S56" s="1447"/>
      <c r="T56" s="1447"/>
    </row>
  </sheetData>
  <sheetProtection password="8355" sheet="1" objects="1" scenarios="1"/>
  <mergeCells count="1">
    <mergeCell ref="C2:F2"/>
  </mergeCells>
  <printOptions horizontalCentered="1"/>
  <pageMargins left="0.74803149606299213" right="0.74803149606299213" top="0.98425196850393704" bottom="0.98425196850393704" header="0.51181102362204722" footer="0.51181102362204722"/>
  <pageSetup paperSize="9" scale="40" fitToWidth="0" orientation="portrait" r:id="rId1"/>
  <headerFooter alignWithMargins="0">
    <oddHeader>&amp;CKPN Investor Relations</oddHeader>
    <oddFooter>&amp;L&amp;8Q4 2013&amp;C&amp;8&amp;A&amp;R&amp;8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171"/>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59.140625" style="44" customWidth="1"/>
    <col min="4" max="8" width="8.7109375" style="44" customWidth="1"/>
    <col min="9" max="9" width="1.7109375" style="163" customWidth="1"/>
    <col min="10" max="11" width="8.7109375" style="237" customWidth="1"/>
    <col min="12" max="12" width="1.7109375" style="163" customWidth="1"/>
    <col min="13" max="17" width="8.7109375" style="44" customWidth="1"/>
    <col min="18" max="19" width="1.7109375" style="44" customWidth="1"/>
    <col min="20" max="16384" width="9.140625" style="44"/>
  </cols>
  <sheetData>
    <row r="1" spans="1:31" ht="9" customHeight="1">
      <c r="A1" s="42"/>
      <c r="B1" s="42"/>
      <c r="C1" s="42"/>
      <c r="D1" s="42"/>
      <c r="E1" s="42"/>
      <c r="F1" s="42"/>
      <c r="G1" s="42"/>
      <c r="H1" s="42"/>
      <c r="I1" s="42"/>
      <c r="J1" s="43"/>
      <c r="K1" s="43"/>
      <c r="L1" s="42"/>
      <c r="M1" s="42"/>
      <c r="N1" s="42"/>
      <c r="O1" s="42"/>
      <c r="P1" s="42"/>
      <c r="Q1" s="42"/>
      <c r="R1" s="42"/>
      <c r="S1" s="42"/>
    </row>
    <row r="2" spans="1:31">
      <c r="A2" s="45"/>
      <c r="B2" s="46"/>
      <c r="C2" s="47" t="s">
        <v>0</v>
      </c>
      <c r="D2" s="48">
        <v>2013</v>
      </c>
      <c r="E2" s="49" t="s">
        <v>660</v>
      </c>
      <c r="F2" s="50" t="s">
        <v>518</v>
      </c>
      <c r="G2" s="51" t="s">
        <v>480</v>
      </c>
      <c r="H2" s="51" t="s">
        <v>408</v>
      </c>
      <c r="I2" s="52"/>
      <c r="J2" s="53" t="s">
        <v>357</v>
      </c>
      <c r="K2" s="54" t="s">
        <v>357</v>
      </c>
      <c r="L2" s="52"/>
      <c r="M2" s="48">
        <v>2012</v>
      </c>
      <c r="N2" s="49" t="s">
        <v>388</v>
      </c>
      <c r="O2" s="50" t="s">
        <v>371</v>
      </c>
      <c r="P2" s="52" t="s">
        <v>361</v>
      </c>
      <c r="Q2" s="52" t="s">
        <v>321</v>
      </c>
      <c r="R2" s="55"/>
      <c r="S2" s="45"/>
    </row>
    <row r="3" spans="1:31" ht="14.25">
      <c r="A3" s="42"/>
      <c r="B3" s="56"/>
      <c r="C3" s="57" t="s">
        <v>593</v>
      </c>
      <c r="D3" s="58"/>
      <c r="E3" s="59"/>
      <c r="F3" s="60"/>
      <c r="G3" s="51"/>
      <c r="H3" s="51"/>
      <c r="I3" s="61"/>
      <c r="J3" s="62" t="s">
        <v>665</v>
      </c>
      <c r="K3" s="63" t="s">
        <v>661</v>
      </c>
      <c r="L3" s="61"/>
      <c r="M3" s="64"/>
      <c r="N3" s="65"/>
      <c r="O3" s="60"/>
      <c r="P3" s="61"/>
      <c r="Q3" s="61"/>
      <c r="R3" s="66"/>
      <c r="S3" s="42"/>
    </row>
    <row r="4" spans="1:31">
      <c r="A4" s="67"/>
      <c r="B4" s="68"/>
      <c r="C4" s="69"/>
      <c r="D4" s="70"/>
      <c r="E4" s="71"/>
      <c r="F4" s="72"/>
      <c r="G4" s="73"/>
      <c r="H4" s="73"/>
      <c r="I4" s="74"/>
      <c r="J4" s="75"/>
      <c r="K4" s="76"/>
      <c r="L4" s="61"/>
      <c r="M4" s="77"/>
      <c r="N4" s="78"/>
      <c r="O4" s="72"/>
      <c r="P4" s="74"/>
      <c r="Q4" s="74"/>
      <c r="R4" s="66"/>
      <c r="S4" s="67"/>
    </row>
    <row r="5" spans="1:31">
      <c r="A5" s="42"/>
      <c r="B5" s="79"/>
      <c r="C5" s="74" t="s">
        <v>1</v>
      </c>
      <c r="D5" s="80">
        <f>H5+G5+F5+E5</f>
        <v>8443</v>
      </c>
      <c r="E5" s="81">
        <v>2059</v>
      </c>
      <c r="F5" s="82">
        <v>2081</v>
      </c>
      <c r="G5" s="82">
        <v>2135</v>
      </c>
      <c r="H5" s="82">
        <v>2168</v>
      </c>
      <c r="I5" s="83"/>
      <c r="J5" s="84">
        <f>+IFERROR(IF(D5*M5&lt;0,"n.m.",IF(D5/M5-1&gt;100%,"&gt;100%",D5/M5-1)),"n.m.")</f>
        <v>-9.2930812204555235E-2</v>
      </c>
      <c r="K5" s="85">
        <f>+IFERROR(IF(E5*N5&lt;0,"n.m.",IF(E5/N5-1&gt;100%,"&gt;100%",E5/N5-1)),"n.m.")</f>
        <v>-9.6136962247585611E-2</v>
      </c>
      <c r="L5" s="83"/>
      <c r="M5" s="80">
        <f>Q5+P5+O5+N5</f>
        <v>9308</v>
      </c>
      <c r="N5" s="86">
        <v>2278</v>
      </c>
      <c r="O5" s="82">
        <v>2250</v>
      </c>
      <c r="P5" s="83">
        <v>2378</v>
      </c>
      <c r="Q5" s="83">
        <v>2402</v>
      </c>
      <c r="R5" s="87"/>
      <c r="S5" s="42"/>
    </row>
    <row r="6" spans="1:31">
      <c r="A6" s="42"/>
      <c r="B6" s="79"/>
      <c r="C6" s="88" t="s">
        <v>2</v>
      </c>
      <c r="D6" s="80">
        <f t="shared" ref="D6:D34" si="0">H6+G6+F6+E6</f>
        <v>29</v>
      </c>
      <c r="E6" s="81">
        <v>2</v>
      </c>
      <c r="F6" s="82">
        <v>-1</v>
      </c>
      <c r="G6" s="82">
        <v>21</v>
      </c>
      <c r="H6" s="82">
        <v>7</v>
      </c>
      <c r="I6" s="83"/>
      <c r="J6" s="84">
        <f t="shared" ref="J6:J44" si="1">+IFERROR(IF(D6*M6&lt;0,"n.m.",IF(D6/M6-1&gt;100%,"&gt;100%",D6/M6-1)),"n.m.")</f>
        <v>-0.80666666666666664</v>
      </c>
      <c r="K6" s="85">
        <f t="shared" ref="K6:K44" si="2">+IFERROR(IF(E6*N6&lt;0,"n.m.",IF(E6/N6-1&gt;100%,"&gt;100%",E6/N6-1)),"n.m.")</f>
        <v>-0.98095238095238091</v>
      </c>
      <c r="L6" s="83"/>
      <c r="M6" s="80">
        <f>Q6+P6+O6+N6</f>
        <v>150</v>
      </c>
      <c r="N6" s="86">
        <v>105</v>
      </c>
      <c r="O6" s="82">
        <v>1</v>
      </c>
      <c r="P6" s="83">
        <v>12</v>
      </c>
      <c r="Q6" s="83">
        <v>32</v>
      </c>
      <c r="R6" s="87"/>
      <c r="S6" s="42"/>
    </row>
    <row r="7" spans="1:31" s="97" customFormat="1">
      <c r="A7" s="45"/>
      <c r="B7" s="61"/>
      <c r="C7" s="61" t="s">
        <v>3</v>
      </c>
      <c r="D7" s="89">
        <f t="shared" si="0"/>
        <v>8472</v>
      </c>
      <c r="E7" s="90">
        <f t="shared" ref="E7:H7" si="3">E5+E6</f>
        <v>2061</v>
      </c>
      <c r="F7" s="91">
        <f t="shared" si="3"/>
        <v>2080</v>
      </c>
      <c r="G7" s="91">
        <f t="shared" si="3"/>
        <v>2156</v>
      </c>
      <c r="H7" s="91">
        <f t="shared" si="3"/>
        <v>2175</v>
      </c>
      <c r="I7" s="92"/>
      <c r="J7" s="93">
        <f t="shared" si="1"/>
        <v>-0.10425037005709448</v>
      </c>
      <c r="K7" s="94">
        <f t="shared" si="2"/>
        <v>-0.13512379353755766</v>
      </c>
      <c r="L7" s="92"/>
      <c r="M7" s="89">
        <f>Q7+P7+O7+N7</f>
        <v>9458</v>
      </c>
      <c r="N7" s="95">
        <f t="shared" ref="N7:P7" si="4">N5+N6</f>
        <v>2383</v>
      </c>
      <c r="O7" s="91">
        <f>O5+O6</f>
        <v>2251</v>
      </c>
      <c r="P7" s="92">
        <f t="shared" si="4"/>
        <v>2390</v>
      </c>
      <c r="Q7" s="92">
        <f>Q5+Q6</f>
        <v>2434</v>
      </c>
      <c r="R7" s="96"/>
      <c r="S7" s="45"/>
    </row>
    <row r="8" spans="1:31">
      <c r="A8" s="42"/>
      <c r="B8" s="74"/>
      <c r="C8" s="74"/>
      <c r="D8" s="80"/>
      <c r="E8" s="81"/>
      <c r="F8" s="98"/>
      <c r="G8" s="98"/>
      <c r="H8" s="98"/>
      <c r="I8" s="83"/>
      <c r="J8" s="84"/>
      <c r="K8" s="85"/>
      <c r="L8" s="83"/>
      <c r="M8" s="80"/>
      <c r="N8" s="86"/>
      <c r="O8" s="98"/>
      <c r="P8" s="83"/>
      <c r="Q8" s="83"/>
      <c r="R8" s="87"/>
      <c r="S8" s="42"/>
    </row>
    <row r="9" spans="1:31">
      <c r="A9" s="42"/>
      <c r="B9" s="79"/>
      <c r="C9" s="88" t="s">
        <v>274</v>
      </c>
      <c r="D9" s="80">
        <f t="shared" si="0"/>
        <v>1297</v>
      </c>
      <c r="E9" s="81">
        <v>301</v>
      </c>
      <c r="F9" s="82">
        <v>307</v>
      </c>
      <c r="G9" s="82">
        <v>324</v>
      </c>
      <c r="H9" s="82">
        <v>365</v>
      </c>
      <c r="I9" s="83"/>
      <c r="J9" s="84">
        <f t="shared" si="1"/>
        <v>-0.15284128020901366</v>
      </c>
      <c r="K9" s="85">
        <f t="shared" si="2"/>
        <v>-0.19733333333333336</v>
      </c>
      <c r="L9" s="83"/>
      <c r="M9" s="80">
        <f t="shared" ref="M9:M16" si="5">Q9+P9+O9+N9</f>
        <v>1531</v>
      </c>
      <c r="N9" s="86">
        <v>375</v>
      </c>
      <c r="O9" s="82">
        <v>336</v>
      </c>
      <c r="P9" s="83">
        <v>385</v>
      </c>
      <c r="Q9" s="83">
        <v>435</v>
      </c>
      <c r="R9" s="87"/>
      <c r="S9" s="42"/>
      <c r="T9" s="99"/>
      <c r="U9" s="100"/>
      <c r="V9" s="101"/>
      <c r="AE9" s="101"/>
    </row>
    <row r="10" spans="1:31">
      <c r="A10" s="42"/>
      <c r="B10" s="79"/>
      <c r="C10" s="88" t="s">
        <v>215</v>
      </c>
      <c r="D10" s="80">
        <f t="shared" si="0"/>
        <v>574</v>
      </c>
      <c r="E10" s="81">
        <v>186</v>
      </c>
      <c r="F10" s="82">
        <v>146</v>
      </c>
      <c r="G10" s="82">
        <v>130</v>
      </c>
      <c r="H10" s="82">
        <v>112</v>
      </c>
      <c r="I10" s="83"/>
      <c r="J10" s="84">
        <f t="shared" si="1"/>
        <v>-0.20608575380359617</v>
      </c>
      <c r="K10" s="85">
        <f t="shared" si="2"/>
        <v>0.23178807947019875</v>
      </c>
      <c r="L10" s="83"/>
      <c r="M10" s="80">
        <f t="shared" si="5"/>
        <v>723</v>
      </c>
      <c r="N10" s="86">
        <v>151</v>
      </c>
      <c r="O10" s="82">
        <v>146</v>
      </c>
      <c r="P10" s="83">
        <v>194</v>
      </c>
      <c r="Q10" s="83">
        <v>232</v>
      </c>
      <c r="R10" s="87"/>
      <c r="S10" s="42"/>
      <c r="T10" s="99"/>
      <c r="U10" s="100"/>
      <c r="V10" s="101"/>
      <c r="AE10" s="101"/>
    </row>
    <row r="11" spans="1:31">
      <c r="A11" s="42"/>
      <c r="B11" s="79"/>
      <c r="C11" s="88" t="s">
        <v>4</v>
      </c>
      <c r="D11" s="80">
        <f t="shared" si="0"/>
        <v>3187</v>
      </c>
      <c r="E11" s="81">
        <v>797</v>
      </c>
      <c r="F11" s="82">
        <v>782</v>
      </c>
      <c r="G11" s="82">
        <v>812</v>
      </c>
      <c r="H11" s="82">
        <v>796</v>
      </c>
      <c r="I11" s="83"/>
      <c r="J11" s="84">
        <f t="shared" si="1"/>
        <v>-2.9832572298325699E-2</v>
      </c>
      <c r="K11" s="85">
        <f t="shared" si="2"/>
        <v>-3.1591737545564991E-2</v>
      </c>
      <c r="L11" s="83"/>
      <c r="M11" s="80">
        <f t="shared" si="5"/>
        <v>3285</v>
      </c>
      <c r="N11" s="86">
        <v>823</v>
      </c>
      <c r="O11" s="82">
        <v>795</v>
      </c>
      <c r="P11" s="83">
        <v>829</v>
      </c>
      <c r="Q11" s="83">
        <v>838</v>
      </c>
      <c r="R11" s="87"/>
      <c r="S11" s="42"/>
      <c r="T11" s="99"/>
      <c r="U11" s="100"/>
      <c r="V11" s="101"/>
      <c r="AE11" s="101"/>
    </row>
    <row r="12" spans="1:31">
      <c r="A12" s="42"/>
      <c r="B12" s="79"/>
      <c r="C12" s="88" t="s">
        <v>5</v>
      </c>
      <c r="D12" s="80">
        <f t="shared" si="0"/>
        <v>-78</v>
      </c>
      <c r="E12" s="81">
        <v>-20</v>
      </c>
      <c r="F12" s="82">
        <v>-17</v>
      </c>
      <c r="G12" s="82">
        <v>-20</v>
      </c>
      <c r="H12" s="82">
        <v>-21</v>
      </c>
      <c r="I12" s="83"/>
      <c r="J12" s="84">
        <f t="shared" si="1"/>
        <v>5.4054054054053946E-2</v>
      </c>
      <c r="K12" s="85">
        <f t="shared" si="2"/>
        <v>0</v>
      </c>
      <c r="L12" s="83"/>
      <c r="M12" s="80">
        <f t="shared" si="5"/>
        <v>-74</v>
      </c>
      <c r="N12" s="86">
        <v>-20</v>
      </c>
      <c r="O12" s="82">
        <v>-17</v>
      </c>
      <c r="P12" s="83">
        <v>-18</v>
      </c>
      <c r="Q12" s="83">
        <v>-19</v>
      </c>
      <c r="R12" s="87"/>
      <c r="S12" s="42"/>
      <c r="T12" s="99"/>
      <c r="U12" s="100"/>
      <c r="V12" s="101"/>
      <c r="AE12" s="101"/>
    </row>
    <row r="13" spans="1:31">
      <c r="A13" s="42"/>
      <c r="B13" s="79"/>
      <c r="C13" s="88" t="s">
        <v>6</v>
      </c>
      <c r="D13" s="80">
        <f t="shared" si="0"/>
        <v>609</v>
      </c>
      <c r="E13" s="81">
        <v>216</v>
      </c>
      <c r="F13" s="82">
        <v>119</v>
      </c>
      <c r="G13" s="82">
        <v>151</v>
      </c>
      <c r="H13" s="82">
        <v>123</v>
      </c>
      <c r="I13" s="83"/>
      <c r="J13" s="84">
        <f t="shared" si="1"/>
        <v>-5.8732612055641398E-2</v>
      </c>
      <c r="K13" s="85">
        <f t="shared" si="2"/>
        <v>-7.6923076923076872E-2</v>
      </c>
      <c r="L13" s="83"/>
      <c r="M13" s="80">
        <f t="shared" si="5"/>
        <v>647</v>
      </c>
      <c r="N13" s="86">
        <v>234</v>
      </c>
      <c r="O13" s="82">
        <v>124</v>
      </c>
      <c r="P13" s="83">
        <v>167</v>
      </c>
      <c r="Q13" s="83">
        <v>122</v>
      </c>
      <c r="R13" s="87"/>
      <c r="S13" s="42"/>
      <c r="T13" s="99"/>
      <c r="U13" s="100"/>
      <c r="V13" s="101"/>
      <c r="AE13" s="101"/>
    </row>
    <row r="14" spans="1:31" ht="14.25">
      <c r="A14" s="42"/>
      <c r="B14" s="79"/>
      <c r="C14" s="88" t="s">
        <v>643</v>
      </c>
      <c r="D14" s="80">
        <f t="shared" si="0"/>
        <v>1258</v>
      </c>
      <c r="E14" s="81">
        <v>328</v>
      </c>
      <c r="F14" s="82">
        <v>319</v>
      </c>
      <c r="G14" s="82">
        <v>312</v>
      </c>
      <c r="H14" s="82">
        <v>299</v>
      </c>
      <c r="I14" s="83"/>
      <c r="J14" s="84">
        <f t="shared" si="1"/>
        <v>0.16589434661723823</v>
      </c>
      <c r="K14" s="85">
        <f t="shared" si="2"/>
        <v>0.10437710437710446</v>
      </c>
      <c r="L14" s="83"/>
      <c r="M14" s="80">
        <f t="shared" si="5"/>
        <v>1079</v>
      </c>
      <c r="N14" s="86">
        <v>297</v>
      </c>
      <c r="O14" s="82">
        <v>273</v>
      </c>
      <c r="P14" s="83">
        <v>257</v>
      </c>
      <c r="Q14" s="83">
        <v>252</v>
      </c>
      <c r="R14" s="87"/>
      <c r="S14" s="42"/>
      <c r="T14" s="99"/>
      <c r="U14" s="100"/>
      <c r="V14" s="101"/>
      <c r="AE14" s="101"/>
    </row>
    <row r="15" spans="1:31" ht="14.25">
      <c r="A15" s="42"/>
      <c r="B15" s="79"/>
      <c r="C15" s="88" t="s">
        <v>636</v>
      </c>
      <c r="D15" s="80">
        <f t="shared" si="0"/>
        <v>599</v>
      </c>
      <c r="E15" s="81">
        <v>155</v>
      </c>
      <c r="F15" s="82">
        <v>143</v>
      </c>
      <c r="G15" s="82">
        <v>155</v>
      </c>
      <c r="H15" s="82">
        <v>146</v>
      </c>
      <c r="I15" s="83"/>
      <c r="J15" s="84">
        <f t="shared" si="1"/>
        <v>-0.3200908059023837</v>
      </c>
      <c r="K15" s="85">
        <f t="shared" si="2"/>
        <v>-0.67161016949152541</v>
      </c>
      <c r="L15" s="83"/>
      <c r="M15" s="80">
        <f t="shared" si="5"/>
        <v>881</v>
      </c>
      <c r="N15" s="86">
        <v>472</v>
      </c>
      <c r="O15" s="82">
        <v>138</v>
      </c>
      <c r="P15" s="83">
        <v>136</v>
      </c>
      <c r="Q15" s="83">
        <v>135</v>
      </c>
      <c r="R15" s="87"/>
      <c r="S15" s="42"/>
      <c r="T15" s="99"/>
      <c r="U15" s="100"/>
      <c r="V15" s="101"/>
      <c r="AE15" s="101"/>
    </row>
    <row r="16" spans="1:31" s="97" customFormat="1">
      <c r="A16" s="45"/>
      <c r="B16" s="61"/>
      <c r="C16" s="61" t="s">
        <v>7</v>
      </c>
      <c r="D16" s="89">
        <f t="shared" si="0"/>
        <v>7446</v>
      </c>
      <c r="E16" s="102">
        <f t="shared" ref="E16:H16" si="6">E9+E10+E11+E12+E13+E14+E15</f>
        <v>1963</v>
      </c>
      <c r="F16" s="103">
        <f t="shared" si="6"/>
        <v>1799</v>
      </c>
      <c r="G16" s="103">
        <f t="shared" si="6"/>
        <v>1864</v>
      </c>
      <c r="H16" s="103">
        <f t="shared" si="6"/>
        <v>1820</v>
      </c>
      <c r="I16" s="104"/>
      <c r="J16" s="93">
        <f t="shared" si="1"/>
        <v>-7.7552031714568925E-2</v>
      </c>
      <c r="K16" s="94">
        <f t="shared" si="2"/>
        <v>-0.15823327615780447</v>
      </c>
      <c r="L16" s="104"/>
      <c r="M16" s="89">
        <f t="shared" si="5"/>
        <v>8072</v>
      </c>
      <c r="N16" s="102">
        <f t="shared" ref="N16:P16" si="7">N9+N10+N11+N12+N13+N14+N15</f>
        <v>2332</v>
      </c>
      <c r="O16" s="103">
        <f>O9+O10+O11+O12+O13+O14+O15</f>
        <v>1795</v>
      </c>
      <c r="P16" s="104">
        <f t="shared" si="7"/>
        <v>1950</v>
      </c>
      <c r="Q16" s="104">
        <f>Q9+Q10+Q11+Q12+Q13+Q14+Q15</f>
        <v>1995</v>
      </c>
      <c r="R16" s="96"/>
      <c r="S16" s="45"/>
      <c r="T16" s="99"/>
      <c r="U16" s="100"/>
      <c r="V16" s="105"/>
      <c r="AE16" s="105"/>
    </row>
    <row r="17" spans="1:31">
      <c r="A17" s="42"/>
      <c r="B17" s="74"/>
      <c r="C17" s="74"/>
      <c r="D17" s="80"/>
      <c r="E17" s="81"/>
      <c r="F17" s="106"/>
      <c r="G17" s="106"/>
      <c r="H17" s="106"/>
      <c r="I17" s="83"/>
      <c r="J17" s="84"/>
      <c r="K17" s="85"/>
      <c r="L17" s="83"/>
      <c r="M17" s="80"/>
      <c r="N17" s="86"/>
      <c r="O17" s="106"/>
      <c r="P17" s="83"/>
      <c r="Q17" s="83"/>
      <c r="R17" s="87"/>
      <c r="S17" s="42"/>
      <c r="AE17" s="101"/>
    </row>
    <row r="18" spans="1:31" s="97" customFormat="1">
      <c r="A18" s="45"/>
      <c r="B18" s="61"/>
      <c r="C18" s="61" t="s">
        <v>8</v>
      </c>
      <c r="D18" s="89">
        <f t="shared" si="0"/>
        <v>1026</v>
      </c>
      <c r="E18" s="90">
        <f t="shared" ref="E18:H18" si="8">E7-E16</f>
        <v>98</v>
      </c>
      <c r="F18" s="91">
        <f t="shared" si="8"/>
        <v>281</v>
      </c>
      <c r="G18" s="91">
        <f t="shared" si="8"/>
        <v>292</v>
      </c>
      <c r="H18" s="91">
        <f t="shared" si="8"/>
        <v>355</v>
      </c>
      <c r="I18" s="92"/>
      <c r="J18" s="93">
        <f t="shared" si="1"/>
        <v>-0.25974025974025972</v>
      </c>
      <c r="K18" s="94">
        <f t="shared" si="2"/>
        <v>0.92156862745098045</v>
      </c>
      <c r="L18" s="92"/>
      <c r="M18" s="89">
        <f>Q18+P18+O18+N18</f>
        <v>1386</v>
      </c>
      <c r="N18" s="95">
        <f t="shared" ref="N18:P18" si="9">N7-N16</f>
        <v>51</v>
      </c>
      <c r="O18" s="91">
        <f>O7-O16</f>
        <v>456</v>
      </c>
      <c r="P18" s="92">
        <f t="shared" si="9"/>
        <v>440</v>
      </c>
      <c r="Q18" s="92">
        <f>Q7-Q16</f>
        <v>439</v>
      </c>
      <c r="R18" s="107"/>
      <c r="S18" s="45"/>
      <c r="AE18" s="105"/>
    </row>
    <row r="19" spans="1:31">
      <c r="A19" s="45"/>
      <c r="B19" s="61"/>
      <c r="C19" s="61"/>
      <c r="D19" s="80"/>
      <c r="E19" s="81"/>
      <c r="F19" s="103"/>
      <c r="G19" s="103"/>
      <c r="H19" s="103"/>
      <c r="I19" s="83"/>
      <c r="J19" s="84"/>
      <c r="K19" s="85"/>
      <c r="L19" s="83"/>
      <c r="M19" s="80"/>
      <c r="N19" s="86"/>
      <c r="O19" s="103"/>
      <c r="P19" s="83"/>
      <c r="Q19" s="83"/>
      <c r="R19" s="96"/>
      <c r="S19" s="45"/>
      <c r="AE19" s="101"/>
    </row>
    <row r="20" spans="1:31">
      <c r="A20" s="42"/>
      <c r="B20" s="79"/>
      <c r="C20" s="88" t="s">
        <v>9</v>
      </c>
      <c r="D20" s="80">
        <f t="shared" si="0"/>
        <v>-757</v>
      </c>
      <c r="E20" s="81">
        <v>-243</v>
      </c>
      <c r="F20" s="82">
        <v>-176</v>
      </c>
      <c r="G20" s="82">
        <v>-159</v>
      </c>
      <c r="H20" s="82">
        <v>-179</v>
      </c>
      <c r="I20" s="83"/>
      <c r="J20" s="84">
        <f t="shared" si="1"/>
        <v>-0.11668611435239207</v>
      </c>
      <c r="K20" s="85">
        <f t="shared" si="2"/>
        <v>-0.11636363636363634</v>
      </c>
      <c r="L20" s="83"/>
      <c r="M20" s="80">
        <f>Q20+P20+O20+N20</f>
        <v>-857</v>
      </c>
      <c r="N20" s="86">
        <v>-275</v>
      </c>
      <c r="O20" s="82">
        <v>-209</v>
      </c>
      <c r="P20" s="83">
        <v>-182</v>
      </c>
      <c r="Q20" s="83">
        <v>-191</v>
      </c>
      <c r="R20" s="87"/>
      <c r="S20" s="42"/>
      <c r="AE20" s="101"/>
    </row>
    <row r="21" spans="1:31">
      <c r="A21" s="42"/>
      <c r="B21" s="79"/>
      <c r="C21" s="108" t="s">
        <v>10</v>
      </c>
      <c r="D21" s="80">
        <f t="shared" si="0"/>
        <v>-7</v>
      </c>
      <c r="E21" s="81">
        <v>0</v>
      </c>
      <c r="F21" s="82">
        <v>-3</v>
      </c>
      <c r="G21" s="82">
        <v>-1</v>
      </c>
      <c r="H21" s="82">
        <v>-3</v>
      </c>
      <c r="I21" s="83"/>
      <c r="J21" s="84">
        <f t="shared" si="1"/>
        <v>-0.36363636363636365</v>
      </c>
      <c r="K21" s="85">
        <f t="shared" si="2"/>
        <v>-1</v>
      </c>
      <c r="L21" s="83"/>
      <c r="M21" s="80">
        <f>Q21+P21+O21+N21</f>
        <v>-11</v>
      </c>
      <c r="N21" s="86">
        <v>5</v>
      </c>
      <c r="O21" s="82">
        <v>-3</v>
      </c>
      <c r="P21" s="83">
        <v>-7</v>
      </c>
      <c r="Q21" s="83">
        <v>-6</v>
      </c>
      <c r="R21" s="87"/>
      <c r="S21" s="42"/>
      <c r="AE21" s="101"/>
    </row>
    <row r="22" spans="1:31">
      <c r="A22" s="42"/>
      <c r="B22" s="79"/>
      <c r="C22" s="61"/>
      <c r="D22" s="80"/>
      <c r="E22" s="81"/>
      <c r="F22" s="82"/>
      <c r="G22" s="82"/>
      <c r="H22" s="82"/>
      <c r="I22" s="83"/>
      <c r="J22" s="84"/>
      <c r="K22" s="85"/>
      <c r="L22" s="83"/>
      <c r="M22" s="80"/>
      <c r="N22" s="86"/>
      <c r="O22" s="82"/>
      <c r="P22" s="83"/>
      <c r="Q22" s="83"/>
      <c r="R22" s="96"/>
      <c r="S22" s="42"/>
      <c r="AE22" s="101"/>
    </row>
    <row r="23" spans="1:31" s="97" customFormat="1">
      <c r="A23" s="109"/>
      <c r="B23" s="110"/>
      <c r="C23" s="111" t="s">
        <v>11</v>
      </c>
      <c r="D23" s="89">
        <f t="shared" si="0"/>
        <v>262</v>
      </c>
      <c r="E23" s="90">
        <f t="shared" ref="E23:H23" si="10">E18+E20+E21</f>
        <v>-145</v>
      </c>
      <c r="F23" s="91">
        <f t="shared" si="10"/>
        <v>102</v>
      </c>
      <c r="G23" s="91">
        <f t="shared" si="10"/>
        <v>132</v>
      </c>
      <c r="H23" s="91">
        <f t="shared" si="10"/>
        <v>173</v>
      </c>
      <c r="I23" s="92"/>
      <c r="J23" s="93">
        <f t="shared" si="1"/>
        <v>-0.49420849420849422</v>
      </c>
      <c r="K23" s="94">
        <f t="shared" si="2"/>
        <v>-0.33789954337899542</v>
      </c>
      <c r="L23" s="92"/>
      <c r="M23" s="89">
        <f>Q23+P23+O23+N23</f>
        <v>518</v>
      </c>
      <c r="N23" s="95">
        <v>-219</v>
      </c>
      <c r="O23" s="91">
        <f>O18+O20+O21</f>
        <v>244</v>
      </c>
      <c r="P23" s="92">
        <f t="shared" ref="P23" si="11">P18+P20+P21</f>
        <v>251</v>
      </c>
      <c r="Q23" s="92">
        <f>Q18+Q20+Q21</f>
        <v>242</v>
      </c>
      <c r="R23" s="107"/>
      <c r="S23" s="109"/>
      <c r="AE23" s="105"/>
    </row>
    <row r="24" spans="1:31">
      <c r="A24" s="42"/>
      <c r="B24" s="79"/>
      <c r="C24" s="61"/>
      <c r="D24" s="80"/>
      <c r="E24" s="81"/>
      <c r="F24" s="103"/>
      <c r="G24" s="103"/>
      <c r="H24" s="103"/>
      <c r="I24" s="83"/>
      <c r="J24" s="84"/>
      <c r="K24" s="85"/>
      <c r="L24" s="83"/>
      <c r="M24" s="80"/>
      <c r="N24" s="86"/>
      <c r="O24" s="103"/>
      <c r="P24" s="83"/>
      <c r="Q24" s="83"/>
      <c r="R24" s="96"/>
      <c r="S24" s="42"/>
    </row>
    <row r="25" spans="1:31">
      <c r="A25" s="42"/>
      <c r="B25" s="79"/>
      <c r="C25" s="88" t="s">
        <v>12</v>
      </c>
      <c r="D25" s="80">
        <f t="shared" si="0"/>
        <v>31</v>
      </c>
      <c r="E25" s="81">
        <v>37</v>
      </c>
      <c r="F25" s="82">
        <v>-15</v>
      </c>
      <c r="G25" s="82">
        <v>30</v>
      </c>
      <c r="H25" s="82">
        <v>-21</v>
      </c>
      <c r="I25" s="83"/>
      <c r="J25" s="84" t="str">
        <f t="shared" si="1"/>
        <v>n.m.</v>
      </c>
      <c r="K25" s="85" t="str">
        <f t="shared" si="2"/>
        <v>n.m.</v>
      </c>
      <c r="L25" s="83"/>
      <c r="M25" s="80">
        <f>Q25+P25+O25+N25</f>
        <v>-204</v>
      </c>
      <c r="N25" s="86">
        <v>-44</v>
      </c>
      <c r="O25" s="82">
        <v>-48</v>
      </c>
      <c r="P25" s="83">
        <v>-56</v>
      </c>
      <c r="Q25" s="83">
        <v>-56</v>
      </c>
      <c r="R25" s="87"/>
      <c r="S25" s="42"/>
    </row>
    <row r="26" spans="1:31">
      <c r="A26" s="42"/>
      <c r="B26" s="74"/>
      <c r="C26" s="112"/>
      <c r="D26" s="80"/>
      <c r="E26" s="81"/>
      <c r="F26" s="82"/>
      <c r="G26" s="82"/>
      <c r="H26" s="82"/>
      <c r="I26" s="83"/>
      <c r="J26" s="84"/>
      <c r="K26" s="85"/>
      <c r="L26" s="83"/>
      <c r="M26" s="80"/>
      <c r="N26" s="86"/>
      <c r="O26" s="82"/>
      <c r="P26" s="83"/>
      <c r="Q26" s="83"/>
      <c r="R26" s="87"/>
      <c r="S26" s="42"/>
    </row>
    <row r="27" spans="1:31" s="97" customFormat="1">
      <c r="A27" s="45"/>
      <c r="B27" s="61"/>
      <c r="C27" s="61" t="s">
        <v>521</v>
      </c>
      <c r="D27" s="89">
        <f t="shared" si="0"/>
        <v>293</v>
      </c>
      <c r="E27" s="90">
        <f t="shared" ref="E27:H27" si="12">E23+E25</f>
        <v>-108</v>
      </c>
      <c r="F27" s="91">
        <f t="shared" si="12"/>
        <v>87</v>
      </c>
      <c r="G27" s="91">
        <f t="shared" si="12"/>
        <v>162</v>
      </c>
      <c r="H27" s="91">
        <f t="shared" si="12"/>
        <v>152</v>
      </c>
      <c r="I27" s="92"/>
      <c r="J27" s="93">
        <f t="shared" si="1"/>
        <v>-6.687898089171973E-2</v>
      </c>
      <c r="K27" s="94">
        <f t="shared" si="2"/>
        <v>-0.58935361216730042</v>
      </c>
      <c r="L27" s="92"/>
      <c r="M27" s="89">
        <f>Q27+P27+O27+N27</f>
        <v>314</v>
      </c>
      <c r="N27" s="95">
        <f t="shared" ref="N27:P27" si="13">N23+N25</f>
        <v>-263</v>
      </c>
      <c r="O27" s="91">
        <f>O23+O25</f>
        <v>196</v>
      </c>
      <c r="P27" s="92">
        <f t="shared" si="13"/>
        <v>195</v>
      </c>
      <c r="Q27" s="92">
        <f>Q23+Q25</f>
        <v>186</v>
      </c>
      <c r="R27" s="107"/>
      <c r="S27" s="45"/>
    </row>
    <row r="28" spans="1:31" s="97" customFormat="1">
      <c r="A28" s="45"/>
      <c r="B28" s="61"/>
      <c r="C28" s="61"/>
      <c r="D28" s="89"/>
      <c r="E28" s="113"/>
      <c r="F28" s="91"/>
      <c r="G28" s="91"/>
      <c r="H28" s="91"/>
      <c r="I28" s="92"/>
      <c r="J28" s="84"/>
      <c r="K28" s="85"/>
      <c r="L28" s="92"/>
      <c r="M28" s="89"/>
      <c r="N28" s="95"/>
      <c r="O28" s="91"/>
      <c r="P28" s="92"/>
      <c r="Q28" s="92"/>
      <c r="R28" s="107"/>
      <c r="S28" s="45"/>
    </row>
    <row r="29" spans="1:31" s="124" customFormat="1" ht="14.25">
      <c r="A29" s="114"/>
      <c r="B29" s="115"/>
      <c r="C29" s="115" t="s">
        <v>637</v>
      </c>
      <c r="D29" s="116">
        <f t="shared" si="0"/>
        <v>-508</v>
      </c>
      <c r="E29" s="117">
        <v>-114</v>
      </c>
      <c r="F29" s="118">
        <v>-328</v>
      </c>
      <c r="G29" s="118">
        <v>-54</v>
      </c>
      <c r="H29" s="118">
        <v>-12</v>
      </c>
      <c r="I29" s="119"/>
      <c r="J29" s="120" t="str">
        <f t="shared" si="1"/>
        <v>n.m.</v>
      </c>
      <c r="K29" s="121" t="str">
        <f t="shared" si="2"/>
        <v>n.m.</v>
      </c>
      <c r="L29" s="119"/>
      <c r="M29" s="116">
        <f>Q29+P29+O29+N29</f>
        <v>451</v>
      </c>
      <c r="N29" s="122">
        <v>121</v>
      </c>
      <c r="O29" s="118">
        <v>71</v>
      </c>
      <c r="P29" s="119">
        <v>139</v>
      </c>
      <c r="Q29" s="119">
        <v>120</v>
      </c>
      <c r="R29" s="123"/>
      <c r="S29" s="114"/>
    </row>
    <row r="30" spans="1:31" s="97" customFormat="1">
      <c r="A30" s="45"/>
      <c r="B30" s="61"/>
      <c r="C30" s="61"/>
      <c r="D30" s="89"/>
      <c r="E30" s="113"/>
      <c r="F30" s="91"/>
      <c r="G30" s="91"/>
      <c r="H30" s="91"/>
      <c r="I30" s="92"/>
      <c r="J30" s="84"/>
      <c r="K30" s="85"/>
      <c r="L30" s="92"/>
      <c r="M30" s="89"/>
      <c r="N30" s="95"/>
      <c r="O30" s="91"/>
      <c r="P30" s="92"/>
      <c r="Q30" s="92"/>
      <c r="R30" s="107"/>
      <c r="S30" s="45"/>
    </row>
    <row r="31" spans="1:31" s="97" customFormat="1">
      <c r="A31" s="45"/>
      <c r="B31" s="61"/>
      <c r="C31" s="61" t="s">
        <v>575</v>
      </c>
      <c r="D31" s="89">
        <f t="shared" si="0"/>
        <v>-215</v>
      </c>
      <c r="E31" s="90">
        <f t="shared" ref="E31:G31" si="14">E27+E29</f>
        <v>-222</v>
      </c>
      <c r="F31" s="91">
        <f t="shared" si="14"/>
        <v>-241</v>
      </c>
      <c r="G31" s="91">
        <f t="shared" si="14"/>
        <v>108</v>
      </c>
      <c r="H31" s="92">
        <f>H27+H29</f>
        <v>140</v>
      </c>
      <c r="I31" s="92"/>
      <c r="J31" s="93" t="str">
        <f t="shared" si="1"/>
        <v>n.m.</v>
      </c>
      <c r="K31" s="94">
        <f t="shared" si="2"/>
        <v>0.56338028169014076</v>
      </c>
      <c r="L31" s="92"/>
      <c r="M31" s="89">
        <f>Q31+P31+O31+N31</f>
        <v>765</v>
      </c>
      <c r="N31" s="95">
        <f>N27+N29</f>
        <v>-142</v>
      </c>
      <c r="O31" s="91">
        <f t="shared" ref="O31:P31" si="15">O27+O29</f>
        <v>267</v>
      </c>
      <c r="P31" s="92">
        <f t="shared" si="15"/>
        <v>334</v>
      </c>
      <c r="Q31" s="92">
        <f>Q27+Q29</f>
        <v>306</v>
      </c>
      <c r="R31" s="107"/>
      <c r="S31" s="45"/>
    </row>
    <row r="32" spans="1:31">
      <c r="A32" s="45"/>
      <c r="B32" s="61"/>
      <c r="C32" s="61"/>
      <c r="D32" s="80"/>
      <c r="E32" s="81"/>
      <c r="F32" s="82"/>
      <c r="G32" s="82"/>
      <c r="H32" s="82"/>
      <c r="I32" s="83"/>
      <c r="J32" s="84"/>
      <c r="K32" s="85"/>
      <c r="L32" s="83"/>
      <c r="M32" s="80"/>
      <c r="N32" s="86"/>
      <c r="O32" s="82"/>
      <c r="P32" s="83"/>
      <c r="Q32" s="83"/>
      <c r="R32" s="125"/>
      <c r="S32" s="45"/>
    </row>
    <row r="33" spans="1:24">
      <c r="A33" s="45"/>
      <c r="B33" s="61"/>
      <c r="C33" s="74" t="s">
        <v>576</v>
      </c>
      <c r="D33" s="80">
        <f t="shared" si="0"/>
        <v>7</v>
      </c>
      <c r="E33" s="81">
        <v>2</v>
      </c>
      <c r="F33" s="82">
        <v>2</v>
      </c>
      <c r="G33" s="82">
        <v>1</v>
      </c>
      <c r="H33" s="82">
        <v>2</v>
      </c>
      <c r="I33" s="83"/>
      <c r="J33" s="84" t="str">
        <f t="shared" si="1"/>
        <v>&gt;100%</v>
      </c>
      <c r="K33" s="85">
        <f t="shared" si="2"/>
        <v>0</v>
      </c>
      <c r="L33" s="83"/>
      <c r="M33" s="80">
        <f>Q33+P33+O33+N33</f>
        <v>2</v>
      </c>
      <c r="N33" s="86">
        <v>2</v>
      </c>
      <c r="O33" s="82">
        <v>0</v>
      </c>
      <c r="P33" s="83">
        <v>0</v>
      </c>
      <c r="Q33" s="83">
        <v>0</v>
      </c>
      <c r="R33" s="87"/>
      <c r="S33" s="45"/>
    </row>
    <row r="34" spans="1:24">
      <c r="A34" s="45"/>
      <c r="B34" s="61"/>
      <c r="C34" s="126" t="s">
        <v>577</v>
      </c>
      <c r="D34" s="80">
        <f t="shared" si="0"/>
        <v>-222</v>
      </c>
      <c r="E34" s="81">
        <f>+E31-E33</f>
        <v>-224</v>
      </c>
      <c r="F34" s="127">
        <v>-243</v>
      </c>
      <c r="G34" s="127">
        <v>107</v>
      </c>
      <c r="H34" s="127">
        <v>138</v>
      </c>
      <c r="I34" s="83"/>
      <c r="J34" s="84" t="str">
        <f t="shared" si="1"/>
        <v>n.m.</v>
      </c>
      <c r="K34" s="85">
        <f t="shared" si="2"/>
        <v>0.55555555555555558</v>
      </c>
      <c r="L34" s="83"/>
      <c r="M34" s="80">
        <f>Q34+P34+O34+N34</f>
        <v>763</v>
      </c>
      <c r="N34" s="86">
        <v>-144</v>
      </c>
      <c r="O34" s="127">
        <v>267</v>
      </c>
      <c r="P34" s="83">
        <v>334</v>
      </c>
      <c r="Q34" s="83">
        <v>306</v>
      </c>
      <c r="R34" s="87"/>
      <c r="S34" s="45"/>
    </row>
    <row r="35" spans="1:24">
      <c r="A35" s="45"/>
      <c r="B35" s="61"/>
      <c r="C35" s="74"/>
      <c r="D35" s="80"/>
      <c r="E35" s="81"/>
      <c r="F35" s="103"/>
      <c r="G35" s="103"/>
      <c r="H35" s="103"/>
      <c r="I35" s="83"/>
      <c r="J35" s="84"/>
      <c r="K35" s="85"/>
      <c r="L35" s="83"/>
      <c r="M35" s="80"/>
      <c r="N35" s="86"/>
      <c r="O35" s="103"/>
      <c r="P35" s="83"/>
      <c r="Q35" s="83"/>
      <c r="R35" s="96"/>
      <c r="S35" s="45"/>
      <c r="X35" s="128"/>
    </row>
    <row r="36" spans="1:24" ht="14.25">
      <c r="A36" s="45"/>
      <c r="B36" s="61"/>
      <c r="C36" s="61" t="s">
        <v>597</v>
      </c>
      <c r="D36" s="80"/>
      <c r="E36" s="81"/>
      <c r="F36" s="103"/>
      <c r="G36" s="103"/>
      <c r="H36" s="103"/>
      <c r="I36" s="83"/>
      <c r="J36" s="84"/>
      <c r="K36" s="85"/>
      <c r="L36" s="83"/>
      <c r="M36" s="80"/>
      <c r="N36" s="86"/>
      <c r="O36" s="103"/>
      <c r="P36" s="83"/>
      <c r="Q36" s="83"/>
      <c r="R36" s="96"/>
      <c r="S36" s="45"/>
      <c r="X36" s="128"/>
    </row>
    <row r="37" spans="1:24" s="97" customFormat="1">
      <c r="A37" s="45"/>
      <c r="B37" s="61"/>
      <c r="C37" s="74" t="s">
        <v>519</v>
      </c>
      <c r="D37" s="129">
        <f>E37+G37+H37+F37</f>
        <v>6.9999999999999993E-2</v>
      </c>
      <c r="E37" s="130">
        <v>-0.04</v>
      </c>
      <c r="F37" s="131">
        <v>0.01</v>
      </c>
      <c r="G37" s="131">
        <v>0.04</v>
      </c>
      <c r="H37" s="131">
        <v>0.06</v>
      </c>
      <c r="I37" s="132"/>
      <c r="J37" s="84">
        <f t="shared" si="1"/>
        <v>-0.50000000000000011</v>
      </c>
      <c r="K37" s="85">
        <f t="shared" si="2"/>
        <v>-0.63636363636363635</v>
      </c>
      <c r="L37" s="132"/>
      <c r="M37" s="129">
        <f>N37+O37+P37+Q37</f>
        <v>0.14000000000000001</v>
      </c>
      <c r="N37" s="133">
        <v>-0.11</v>
      </c>
      <c r="O37" s="134">
        <v>0.09</v>
      </c>
      <c r="P37" s="132">
        <v>0.08</v>
      </c>
      <c r="Q37" s="132">
        <v>0.08</v>
      </c>
      <c r="R37" s="96"/>
      <c r="S37" s="45"/>
    </row>
    <row r="38" spans="1:24">
      <c r="A38" s="45"/>
      <c r="B38" s="61"/>
      <c r="C38" s="126" t="s">
        <v>520</v>
      </c>
      <c r="D38" s="129">
        <f>E38+G38+H38+F38</f>
        <v>6.9999999999999993E-2</v>
      </c>
      <c r="E38" s="130">
        <v>-0.04</v>
      </c>
      <c r="F38" s="131">
        <v>0.01</v>
      </c>
      <c r="G38" s="131">
        <v>0.04</v>
      </c>
      <c r="H38" s="131">
        <v>0.06</v>
      </c>
      <c r="I38" s="132"/>
      <c r="J38" s="84">
        <f t="shared" si="1"/>
        <v>-0.46153846153846156</v>
      </c>
      <c r="K38" s="85">
        <f t="shared" si="2"/>
        <v>-0.66666666666666663</v>
      </c>
      <c r="L38" s="132"/>
      <c r="M38" s="129">
        <f>N38+O38+P38+Q38</f>
        <v>0.13</v>
      </c>
      <c r="N38" s="133">
        <v>-0.12</v>
      </c>
      <c r="O38" s="134">
        <v>0.09</v>
      </c>
      <c r="P38" s="132">
        <v>0.08</v>
      </c>
      <c r="Q38" s="132">
        <v>0.08</v>
      </c>
      <c r="R38" s="87"/>
      <c r="S38" s="45"/>
    </row>
    <row r="39" spans="1:24" ht="12" customHeight="1">
      <c r="A39" s="45"/>
      <c r="B39" s="61"/>
      <c r="C39" s="74"/>
      <c r="D39" s="80"/>
      <c r="E39" s="81"/>
      <c r="F39" s="103"/>
      <c r="G39" s="103"/>
      <c r="H39" s="103"/>
      <c r="I39" s="83"/>
      <c r="J39" s="84"/>
      <c r="K39" s="85"/>
      <c r="L39" s="83"/>
      <c r="M39" s="80"/>
      <c r="N39" s="86"/>
      <c r="O39" s="103"/>
      <c r="P39" s="83"/>
      <c r="Q39" s="83"/>
      <c r="R39" s="96"/>
      <c r="S39" s="45"/>
      <c r="V39" s="135"/>
      <c r="X39" s="128"/>
    </row>
    <row r="40" spans="1:24" s="97" customFormat="1">
      <c r="A40" s="45"/>
      <c r="B40" s="61"/>
      <c r="C40" s="74" t="s">
        <v>522</v>
      </c>
      <c r="D40" s="129">
        <f>E40+G40+H40+F40</f>
        <v>-6.9999999999999993E-2</v>
      </c>
      <c r="E40" s="130">
        <v>-0.06</v>
      </c>
      <c r="F40" s="134">
        <v>-0.09</v>
      </c>
      <c r="G40" s="134">
        <v>0.02</v>
      </c>
      <c r="H40" s="134">
        <v>0.06</v>
      </c>
      <c r="I40" s="132"/>
      <c r="J40" s="84" t="str">
        <f t="shared" si="1"/>
        <v>n.m.</v>
      </c>
      <c r="K40" s="85">
        <f t="shared" si="2"/>
        <v>0</v>
      </c>
      <c r="L40" s="132"/>
      <c r="M40" s="129">
        <f>N40+O40+P40+Q40</f>
        <v>0.33</v>
      </c>
      <c r="N40" s="133">
        <v>-0.06</v>
      </c>
      <c r="O40" s="134">
        <v>0.12</v>
      </c>
      <c r="P40" s="132">
        <v>0.14000000000000001</v>
      </c>
      <c r="Q40" s="132">
        <v>0.13</v>
      </c>
      <c r="R40" s="96"/>
      <c r="S40" s="45"/>
    </row>
    <row r="41" spans="1:24">
      <c r="A41" s="45"/>
      <c r="B41" s="61"/>
      <c r="C41" s="126" t="s">
        <v>523</v>
      </c>
      <c r="D41" s="129">
        <f>E41+G41+H41+F41</f>
        <v>-6.9999999999999993E-2</v>
      </c>
      <c r="E41" s="130">
        <v>-0.06</v>
      </c>
      <c r="F41" s="134">
        <v>-0.09</v>
      </c>
      <c r="G41" s="134">
        <v>0.02</v>
      </c>
      <c r="H41" s="134">
        <v>0.06</v>
      </c>
      <c r="I41" s="132"/>
      <c r="J41" s="84" t="str">
        <f t="shared" si="1"/>
        <v>n.m.</v>
      </c>
      <c r="K41" s="85">
        <f t="shared" si="2"/>
        <v>-0.14285714285714302</v>
      </c>
      <c r="L41" s="132"/>
      <c r="M41" s="129">
        <f>N41+O41+P41+Q41</f>
        <v>0.32</v>
      </c>
      <c r="N41" s="133">
        <v>-7.0000000000000007E-2</v>
      </c>
      <c r="O41" s="134">
        <v>0.12</v>
      </c>
      <c r="P41" s="132">
        <v>0.14000000000000001</v>
      </c>
      <c r="Q41" s="132">
        <v>0.13</v>
      </c>
      <c r="R41" s="87"/>
      <c r="S41" s="45"/>
    </row>
    <row r="42" spans="1:24">
      <c r="A42" s="45"/>
      <c r="B42" s="61"/>
      <c r="C42" s="61"/>
      <c r="D42" s="80"/>
      <c r="E42" s="81"/>
      <c r="F42" s="136"/>
      <c r="G42" s="136"/>
      <c r="H42" s="136"/>
      <c r="I42" s="132"/>
      <c r="J42" s="84"/>
      <c r="K42" s="85"/>
      <c r="L42" s="132"/>
      <c r="M42" s="80"/>
      <c r="N42" s="133"/>
      <c r="O42" s="136"/>
      <c r="P42" s="132"/>
      <c r="Q42" s="132"/>
      <c r="R42" s="107"/>
      <c r="S42" s="45"/>
    </row>
    <row r="43" spans="1:24" s="97" customFormat="1" ht="14.25">
      <c r="A43" s="45"/>
      <c r="B43" s="61"/>
      <c r="C43" s="61" t="s">
        <v>598</v>
      </c>
      <c r="D43" s="137">
        <f>E43+G43+H43+I43</f>
        <v>0</v>
      </c>
      <c r="E43" s="113">
        <v>0</v>
      </c>
      <c r="F43" s="138">
        <v>0</v>
      </c>
      <c r="G43" s="138">
        <v>0</v>
      </c>
      <c r="H43" s="138">
        <v>0</v>
      </c>
      <c r="I43" s="139"/>
      <c r="J43" s="84">
        <f t="shared" si="1"/>
        <v>-1</v>
      </c>
      <c r="K43" s="85" t="str">
        <f t="shared" si="2"/>
        <v>n.m.</v>
      </c>
      <c r="L43" s="139"/>
      <c r="M43" s="137">
        <f>N43+O43+P43+Q43</f>
        <v>7.0000000000000007E-2</v>
      </c>
      <c r="N43" s="140">
        <v>0</v>
      </c>
      <c r="O43" s="138">
        <v>0</v>
      </c>
      <c r="P43" s="139">
        <v>7.0000000000000007E-2</v>
      </c>
      <c r="Q43" s="139">
        <v>0</v>
      </c>
      <c r="R43" s="96"/>
      <c r="S43" s="45"/>
      <c r="V43" s="141"/>
    </row>
    <row r="44" spans="1:24" s="124" customFormat="1">
      <c r="A44" s="142"/>
      <c r="B44" s="143"/>
      <c r="C44" s="144" t="s">
        <v>13</v>
      </c>
      <c r="D44" s="145">
        <f>E44+G44+H44+I44</f>
        <v>0</v>
      </c>
      <c r="E44" s="117">
        <v>0</v>
      </c>
      <c r="F44" s="146">
        <v>0</v>
      </c>
      <c r="G44" s="146">
        <v>0</v>
      </c>
      <c r="H44" s="146">
        <v>0</v>
      </c>
      <c r="I44" s="147"/>
      <c r="J44" s="120">
        <f t="shared" si="1"/>
        <v>-1</v>
      </c>
      <c r="K44" s="121" t="str">
        <f t="shared" si="2"/>
        <v>n.m.</v>
      </c>
      <c r="L44" s="147"/>
      <c r="M44" s="145">
        <f>N44+O44+P44+Q44</f>
        <v>7.0000000000000007E-2</v>
      </c>
      <c r="N44" s="148">
        <v>0</v>
      </c>
      <c r="O44" s="146">
        <v>0</v>
      </c>
      <c r="P44" s="147">
        <v>7.0000000000000007E-2</v>
      </c>
      <c r="Q44" s="147">
        <v>0</v>
      </c>
      <c r="R44" s="149"/>
      <c r="S44" s="142"/>
    </row>
    <row r="45" spans="1:24">
      <c r="A45" s="45"/>
      <c r="B45" s="61"/>
      <c r="C45" s="74"/>
      <c r="D45" s="150"/>
      <c r="E45" s="151"/>
      <c r="F45" s="152"/>
      <c r="G45" s="60"/>
      <c r="H45" s="60"/>
      <c r="I45" s="61"/>
      <c r="J45" s="153"/>
      <c r="K45" s="154"/>
      <c r="L45" s="61"/>
      <c r="M45" s="155"/>
      <c r="N45" s="65"/>
      <c r="O45" s="152"/>
      <c r="P45" s="61"/>
      <c r="Q45" s="61"/>
      <c r="R45" s="61"/>
      <c r="S45" s="45"/>
    </row>
    <row r="46" spans="1:24" ht="9" customHeight="1">
      <c r="A46" s="42"/>
      <c r="B46" s="42"/>
      <c r="C46" s="42"/>
      <c r="D46" s="42"/>
      <c r="E46" s="42"/>
      <c r="F46" s="42"/>
      <c r="G46" s="42"/>
      <c r="H46" s="42"/>
      <c r="I46" s="42"/>
      <c r="J46" s="43"/>
      <c r="K46" s="43"/>
      <c r="L46" s="42"/>
      <c r="M46" s="42"/>
      <c r="N46" s="42"/>
      <c r="O46" s="42"/>
      <c r="P46" s="42"/>
      <c r="Q46" s="42"/>
      <c r="R46" s="42"/>
      <c r="S46" s="42"/>
    </row>
    <row r="47" spans="1:24" ht="13.5" customHeight="1">
      <c r="A47" s="156"/>
      <c r="B47" s="157" t="s">
        <v>594</v>
      </c>
      <c r="C47" s="157"/>
      <c r="D47" s="157"/>
      <c r="E47" s="157"/>
      <c r="F47" s="157"/>
      <c r="G47" s="78"/>
      <c r="H47" s="78"/>
      <c r="I47" s="78"/>
      <c r="J47" s="76"/>
      <c r="K47" s="76"/>
      <c r="L47" s="78"/>
      <c r="M47" s="78"/>
      <c r="N47" s="78"/>
      <c r="O47" s="157"/>
      <c r="P47" s="78"/>
      <c r="Q47" s="78"/>
      <c r="R47" s="157"/>
      <c r="S47" s="78"/>
    </row>
    <row r="48" spans="1:24" ht="13.5" customHeight="1">
      <c r="A48" s="156"/>
      <c r="B48" s="158" t="s">
        <v>644</v>
      </c>
      <c r="C48" s="157"/>
      <c r="D48" s="157"/>
      <c r="E48" s="157"/>
      <c r="F48" s="157"/>
      <c r="G48" s="78"/>
      <c r="H48" s="78"/>
      <c r="I48" s="78"/>
      <c r="J48" s="76"/>
      <c r="K48" s="76"/>
      <c r="L48" s="78"/>
      <c r="M48" s="78"/>
      <c r="N48" s="78"/>
      <c r="O48" s="157"/>
      <c r="P48" s="78"/>
      <c r="Q48" s="78"/>
      <c r="R48" s="157"/>
      <c r="S48" s="78"/>
    </row>
    <row r="49" spans="1:30" ht="26.25" customHeight="1">
      <c r="A49" s="156"/>
      <c r="B49" s="159" t="s">
        <v>653</v>
      </c>
      <c r="C49" s="160"/>
      <c r="D49" s="160"/>
      <c r="E49" s="160"/>
      <c r="F49" s="160"/>
      <c r="G49" s="160"/>
      <c r="H49" s="160"/>
      <c r="I49" s="160"/>
      <c r="J49" s="160"/>
      <c r="K49" s="160"/>
      <c r="L49" s="160"/>
      <c r="M49" s="160"/>
      <c r="N49" s="160"/>
      <c r="O49" s="160"/>
      <c r="P49" s="160"/>
      <c r="Q49" s="160"/>
      <c r="R49" s="160"/>
      <c r="S49" s="160"/>
    </row>
    <row r="50" spans="1:30" ht="13.5" customHeight="1">
      <c r="A50" s="156"/>
      <c r="B50" s="158" t="s">
        <v>595</v>
      </c>
      <c r="C50" s="78"/>
      <c r="D50" s="78"/>
      <c r="E50" s="78"/>
      <c r="F50" s="78"/>
      <c r="G50" s="156"/>
      <c r="H50" s="156"/>
      <c r="I50" s="156"/>
      <c r="J50" s="161"/>
      <c r="K50" s="161"/>
      <c r="L50" s="156"/>
      <c r="M50" s="156"/>
      <c r="N50" s="156"/>
      <c r="O50" s="78"/>
      <c r="P50" s="156"/>
      <c r="Q50" s="156"/>
      <c r="R50" s="156"/>
      <c r="S50" s="156"/>
    </row>
    <row r="51" spans="1:30" ht="13.5" customHeight="1">
      <c r="A51" s="156"/>
      <c r="B51" s="158" t="s">
        <v>596</v>
      </c>
      <c r="C51" s="78"/>
      <c r="D51" s="78"/>
      <c r="E51" s="78"/>
      <c r="F51" s="78"/>
      <c r="G51" s="156"/>
      <c r="H51" s="156"/>
      <c r="I51" s="156"/>
      <c r="J51" s="161"/>
      <c r="K51" s="161"/>
      <c r="L51" s="156"/>
      <c r="M51" s="156"/>
      <c r="N51" s="156"/>
      <c r="O51" s="78"/>
      <c r="P51" s="156"/>
      <c r="Q51" s="156"/>
      <c r="R51" s="156"/>
      <c r="S51" s="156"/>
    </row>
    <row r="52" spans="1:30" ht="13.5" customHeight="1">
      <c r="A52" s="156"/>
      <c r="C52" s="78"/>
      <c r="D52" s="78"/>
      <c r="E52" s="78"/>
      <c r="F52" s="78"/>
      <c r="G52" s="156"/>
      <c r="H52" s="156"/>
      <c r="I52" s="156"/>
      <c r="J52" s="161"/>
      <c r="K52" s="161"/>
      <c r="L52" s="156"/>
      <c r="M52" s="156"/>
      <c r="N52" s="156"/>
      <c r="O52" s="78"/>
      <c r="P52" s="156"/>
      <c r="Q52" s="156"/>
      <c r="R52" s="156"/>
      <c r="S52" s="156"/>
    </row>
    <row r="53" spans="1:30" ht="9" customHeight="1">
      <c r="A53" s="42"/>
      <c r="B53" s="42"/>
      <c r="C53" s="42"/>
      <c r="D53" s="42"/>
      <c r="E53" s="42"/>
      <c r="F53" s="42"/>
      <c r="G53" s="42"/>
      <c r="H53" s="42"/>
      <c r="I53" s="42"/>
      <c r="J53" s="43"/>
      <c r="K53" s="43"/>
      <c r="L53" s="42"/>
      <c r="M53" s="42"/>
      <c r="N53" s="42"/>
      <c r="O53" s="42"/>
      <c r="P53" s="42"/>
      <c r="Q53" s="42"/>
      <c r="R53" s="42"/>
      <c r="S53" s="42"/>
    </row>
    <row r="54" spans="1:30">
      <c r="A54" s="45"/>
      <c r="B54" s="52"/>
      <c r="C54" s="47" t="s">
        <v>0</v>
      </c>
      <c r="D54" s="48">
        <f>D2</f>
        <v>2013</v>
      </c>
      <c r="E54" s="49" t="str">
        <f>+E2</f>
        <v>Q4 '13</v>
      </c>
      <c r="F54" s="50" t="s">
        <v>518</v>
      </c>
      <c r="G54" s="51" t="s">
        <v>480</v>
      </c>
      <c r="H54" s="51" t="s">
        <v>408</v>
      </c>
      <c r="I54" s="52"/>
      <c r="J54" s="53" t="s">
        <v>357</v>
      </c>
      <c r="K54" s="54" t="s">
        <v>357</v>
      </c>
      <c r="L54" s="52"/>
      <c r="M54" s="48">
        <v>2012</v>
      </c>
      <c r="N54" s="49" t="s">
        <v>388</v>
      </c>
      <c r="O54" s="50" t="s">
        <v>371</v>
      </c>
      <c r="P54" s="52" t="s">
        <v>361</v>
      </c>
      <c r="Q54" s="52" t="s">
        <v>321</v>
      </c>
      <c r="R54" s="55"/>
      <c r="S54" s="45"/>
    </row>
    <row r="55" spans="1:30">
      <c r="A55" s="42"/>
      <c r="B55" s="74"/>
      <c r="C55" s="162" t="s">
        <v>14</v>
      </c>
      <c r="D55" s="58"/>
      <c r="E55" s="59"/>
      <c r="F55" s="60"/>
      <c r="G55" s="51"/>
      <c r="H55" s="51"/>
      <c r="I55" s="61"/>
      <c r="J55" s="62" t="str">
        <f>+J3</f>
        <v>FY%</v>
      </c>
      <c r="K55" s="63" t="str">
        <f>+K3</f>
        <v>Q4%</v>
      </c>
      <c r="L55" s="61"/>
      <c r="M55" s="64"/>
      <c r="N55" s="59"/>
      <c r="O55" s="60"/>
      <c r="P55" s="61"/>
      <c r="Q55" s="61"/>
      <c r="R55" s="74"/>
      <c r="S55" s="42"/>
      <c r="U55" s="163"/>
      <c r="V55" s="163"/>
      <c r="W55" s="163"/>
      <c r="X55" s="163"/>
      <c r="Y55" s="163"/>
      <c r="Z55" s="163"/>
      <c r="AA55" s="163"/>
      <c r="AB55" s="163"/>
      <c r="AC55" s="163"/>
      <c r="AD55" s="163"/>
    </row>
    <row r="56" spans="1:30" ht="14.25">
      <c r="A56" s="42"/>
      <c r="B56" s="74"/>
      <c r="C56" s="74"/>
      <c r="D56" s="150"/>
      <c r="E56" s="151"/>
      <c r="F56" s="152"/>
      <c r="G56" s="73"/>
      <c r="H56" s="73"/>
      <c r="I56" s="74"/>
      <c r="J56" s="164"/>
      <c r="K56" s="76"/>
      <c r="L56" s="74"/>
      <c r="M56" s="150"/>
      <c r="N56" s="151"/>
      <c r="O56" s="152"/>
      <c r="P56" s="74"/>
      <c r="Q56" s="74"/>
      <c r="R56" s="74"/>
      <c r="S56" s="42"/>
      <c r="U56" s="165"/>
      <c r="V56" s="166"/>
      <c r="W56" s="167"/>
      <c r="X56" s="168"/>
      <c r="Y56" s="167"/>
      <c r="Z56" s="169"/>
      <c r="AA56" s="167"/>
      <c r="AB56" s="168"/>
      <c r="AC56" s="167"/>
      <c r="AD56" s="168"/>
    </row>
    <row r="57" spans="1:30" ht="12.75">
      <c r="A57" s="42"/>
      <c r="B57" s="79"/>
      <c r="C57" s="74" t="s">
        <v>537</v>
      </c>
      <c r="D57" s="170">
        <f>F57+H57+G57+E57</f>
        <v>1926</v>
      </c>
      <c r="E57" s="81">
        <v>649</v>
      </c>
      <c r="F57" s="82">
        <v>362</v>
      </c>
      <c r="G57" s="171">
        <v>411</v>
      </c>
      <c r="H57" s="171">
        <v>504</v>
      </c>
      <c r="I57" s="83"/>
      <c r="J57" s="84">
        <f t="shared" ref="J57" si="16">+IFERROR(IF(D57*M57&lt;0,"n.m.",IF(D57/M57-1&gt;100%,"&gt;100%",D57/M57-1)),"n.m.")</f>
        <v>9.4318181818181746E-2</v>
      </c>
      <c r="K57" s="85">
        <f t="shared" ref="K57" si="17">+IFERROR(IF(E57*N57&lt;0,"n.m.",IF(E57/N57-1&gt;100%,"&gt;100%",E57/N57-1)),"n.m.")</f>
        <v>0.15275310834813505</v>
      </c>
      <c r="L57" s="83"/>
      <c r="M57" s="80">
        <f>Q57+P57+O57+N57</f>
        <v>1760</v>
      </c>
      <c r="N57" s="86">
        <v>563</v>
      </c>
      <c r="O57" s="82">
        <v>377</v>
      </c>
      <c r="P57" s="171">
        <v>572</v>
      </c>
      <c r="Q57" s="171">
        <v>248</v>
      </c>
      <c r="R57" s="87"/>
      <c r="S57" s="42"/>
      <c r="U57" s="172"/>
      <c r="V57" s="173"/>
      <c r="W57" s="174"/>
      <c r="X57" s="175"/>
      <c r="Y57" s="174"/>
      <c r="Z57" s="176"/>
      <c r="AA57" s="174"/>
      <c r="AB57" s="175"/>
      <c r="AC57" s="174"/>
      <c r="AD57" s="175"/>
    </row>
    <row r="58" spans="1:30" ht="12.75">
      <c r="A58" s="42"/>
      <c r="B58" s="79"/>
      <c r="C58" s="88" t="s">
        <v>538</v>
      </c>
      <c r="D58" s="170">
        <f t="shared" ref="D58:D68" si="18">F58+H58+G58+E58</f>
        <v>-3328</v>
      </c>
      <c r="E58" s="81">
        <v>-774</v>
      </c>
      <c r="F58" s="82">
        <v>-384</v>
      </c>
      <c r="G58" s="171">
        <v>-382</v>
      </c>
      <c r="H58" s="171">
        <v>-1788</v>
      </c>
      <c r="I58" s="83"/>
      <c r="J58" s="84">
        <f t="shared" ref="J58:J68" si="19">+IFERROR(IF(D58*M58&lt;0,"n.m.",IF(D58/M58-1&gt;100%,"&gt;100%",D58/M58-1)),"n.m.")</f>
        <v>0.80477223427331879</v>
      </c>
      <c r="K58" s="85">
        <f t="shared" ref="K58:K68" si="20">+IFERROR(IF(E58*N58&lt;0,"n.m.",IF(E58/N58-1&gt;100%,"&gt;100%",E58/N58-1)),"n.m.")</f>
        <v>0.36749116607773846</v>
      </c>
      <c r="L58" s="83"/>
      <c r="M58" s="80">
        <f>Q58+P58+O58+N58</f>
        <v>-1844</v>
      </c>
      <c r="N58" s="86">
        <v>-566</v>
      </c>
      <c r="O58" s="82">
        <v>-393</v>
      </c>
      <c r="P58" s="171">
        <v>-533</v>
      </c>
      <c r="Q58" s="171">
        <v>-352</v>
      </c>
      <c r="R58" s="87"/>
      <c r="S58" s="42"/>
      <c r="U58" s="172"/>
      <c r="V58" s="173"/>
      <c r="W58" s="174"/>
      <c r="X58" s="175"/>
      <c r="Y58" s="174"/>
      <c r="Z58" s="176"/>
      <c r="AA58" s="174"/>
      <c r="AB58" s="175"/>
      <c r="AC58" s="174"/>
      <c r="AD58" s="175"/>
    </row>
    <row r="59" spans="1:30" ht="12.75">
      <c r="A59" s="42"/>
      <c r="B59" s="79"/>
      <c r="C59" s="74" t="s">
        <v>539</v>
      </c>
      <c r="D59" s="170">
        <f t="shared" si="18"/>
        <v>3980</v>
      </c>
      <c r="E59" s="81">
        <v>-44</v>
      </c>
      <c r="F59" s="82">
        <v>-341</v>
      </c>
      <c r="G59" s="171">
        <v>2941</v>
      </c>
      <c r="H59" s="171">
        <v>1424</v>
      </c>
      <c r="I59" s="83"/>
      <c r="J59" s="84" t="str">
        <f t="shared" si="19"/>
        <v>n.m.</v>
      </c>
      <c r="K59" s="85">
        <f t="shared" si="20"/>
        <v>-0.95477903391572461</v>
      </c>
      <c r="L59" s="83"/>
      <c r="M59" s="80">
        <f>Q59+P59+O59+N59</f>
        <v>-843</v>
      </c>
      <c r="N59" s="86">
        <v>-973</v>
      </c>
      <c r="O59" s="82">
        <v>512</v>
      </c>
      <c r="P59" s="171">
        <v>-724</v>
      </c>
      <c r="Q59" s="171">
        <v>342</v>
      </c>
      <c r="R59" s="87"/>
      <c r="S59" s="42"/>
      <c r="U59" s="172"/>
      <c r="V59" s="173"/>
      <c r="W59" s="174"/>
      <c r="X59" s="175"/>
      <c r="Y59" s="174"/>
      <c r="Z59" s="176"/>
      <c r="AA59" s="174"/>
      <c r="AB59" s="175"/>
      <c r="AC59" s="174"/>
      <c r="AD59" s="175"/>
    </row>
    <row r="60" spans="1:30" s="97" customFormat="1" ht="12.75">
      <c r="A60" s="45"/>
      <c r="B60" s="61"/>
      <c r="C60" s="61" t="s">
        <v>524</v>
      </c>
      <c r="D60" s="177">
        <f t="shared" si="18"/>
        <v>2578</v>
      </c>
      <c r="E60" s="90">
        <f t="shared" ref="E60:H60" si="21">E57+E58+E59</f>
        <v>-169</v>
      </c>
      <c r="F60" s="91">
        <f t="shared" si="21"/>
        <v>-363</v>
      </c>
      <c r="G60" s="178">
        <f t="shared" si="21"/>
        <v>2970</v>
      </c>
      <c r="H60" s="178">
        <f t="shared" si="21"/>
        <v>140</v>
      </c>
      <c r="I60" s="92"/>
      <c r="J60" s="93" t="str">
        <f t="shared" si="19"/>
        <v>n.m.</v>
      </c>
      <c r="K60" s="94">
        <f t="shared" si="20"/>
        <v>-0.82684426229508201</v>
      </c>
      <c r="L60" s="92"/>
      <c r="M60" s="89">
        <f>Q60+P60+O60+N60</f>
        <v>-927</v>
      </c>
      <c r="N60" s="95">
        <f t="shared" ref="N60:P60" si="22">N57+N58+N59</f>
        <v>-976</v>
      </c>
      <c r="O60" s="91">
        <f>O57+O58+O59</f>
        <v>496</v>
      </c>
      <c r="P60" s="178">
        <f t="shared" si="22"/>
        <v>-685</v>
      </c>
      <c r="Q60" s="178">
        <f>Q57+Q58+Q59</f>
        <v>238</v>
      </c>
      <c r="R60" s="96"/>
      <c r="S60" s="45"/>
      <c r="U60" s="179"/>
      <c r="V60" s="179"/>
      <c r="W60" s="180"/>
      <c r="X60" s="181"/>
      <c r="Y60" s="180"/>
      <c r="Z60" s="182"/>
      <c r="AA60" s="180"/>
      <c r="AB60" s="181"/>
      <c r="AC60" s="180"/>
      <c r="AD60" s="181"/>
    </row>
    <row r="61" spans="1:30" ht="12.75">
      <c r="A61" s="45"/>
      <c r="B61" s="61"/>
      <c r="C61" s="88"/>
      <c r="D61" s="170"/>
      <c r="E61" s="81"/>
      <c r="F61" s="82"/>
      <c r="G61" s="171"/>
      <c r="H61" s="171"/>
      <c r="I61" s="83"/>
      <c r="J61" s="183"/>
      <c r="K61" s="184"/>
      <c r="L61" s="83"/>
      <c r="M61" s="80"/>
      <c r="N61" s="86"/>
      <c r="O61" s="82"/>
      <c r="P61" s="171"/>
      <c r="Q61" s="171"/>
      <c r="R61" s="107"/>
      <c r="S61" s="45"/>
      <c r="U61" s="179"/>
      <c r="V61" s="179"/>
      <c r="W61" s="180"/>
      <c r="X61" s="181"/>
      <c r="Y61" s="180"/>
      <c r="Z61" s="182"/>
      <c r="AA61" s="180"/>
      <c r="AB61" s="181"/>
      <c r="AC61" s="180"/>
      <c r="AD61" s="181"/>
    </row>
    <row r="62" spans="1:30" ht="12.75">
      <c r="A62" s="42"/>
      <c r="B62" s="79"/>
      <c r="C62" s="74" t="s">
        <v>615</v>
      </c>
      <c r="D62" s="170">
        <f t="shared" si="18"/>
        <v>2853</v>
      </c>
      <c r="E62" s="81">
        <f>383+E57</f>
        <v>1032</v>
      </c>
      <c r="F62" s="82">
        <f>247+362</f>
        <v>609</v>
      </c>
      <c r="G62" s="171">
        <v>631</v>
      </c>
      <c r="H62" s="171">
        <v>581</v>
      </c>
      <c r="I62" s="83"/>
      <c r="J62" s="84">
        <f t="shared" si="19"/>
        <v>-5.1213834386431678E-2</v>
      </c>
      <c r="K62" s="85">
        <f t="shared" si="20"/>
        <v>0.10967741935483866</v>
      </c>
      <c r="L62" s="83"/>
      <c r="M62" s="80">
        <f>Q62+P62+O62+N62</f>
        <v>3007</v>
      </c>
      <c r="N62" s="86">
        <v>930</v>
      </c>
      <c r="O62" s="82">
        <v>731</v>
      </c>
      <c r="P62" s="171">
        <v>948</v>
      </c>
      <c r="Q62" s="171">
        <v>398</v>
      </c>
      <c r="R62" s="87"/>
      <c r="S62" s="42"/>
      <c r="U62" s="173"/>
      <c r="V62" s="173"/>
      <c r="W62" s="185"/>
      <c r="X62" s="186"/>
      <c r="Y62" s="185"/>
      <c r="Z62" s="187"/>
      <c r="AA62" s="185"/>
      <c r="AB62" s="186"/>
      <c r="AC62" s="185"/>
      <c r="AD62" s="186"/>
    </row>
    <row r="63" spans="1:30" ht="12.75">
      <c r="A63" s="42"/>
      <c r="B63" s="79"/>
      <c r="C63" s="88" t="s">
        <v>616</v>
      </c>
      <c r="D63" s="170">
        <f t="shared" si="18"/>
        <v>-3988</v>
      </c>
      <c r="E63" s="81">
        <f>+-273+E58</f>
        <v>-1047</v>
      </c>
      <c r="F63" s="82">
        <f>-126-384</f>
        <v>-510</v>
      </c>
      <c r="G63" s="171">
        <v>-523</v>
      </c>
      <c r="H63" s="171">
        <v>-1908</v>
      </c>
      <c r="I63" s="83"/>
      <c r="J63" s="84">
        <f t="shared" si="19"/>
        <v>0.86966713548992036</v>
      </c>
      <c r="K63" s="85" t="str">
        <f t="shared" si="20"/>
        <v>&gt;100%</v>
      </c>
      <c r="L63" s="83"/>
      <c r="M63" s="80">
        <f>Q63+P63+O63+N63</f>
        <v>-2133</v>
      </c>
      <c r="N63" s="86">
        <v>-475</v>
      </c>
      <c r="O63" s="82">
        <v>-512</v>
      </c>
      <c r="P63" s="171">
        <v>-670</v>
      </c>
      <c r="Q63" s="171">
        <v>-476</v>
      </c>
      <c r="R63" s="87"/>
      <c r="S63" s="42"/>
      <c r="U63" s="172"/>
      <c r="V63" s="173"/>
      <c r="W63" s="174"/>
      <c r="X63" s="175"/>
      <c r="Y63" s="174"/>
      <c r="Z63" s="176"/>
      <c r="AA63" s="174"/>
      <c r="AB63" s="175"/>
      <c r="AC63" s="174"/>
      <c r="AD63" s="175"/>
    </row>
    <row r="64" spans="1:30" ht="12.75">
      <c r="A64" s="42"/>
      <c r="B64" s="79"/>
      <c r="C64" s="74" t="s">
        <v>617</v>
      </c>
      <c r="D64" s="170">
        <f t="shared" si="18"/>
        <v>3808</v>
      </c>
      <c r="E64" s="81">
        <f>+-63+E59</f>
        <v>-107</v>
      </c>
      <c r="F64" s="82">
        <f>-464+73</f>
        <v>-391</v>
      </c>
      <c r="G64" s="171">
        <v>2908</v>
      </c>
      <c r="H64" s="171">
        <v>1398</v>
      </c>
      <c r="I64" s="83"/>
      <c r="J64" s="84" t="str">
        <f t="shared" si="19"/>
        <v>n.m.</v>
      </c>
      <c r="K64" s="85">
        <f t="shared" si="20"/>
        <v>-0.89191919191919189</v>
      </c>
      <c r="L64" s="83"/>
      <c r="M64" s="80">
        <f>Q64+P64+O64+N64</f>
        <v>-876</v>
      </c>
      <c r="N64" s="86">
        <v>-990</v>
      </c>
      <c r="O64" s="82">
        <v>503</v>
      </c>
      <c r="P64" s="171">
        <v>-726</v>
      </c>
      <c r="Q64" s="171">
        <v>337</v>
      </c>
      <c r="R64" s="87"/>
      <c r="S64" s="42"/>
      <c r="U64" s="172"/>
      <c r="V64" s="173"/>
      <c r="W64" s="174"/>
      <c r="X64" s="175"/>
      <c r="Y64" s="174"/>
      <c r="Z64" s="176"/>
      <c r="AA64" s="174"/>
      <c r="AB64" s="175"/>
      <c r="AC64" s="174"/>
      <c r="AD64" s="175"/>
    </row>
    <row r="65" spans="1:30" s="97" customFormat="1" ht="12.75">
      <c r="A65" s="45"/>
      <c r="B65" s="61"/>
      <c r="C65" s="61" t="s">
        <v>108</v>
      </c>
      <c r="D65" s="177">
        <f>F65+H65+G65+E65</f>
        <v>2673</v>
      </c>
      <c r="E65" s="90">
        <f t="shared" ref="E65:H65" si="23">E62+E63+E64</f>
        <v>-122</v>
      </c>
      <c r="F65" s="91">
        <f t="shared" si="23"/>
        <v>-292</v>
      </c>
      <c r="G65" s="178">
        <f t="shared" si="23"/>
        <v>3016</v>
      </c>
      <c r="H65" s="178">
        <f t="shared" si="23"/>
        <v>71</v>
      </c>
      <c r="I65" s="92"/>
      <c r="J65" s="93" t="str">
        <f t="shared" si="19"/>
        <v>n.m.</v>
      </c>
      <c r="K65" s="94">
        <f t="shared" si="20"/>
        <v>-0.77196261682242995</v>
      </c>
      <c r="L65" s="92"/>
      <c r="M65" s="89">
        <f>Q65+P65+O65+N65</f>
        <v>-2</v>
      </c>
      <c r="N65" s="95">
        <f t="shared" ref="N65" si="24">N62+N63+N64</f>
        <v>-535</v>
      </c>
      <c r="O65" s="91">
        <f>O62+O63+O64</f>
        <v>722</v>
      </c>
      <c r="P65" s="178">
        <f t="shared" ref="P65" si="25">P62+P63+P64</f>
        <v>-448</v>
      </c>
      <c r="Q65" s="178">
        <f>Q62+Q63+Q64</f>
        <v>259</v>
      </c>
      <c r="R65" s="96"/>
      <c r="S65" s="45"/>
      <c r="U65" s="172"/>
      <c r="V65" s="173"/>
      <c r="W65" s="174"/>
      <c r="X65" s="175"/>
      <c r="Y65" s="174"/>
      <c r="Z65" s="176"/>
      <c r="AA65" s="174"/>
      <c r="AB65" s="175"/>
      <c r="AC65" s="174"/>
      <c r="AD65" s="175"/>
    </row>
    <row r="66" spans="1:30" s="97" customFormat="1" ht="12.75">
      <c r="A66" s="45"/>
      <c r="B66" s="61"/>
      <c r="C66" s="61"/>
      <c r="D66" s="177"/>
      <c r="E66" s="113"/>
      <c r="F66" s="91"/>
      <c r="G66" s="178"/>
      <c r="H66" s="178"/>
      <c r="I66" s="92"/>
      <c r="J66" s="188"/>
      <c r="K66" s="189"/>
      <c r="L66" s="92"/>
      <c r="M66" s="89"/>
      <c r="N66" s="95"/>
      <c r="O66" s="91"/>
      <c r="P66" s="92"/>
      <c r="Q66" s="92"/>
      <c r="R66" s="96"/>
      <c r="S66" s="45"/>
      <c r="U66" s="179"/>
      <c r="V66" s="179"/>
      <c r="W66" s="180"/>
      <c r="X66" s="181"/>
      <c r="Y66" s="180"/>
      <c r="Z66" s="182"/>
      <c r="AA66" s="180"/>
      <c r="AB66" s="181"/>
      <c r="AC66" s="180"/>
      <c r="AD66" s="181"/>
    </row>
    <row r="67" spans="1:30">
      <c r="A67" s="42"/>
      <c r="B67" s="79"/>
      <c r="C67" s="88" t="s">
        <v>15</v>
      </c>
      <c r="D67" s="170">
        <f t="shared" si="18"/>
        <v>176</v>
      </c>
      <c r="E67" s="81">
        <v>25</v>
      </c>
      <c r="F67" s="82">
        <v>58</v>
      </c>
      <c r="G67" s="171">
        <v>56</v>
      </c>
      <c r="H67" s="171">
        <v>37</v>
      </c>
      <c r="I67" s="83"/>
      <c r="J67" s="84">
        <f t="shared" si="19"/>
        <v>-0.47462686567164181</v>
      </c>
      <c r="K67" s="85">
        <f t="shared" si="20"/>
        <v>-0.72826086956521741</v>
      </c>
      <c r="L67" s="83"/>
      <c r="M67" s="80">
        <f>Q67+P67+O67+N67</f>
        <v>335</v>
      </c>
      <c r="N67" s="86">
        <v>92</v>
      </c>
      <c r="O67" s="82">
        <v>89</v>
      </c>
      <c r="P67" s="83">
        <v>92</v>
      </c>
      <c r="Q67" s="83">
        <v>62</v>
      </c>
      <c r="R67" s="87"/>
      <c r="S67" s="42"/>
      <c r="U67" s="163"/>
      <c r="V67" s="163"/>
      <c r="W67" s="163"/>
      <c r="X67" s="163"/>
      <c r="Y67" s="163"/>
      <c r="Z67" s="163"/>
      <c r="AA67" s="163"/>
      <c r="AB67" s="163"/>
      <c r="AC67" s="163"/>
      <c r="AD67" s="163"/>
    </row>
    <row r="68" spans="1:30" s="97" customFormat="1" ht="14.25">
      <c r="A68" s="45"/>
      <c r="B68" s="61"/>
      <c r="C68" s="112" t="s">
        <v>525</v>
      </c>
      <c r="D68" s="177">
        <f t="shared" si="18"/>
        <v>489</v>
      </c>
      <c r="E68" s="113">
        <v>264</v>
      </c>
      <c r="F68" s="91">
        <v>63</v>
      </c>
      <c r="G68" s="178">
        <v>52</v>
      </c>
      <c r="H68" s="178">
        <v>110</v>
      </c>
      <c r="I68" s="92"/>
      <c r="J68" s="93">
        <f t="shared" si="19"/>
        <v>-0.23233908948194659</v>
      </c>
      <c r="K68" s="94">
        <f t="shared" si="20"/>
        <v>0.11864406779661008</v>
      </c>
      <c r="L68" s="92"/>
      <c r="M68" s="89">
        <f>Q68+P68+O68+N68</f>
        <v>637</v>
      </c>
      <c r="N68" s="95">
        <v>236</v>
      </c>
      <c r="O68" s="91">
        <v>101</v>
      </c>
      <c r="P68" s="92">
        <v>305</v>
      </c>
      <c r="Q68" s="92">
        <v>-5</v>
      </c>
      <c r="R68" s="190"/>
      <c r="S68" s="45"/>
      <c r="U68" s="141"/>
      <c r="V68" s="141"/>
      <c r="W68" s="141"/>
      <c r="X68" s="141"/>
      <c r="Y68" s="141"/>
      <c r="Z68" s="141"/>
      <c r="AA68" s="141"/>
      <c r="AB68" s="141"/>
      <c r="AC68" s="141"/>
      <c r="AD68" s="141"/>
    </row>
    <row r="69" spans="1:30">
      <c r="A69" s="45"/>
      <c r="B69" s="61"/>
      <c r="C69" s="88"/>
      <c r="D69" s="170"/>
      <c r="E69" s="81"/>
      <c r="F69" s="82"/>
      <c r="G69" s="171"/>
      <c r="H69" s="171"/>
      <c r="I69" s="83"/>
      <c r="J69" s="183"/>
      <c r="K69" s="184"/>
      <c r="L69" s="83"/>
      <c r="M69" s="80"/>
      <c r="N69" s="86"/>
      <c r="O69" s="82"/>
      <c r="P69" s="83"/>
      <c r="Q69" s="83"/>
      <c r="R69" s="107"/>
      <c r="S69" s="45"/>
      <c r="U69" s="163"/>
      <c r="V69" s="163"/>
      <c r="W69" s="163"/>
      <c r="X69" s="163"/>
      <c r="Y69" s="163"/>
      <c r="Z69" s="163"/>
      <c r="AA69" s="163"/>
      <c r="AB69" s="163"/>
      <c r="AC69" s="163"/>
      <c r="AD69" s="163"/>
    </row>
    <row r="70" spans="1:30" s="97" customFormat="1">
      <c r="A70" s="45"/>
      <c r="B70" s="61"/>
      <c r="C70" s="112" t="s">
        <v>586</v>
      </c>
      <c r="D70" s="170"/>
      <c r="E70" s="81"/>
      <c r="F70" s="91"/>
      <c r="G70" s="178"/>
      <c r="H70" s="178"/>
      <c r="I70" s="92"/>
      <c r="J70" s="188"/>
      <c r="K70" s="189"/>
      <c r="L70" s="92"/>
      <c r="M70" s="89"/>
      <c r="N70" s="95"/>
      <c r="O70" s="91"/>
      <c r="P70" s="92"/>
      <c r="Q70" s="92"/>
      <c r="R70" s="107"/>
      <c r="S70" s="45"/>
      <c r="U70" s="163"/>
      <c r="V70" s="141"/>
      <c r="W70" s="163"/>
      <c r="X70" s="163"/>
      <c r="Y70" s="163"/>
      <c r="Z70" s="163"/>
      <c r="AA70" s="163"/>
      <c r="AB70" s="163"/>
      <c r="AC70" s="163"/>
      <c r="AD70" s="163"/>
    </row>
    <row r="71" spans="1:30" ht="14.25">
      <c r="A71" s="42"/>
      <c r="B71" s="79"/>
      <c r="C71" s="88" t="s">
        <v>485</v>
      </c>
      <c r="D71" s="191">
        <f>E71</f>
        <v>2.4</v>
      </c>
      <c r="E71" s="192">
        <v>2.4</v>
      </c>
      <c r="F71" s="193">
        <v>2.4</v>
      </c>
      <c r="G71" s="193">
        <v>2.2000000000000002</v>
      </c>
      <c r="H71" s="193">
        <v>2.8</v>
      </c>
      <c r="I71" s="194"/>
      <c r="J71" s="195"/>
      <c r="K71" s="196"/>
      <c r="L71" s="194"/>
      <c r="M71" s="197">
        <f>N71</f>
        <v>2.7</v>
      </c>
      <c r="N71" s="198">
        <v>2.7</v>
      </c>
      <c r="O71" s="193">
        <v>2.6</v>
      </c>
      <c r="P71" s="194">
        <v>2.5</v>
      </c>
      <c r="Q71" s="194">
        <v>2.4</v>
      </c>
      <c r="R71" s="87"/>
      <c r="S71" s="42"/>
      <c r="U71" s="163"/>
      <c r="V71" s="163"/>
      <c r="W71" s="163"/>
      <c r="X71" s="163"/>
      <c r="Y71" s="163"/>
      <c r="Z71" s="163"/>
      <c r="AA71" s="163"/>
      <c r="AB71" s="163"/>
      <c r="AC71" s="163"/>
      <c r="AD71" s="163"/>
    </row>
    <row r="72" spans="1:30">
      <c r="A72" s="45"/>
      <c r="B72" s="61"/>
      <c r="C72" s="74"/>
      <c r="D72" s="150"/>
      <c r="E72" s="151"/>
      <c r="F72" s="152"/>
      <c r="G72" s="199"/>
      <c r="H72" s="199"/>
      <c r="I72" s="200"/>
      <c r="J72" s="201"/>
      <c r="K72" s="202"/>
      <c r="L72" s="200"/>
      <c r="M72" s="203"/>
      <c r="N72" s="204"/>
      <c r="O72" s="152"/>
      <c r="P72" s="200"/>
      <c r="Q72" s="200" t="s">
        <v>336</v>
      </c>
      <c r="R72" s="79"/>
      <c r="S72" s="45"/>
      <c r="U72" s="163"/>
      <c r="V72" s="163"/>
      <c r="W72" s="163"/>
      <c r="X72" s="163"/>
      <c r="Y72" s="163"/>
      <c r="Z72" s="163"/>
      <c r="AA72" s="163"/>
      <c r="AB72" s="163"/>
      <c r="AC72" s="163"/>
      <c r="AD72" s="163"/>
    </row>
    <row r="73" spans="1:30" ht="9" customHeight="1">
      <c r="A73" s="42"/>
      <c r="B73" s="42"/>
      <c r="C73" s="42"/>
      <c r="D73" s="42"/>
      <c r="E73" s="42"/>
      <c r="F73" s="42"/>
      <c r="G73" s="42"/>
      <c r="H73" s="42"/>
      <c r="I73" s="42"/>
      <c r="J73" s="43"/>
      <c r="K73" s="43"/>
      <c r="L73" s="42"/>
      <c r="M73" s="42"/>
      <c r="N73" s="42"/>
      <c r="O73" s="42"/>
      <c r="P73" s="42"/>
      <c r="Q73" s="42"/>
      <c r="R73" s="42"/>
      <c r="S73" s="42"/>
      <c r="U73" s="163"/>
      <c r="V73" s="163"/>
      <c r="W73" s="163"/>
      <c r="X73" s="163"/>
      <c r="Y73" s="163"/>
      <c r="Z73" s="163"/>
      <c r="AA73" s="163"/>
      <c r="AB73" s="163"/>
      <c r="AC73" s="163"/>
      <c r="AD73" s="163"/>
    </row>
    <row r="74" spans="1:30" ht="13.5" customHeight="1">
      <c r="A74" s="156"/>
      <c r="B74" s="2" t="s">
        <v>382</v>
      </c>
      <c r="C74" s="205"/>
      <c r="D74" s="205"/>
      <c r="E74" s="205"/>
      <c r="F74" s="205"/>
      <c r="G74" s="156"/>
      <c r="H74" s="156"/>
      <c r="I74" s="156"/>
      <c r="J74" s="161"/>
      <c r="K74" s="161"/>
      <c r="L74" s="156"/>
      <c r="M74" s="156"/>
      <c r="N74" s="156"/>
      <c r="O74" s="205"/>
      <c r="P74" s="156"/>
      <c r="Q74" s="156"/>
      <c r="R74" s="205"/>
      <c r="S74" s="156"/>
      <c r="U74" s="163"/>
      <c r="V74" s="163"/>
      <c r="W74" s="163"/>
      <c r="X74" s="163"/>
      <c r="Y74" s="163"/>
      <c r="Z74" s="163"/>
      <c r="AA74" s="163"/>
      <c r="AB74" s="163"/>
      <c r="AC74" s="163"/>
      <c r="AD74" s="163"/>
    </row>
    <row r="75" spans="1:30" s="157" customFormat="1" ht="13.5" customHeight="1">
      <c r="A75" s="78"/>
      <c r="B75" s="6" t="s">
        <v>680</v>
      </c>
      <c r="C75" s="78"/>
      <c r="D75" s="78"/>
      <c r="E75" s="78"/>
      <c r="F75" s="78"/>
      <c r="G75" s="78"/>
      <c r="H75" s="78"/>
      <c r="I75" s="78"/>
      <c r="J75" s="76"/>
      <c r="K75" s="76"/>
      <c r="L75" s="78"/>
      <c r="M75" s="78"/>
      <c r="N75" s="78"/>
      <c r="O75" s="78"/>
      <c r="P75" s="78"/>
      <c r="Q75" s="78"/>
      <c r="R75" s="78"/>
      <c r="S75" s="78"/>
      <c r="U75" s="78"/>
      <c r="V75" s="78"/>
      <c r="W75" s="78"/>
      <c r="X75" s="78"/>
      <c r="Y75" s="78"/>
      <c r="Z75" s="78"/>
      <c r="AA75" s="78"/>
      <c r="AB75" s="78"/>
      <c r="AC75" s="78"/>
      <c r="AD75" s="78"/>
    </row>
    <row r="76" spans="1:30" ht="13.5" customHeight="1">
      <c r="A76" s="78"/>
      <c r="B76" s="158" t="s">
        <v>683</v>
      </c>
      <c r="C76" s="78"/>
      <c r="D76" s="78"/>
      <c r="E76" s="78"/>
      <c r="F76" s="78"/>
      <c r="G76" s="78"/>
      <c r="H76" s="78"/>
      <c r="I76" s="78"/>
      <c r="J76" s="76"/>
      <c r="K76" s="76"/>
      <c r="L76" s="78"/>
      <c r="M76" s="78"/>
      <c r="N76" s="78"/>
      <c r="O76" s="78"/>
      <c r="P76" s="156"/>
      <c r="Q76" s="156"/>
      <c r="R76" s="156"/>
      <c r="S76" s="156"/>
      <c r="U76" s="163"/>
      <c r="V76" s="163"/>
      <c r="W76" s="163"/>
      <c r="X76" s="163"/>
      <c r="Y76" s="163"/>
      <c r="Z76" s="163"/>
      <c r="AA76" s="163"/>
      <c r="AB76" s="163"/>
      <c r="AC76" s="163"/>
      <c r="AD76" s="163"/>
    </row>
    <row r="77" spans="1:30">
      <c r="A77" s="205"/>
      <c r="B77" s="205"/>
      <c r="C77" s="205"/>
      <c r="D77" s="205"/>
      <c r="E77" s="205"/>
      <c r="F77" s="205"/>
      <c r="G77" s="205"/>
      <c r="H77" s="205"/>
      <c r="I77" s="156"/>
      <c r="J77" s="161"/>
      <c r="K77" s="161"/>
      <c r="L77" s="156"/>
      <c r="M77" s="205"/>
      <c r="N77" s="205"/>
      <c r="O77" s="205"/>
      <c r="P77" s="205"/>
      <c r="Q77" s="205"/>
      <c r="R77" s="156"/>
      <c r="S77" s="156"/>
      <c r="U77" s="163"/>
      <c r="V77" s="163"/>
      <c r="W77" s="163"/>
      <c r="X77" s="163"/>
      <c r="Y77" s="163"/>
      <c r="Z77" s="163"/>
      <c r="AA77" s="163"/>
      <c r="AB77" s="163"/>
      <c r="AC77" s="163"/>
      <c r="AD77" s="163"/>
    </row>
    <row r="78" spans="1:30" ht="9" customHeight="1">
      <c r="A78" s="42"/>
      <c r="B78" s="42"/>
      <c r="C78" s="42"/>
      <c r="D78" s="42"/>
      <c r="E78" s="42"/>
      <c r="F78" s="42"/>
      <c r="G78" s="42"/>
      <c r="H78" s="42"/>
      <c r="I78" s="42"/>
      <c r="J78" s="43"/>
      <c r="K78" s="43"/>
      <c r="L78" s="42"/>
      <c r="M78" s="42"/>
      <c r="N78" s="42"/>
      <c r="O78" s="42"/>
      <c r="P78" s="42"/>
      <c r="Q78" s="42"/>
      <c r="R78" s="42"/>
      <c r="S78" s="42"/>
      <c r="U78" s="163"/>
      <c r="V78" s="163"/>
      <c r="W78" s="163"/>
      <c r="X78" s="163"/>
      <c r="Y78" s="163"/>
      <c r="Z78" s="163"/>
      <c r="AA78" s="163"/>
      <c r="AB78" s="163"/>
      <c r="AC78" s="163"/>
      <c r="AD78" s="163"/>
    </row>
    <row r="79" spans="1:30">
      <c r="A79" s="45"/>
      <c r="B79" s="52"/>
      <c r="C79" s="47" t="s">
        <v>0</v>
      </c>
      <c r="D79" s="48">
        <f>+D54</f>
        <v>2013</v>
      </c>
      <c r="E79" s="206" t="str">
        <f>+E54</f>
        <v>Q4 '13</v>
      </c>
      <c r="F79" s="207" t="s">
        <v>518</v>
      </c>
      <c r="G79" s="51" t="str">
        <f>+G54</f>
        <v>Q2 '13</v>
      </c>
      <c r="H79" s="51" t="s">
        <v>408</v>
      </c>
      <c r="I79" s="52"/>
      <c r="J79" s="53"/>
      <c r="K79" s="54"/>
      <c r="L79" s="52"/>
      <c r="M79" s="48">
        <v>2012</v>
      </c>
      <c r="N79" s="49" t="s">
        <v>388</v>
      </c>
      <c r="O79" s="207" t="s">
        <v>371</v>
      </c>
      <c r="P79" s="52" t="s">
        <v>361</v>
      </c>
      <c r="Q79" s="52" t="s">
        <v>321</v>
      </c>
      <c r="R79" s="55"/>
      <c r="S79" s="45"/>
    </row>
    <row r="80" spans="1:30">
      <c r="A80" s="42"/>
      <c r="B80" s="74"/>
      <c r="C80" s="162" t="s">
        <v>16</v>
      </c>
      <c r="D80" s="58"/>
      <c r="E80" s="59"/>
      <c r="F80" s="60"/>
      <c r="G80" s="51"/>
      <c r="H80" s="51"/>
      <c r="I80" s="74"/>
      <c r="J80" s="208"/>
      <c r="K80" s="63"/>
      <c r="L80" s="74"/>
      <c r="M80" s="64"/>
      <c r="N80" s="151"/>
      <c r="O80" s="60"/>
      <c r="P80" s="74"/>
      <c r="Q80" s="74"/>
      <c r="R80" s="66"/>
      <c r="S80" s="42"/>
      <c r="T80" s="163"/>
    </row>
    <row r="81" spans="1:20">
      <c r="A81" s="42"/>
      <c r="B81" s="74"/>
      <c r="C81" s="209"/>
      <c r="D81" s="210"/>
      <c r="E81" s="211"/>
      <c r="F81" s="212"/>
      <c r="G81" s="213"/>
      <c r="H81" s="213"/>
      <c r="I81" s="74"/>
      <c r="J81" s="164"/>
      <c r="K81" s="76"/>
      <c r="L81" s="74"/>
      <c r="M81" s="150"/>
      <c r="N81" s="151"/>
      <c r="O81" s="212"/>
      <c r="P81" s="74"/>
      <c r="Q81" s="74"/>
      <c r="R81" s="52"/>
      <c r="S81" s="42"/>
      <c r="T81" s="163"/>
    </row>
    <row r="82" spans="1:20">
      <c r="A82" s="42"/>
      <c r="B82" s="79"/>
      <c r="C82" s="74" t="s">
        <v>55</v>
      </c>
      <c r="D82" s="170">
        <f t="shared" ref="D82:D89" si="26">E82</f>
        <v>1169</v>
      </c>
      <c r="E82" s="81">
        <v>1169</v>
      </c>
      <c r="F82" s="82">
        <v>1170</v>
      </c>
      <c r="G82" s="171">
        <v>5158</v>
      </c>
      <c r="H82" s="171">
        <v>5151</v>
      </c>
      <c r="I82" s="83"/>
      <c r="J82" s="183"/>
      <c r="K82" s="184"/>
      <c r="L82" s="83"/>
      <c r="M82" s="80">
        <f t="shared" ref="M82:M89" si="27">N82</f>
        <v>5157</v>
      </c>
      <c r="N82" s="86">
        <v>5157</v>
      </c>
      <c r="O82" s="82">
        <v>5588</v>
      </c>
      <c r="P82" s="83">
        <v>5590</v>
      </c>
      <c r="Q82" s="83">
        <v>5573</v>
      </c>
      <c r="R82" s="200"/>
      <c r="S82" s="42"/>
      <c r="T82" s="163"/>
    </row>
    <row r="83" spans="1:20">
      <c r="A83" s="42"/>
      <c r="B83" s="79"/>
      <c r="C83" s="88" t="s">
        <v>56</v>
      </c>
      <c r="D83" s="170">
        <f t="shared" si="26"/>
        <v>1729</v>
      </c>
      <c r="E83" s="81">
        <v>1729</v>
      </c>
      <c r="F83" s="82">
        <v>1634</v>
      </c>
      <c r="G83" s="171">
        <v>3395</v>
      </c>
      <c r="H83" s="171">
        <v>3495</v>
      </c>
      <c r="I83" s="83"/>
      <c r="J83" s="183"/>
      <c r="K83" s="184"/>
      <c r="L83" s="83"/>
      <c r="M83" s="80">
        <f t="shared" si="27"/>
        <v>2191</v>
      </c>
      <c r="N83" s="86">
        <v>2191</v>
      </c>
      <c r="O83" s="82">
        <v>2278</v>
      </c>
      <c r="P83" s="83">
        <v>2350</v>
      </c>
      <c r="Q83" s="83">
        <v>2438</v>
      </c>
      <c r="R83" s="200"/>
      <c r="S83" s="42"/>
      <c r="T83" s="163"/>
    </row>
    <row r="84" spans="1:20" ht="14.25">
      <c r="A84" s="42"/>
      <c r="B84" s="79"/>
      <c r="C84" s="74" t="s">
        <v>220</v>
      </c>
      <c r="D84" s="170">
        <f t="shared" si="26"/>
        <v>610</v>
      </c>
      <c r="E84" s="81">
        <v>610</v>
      </c>
      <c r="F84" s="82">
        <v>582</v>
      </c>
      <c r="G84" s="171">
        <v>722</v>
      </c>
      <c r="H84" s="171">
        <v>800</v>
      </c>
      <c r="I84" s="83"/>
      <c r="J84" s="183"/>
      <c r="K84" s="184"/>
      <c r="L84" s="83"/>
      <c r="M84" s="80">
        <f t="shared" si="27"/>
        <v>838</v>
      </c>
      <c r="N84" s="86">
        <v>838</v>
      </c>
      <c r="O84" s="82">
        <v>771</v>
      </c>
      <c r="P84" s="83">
        <v>795</v>
      </c>
      <c r="Q84" s="83">
        <v>813</v>
      </c>
      <c r="R84" s="200"/>
      <c r="S84" s="42"/>
      <c r="T84" s="163"/>
    </row>
    <row r="85" spans="1:20">
      <c r="A85" s="42"/>
      <c r="B85" s="79"/>
      <c r="C85" s="74" t="s">
        <v>57</v>
      </c>
      <c r="D85" s="170">
        <f t="shared" si="26"/>
        <v>135</v>
      </c>
      <c r="E85" s="81">
        <v>135</v>
      </c>
      <c r="F85" s="82">
        <v>148</v>
      </c>
      <c r="G85" s="171">
        <v>189</v>
      </c>
      <c r="H85" s="171">
        <v>209</v>
      </c>
      <c r="I85" s="83"/>
      <c r="J85" s="183"/>
      <c r="K85" s="184"/>
      <c r="L85" s="83"/>
      <c r="M85" s="80">
        <f t="shared" si="27"/>
        <v>272</v>
      </c>
      <c r="N85" s="86">
        <v>272</v>
      </c>
      <c r="O85" s="82">
        <v>277</v>
      </c>
      <c r="P85" s="83">
        <v>290</v>
      </c>
      <c r="Q85" s="83">
        <v>269</v>
      </c>
      <c r="R85" s="200"/>
      <c r="S85" s="42"/>
      <c r="T85" s="163"/>
    </row>
    <row r="86" spans="1:20">
      <c r="A86" s="42"/>
      <c r="B86" s="79"/>
      <c r="C86" s="88" t="s">
        <v>58</v>
      </c>
      <c r="D86" s="170">
        <f t="shared" si="26"/>
        <v>5340</v>
      </c>
      <c r="E86" s="81">
        <v>5340</v>
      </c>
      <c r="F86" s="82">
        <v>5390</v>
      </c>
      <c r="G86" s="171">
        <v>8055</v>
      </c>
      <c r="H86" s="171">
        <v>8028</v>
      </c>
      <c r="I86" s="83"/>
      <c r="J86" s="183"/>
      <c r="K86" s="184"/>
      <c r="L86" s="83"/>
      <c r="M86" s="80">
        <f t="shared" si="27"/>
        <v>7895</v>
      </c>
      <c r="N86" s="86">
        <v>7895</v>
      </c>
      <c r="O86" s="82">
        <v>7797</v>
      </c>
      <c r="P86" s="83">
        <v>7772</v>
      </c>
      <c r="Q86" s="83">
        <v>7587</v>
      </c>
      <c r="R86" s="200"/>
      <c r="S86" s="42"/>
      <c r="T86" s="163"/>
    </row>
    <row r="87" spans="1:20">
      <c r="A87" s="42"/>
      <c r="B87" s="79"/>
      <c r="C87" s="88" t="s">
        <v>639</v>
      </c>
      <c r="D87" s="170">
        <f t="shared" si="26"/>
        <v>2199</v>
      </c>
      <c r="E87" s="81">
        <v>2199</v>
      </c>
      <c r="F87" s="82">
        <v>1952</v>
      </c>
      <c r="G87" s="171">
        <v>2773</v>
      </c>
      <c r="H87" s="171">
        <v>2761</v>
      </c>
      <c r="I87" s="83"/>
      <c r="J87" s="183"/>
      <c r="K87" s="184"/>
      <c r="L87" s="83"/>
      <c r="M87" s="80">
        <f t="shared" si="27"/>
        <v>2822</v>
      </c>
      <c r="N87" s="86">
        <v>2822</v>
      </c>
      <c r="O87" s="82">
        <v>2633</v>
      </c>
      <c r="P87" s="83">
        <v>2549</v>
      </c>
      <c r="Q87" s="83">
        <v>2457</v>
      </c>
      <c r="R87" s="200"/>
      <c r="S87" s="42"/>
      <c r="T87" s="163"/>
    </row>
    <row r="88" spans="1:20">
      <c r="A88" s="42"/>
      <c r="B88" s="79"/>
      <c r="C88" s="88" t="s">
        <v>59</v>
      </c>
      <c r="D88" s="170">
        <f t="shared" si="26"/>
        <v>5221</v>
      </c>
      <c r="E88" s="81">
        <v>5221</v>
      </c>
      <c r="F88" s="82">
        <v>5469</v>
      </c>
      <c r="G88" s="171">
        <v>6191</v>
      </c>
      <c r="H88" s="171">
        <v>3105</v>
      </c>
      <c r="I88" s="83"/>
      <c r="J88" s="183"/>
      <c r="K88" s="184"/>
      <c r="L88" s="83"/>
      <c r="M88" s="80">
        <f t="shared" si="27"/>
        <v>3098</v>
      </c>
      <c r="N88" s="86">
        <v>3098</v>
      </c>
      <c r="O88" s="82">
        <v>3402</v>
      </c>
      <c r="P88" s="83">
        <v>2867</v>
      </c>
      <c r="Q88" s="83">
        <v>3212</v>
      </c>
      <c r="R88" s="200"/>
      <c r="S88" s="42"/>
      <c r="T88" s="163"/>
    </row>
    <row r="89" spans="1:20" s="124" customFormat="1">
      <c r="A89" s="114"/>
      <c r="B89" s="214"/>
      <c r="C89" s="215" t="s">
        <v>165</v>
      </c>
      <c r="D89" s="216">
        <f t="shared" si="26"/>
        <v>3946</v>
      </c>
      <c r="E89" s="117">
        <v>3946</v>
      </c>
      <c r="F89" s="118">
        <v>4133</v>
      </c>
      <c r="G89" s="217">
        <v>4345</v>
      </c>
      <c r="H89" s="217">
        <v>1213</v>
      </c>
      <c r="I89" s="119"/>
      <c r="J89" s="218"/>
      <c r="K89" s="219"/>
      <c r="L89" s="119"/>
      <c r="M89" s="116">
        <f t="shared" si="27"/>
        <v>1286</v>
      </c>
      <c r="N89" s="122">
        <v>1286</v>
      </c>
      <c r="O89" s="118">
        <v>1495</v>
      </c>
      <c r="P89" s="119">
        <v>878</v>
      </c>
      <c r="Q89" s="119">
        <v>1267</v>
      </c>
      <c r="R89" s="220"/>
      <c r="S89" s="114"/>
      <c r="T89" s="221"/>
    </row>
    <row r="90" spans="1:20">
      <c r="A90" s="42"/>
      <c r="B90" s="79"/>
      <c r="C90" s="88" t="s">
        <v>599</v>
      </c>
      <c r="D90" s="170">
        <f>E90</f>
        <v>9469</v>
      </c>
      <c r="E90" s="81">
        <v>9469</v>
      </c>
      <c r="F90" s="82">
        <v>9462</v>
      </c>
      <c r="G90" s="171">
        <v>0</v>
      </c>
      <c r="H90" s="171">
        <v>34</v>
      </c>
      <c r="I90" s="83"/>
      <c r="J90" s="183"/>
      <c r="K90" s="184"/>
      <c r="L90" s="83"/>
      <c r="M90" s="80">
        <f>N90</f>
        <v>28</v>
      </c>
      <c r="N90" s="86">
        <v>28</v>
      </c>
      <c r="O90" s="82">
        <v>19</v>
      </c>
      <c r="P90" s="83">
        <v>6</v>
      </c>
      <c r="Q90" s="83">
        <v>210</v>
      </c>
      <c r="R90" s="200"/>
      <c r="S90" s="42"/>
      <c r="T90" s="163"/>
    </row>
    <row r="91" spans="1:20" s="97" customFormat="1">
      <c r="A91" s="45"/>
      <c r="B91" s="110"/>
      <c r="C91" s="112" t="s">
        <v>17</v>
      </c>
      <c r="D91" s="177">
        <f t="shared" ref="D91" si="28">D82+D83+D84+D85+D86+D87+D88+D90</f>
        <v>25872</v>
      </c>
      <c r="E91" s="90">
        <f>E82+E83+E84+E85+E86+E87+E88+E90</f>
        <v>25872</v>
      </c>
      <c r="F91" s="91">
        <f>F82+F83+F84+F85+F86+F87+F88+F90</f>
        <v>25807</v>
      </c>
      <c r="G91" s="178">
        <f t="shared" ref="G91:H91" si="29">G82+G83+G84+G85+G86+G87+G88+G90</f>
        <v>26483</v>
      </c>
      <c r="H91" s="178">
        <f t="shared" si="29"/>
        <v>23583</v>
      </c>
      <c r="I91" s="92"/>
      <c r="J91" s="188"/>
      <c r="K91" s="189"/>
      <c r="L91" s="92"/>
      <c r="M91" s="89">
        <f t="shared" ref="M91" si="30">M82+M83+M84+M85+M86+M87+M88+M90</f>
        <v>22301</v>
      </c>
      <c r="N91" s="95">
        <f t="shared" ref="N91" si="31">N82+N83+N84+N85+N86+N87+N88+N90</f>
        <v>22301</v>
      </c>
      <c r="O91" s="91">
        <f t="shared" ref="O91" si="32">O82+O83+O84+O85+O86+O87+O88+O90</f>
        <v>22765</v>
      </c>
      <c r="P91" s="92">
        <f t="shared" ref="P91" si="33">P82+P83+P84+P85+P86+P87+P88+P90</f>
        <v>22219</v>
      </c>
      <c r="Q91" s="92">
        <f t="shared" ref="Q91" si="34">Q82+Q83+Q84+Q85+Q86+Q87+Q88+Q90</f>
        <v>22559</v>
      </c>
      <c r="R91" s="190"/>
      <c r="S91" s="45"/>
      <c r="T91" s="141"/>
    </row>
    <row r="92" spans="1:20">
      <c r="A92" s="42"/>
      <c r="B92" s="79"/>
      <c r="C92" s="88"/>
      <c r="D92" s="170"/>
      <c r="E92" s="81"/>
      <c r="F92" s="82"/>
      <c r="G92" s="171"/>
      <c r="H92" s="171"/>
      <c r="I92" s="83"/>
      <c r="J92" s="183"/>
      <c r="K92" s="184"/>
      <c r="L92" s="83"/>
      <c r="M92" s="80"/>
      <c r="N92" s="86"/>
      <c r="O92" s="82"/>
      <c r="P92" s="83"/>
      <c r="Q92" s="83"/>
      <c r="R92" s="220"/>
      <c r="S92" s="42"/>
      <c r="T92" s="163"/>
    </row>
    <row r="93" spans="1:20" ht="14.25">
      <c r="A93" s="45"/>
      <c r="B93" s="61"/>
      <c r="C93" s="88" t="s">
        <v>640</v>
      </c>
      <c r="D93" s="170">
        <f>E93</f>
        <v>5303</v>
      </c>
      <c r="E93" s="81">
        <v>5303</v>
      </c>
      <c r="F93" s="82">
        <v>5490</v>
      </c>
      <c r="G93" s="171">
        <v>5601</v>
      </c>
      <c r="H93" s="171">
        <v>2463</v>
      </c>
      <c r="I93" s="83"/>
      <c r="J93" s="183"/>
      <c r="K93" s="184"/>
      <c r="L93" s="83"/>
      <c r="M93" s="80">
        <f>N93</f>
        <v>1334</v>
      </c>
      <c r="N93" s="86">
        <v>1334</v>
      </c>
      <c r="O93" s="82">
        <v>1570</v>
      </c>
      <c r="P93" s="83">
        <v>1630</v>
      </c>
      <c r="Q93" s="83">
        <v>2602</v>
      </c>
      <c r="R93" s="107"/>
      <c r="S93" s="45"/>
      <c r="T93" s="163"/>
    </row>
    <row r="94" spans="1:20">
      <c r="A94" s="42"/>
      <c r="B94" s="74"/>
      <c r="C94" s="74" t="s">
        <v>60</v>
      </c>
      <c r="D94" s="170">
        <f>E94</f>
        <v>13677</v>
      </c>
      <c r="E94" s="81">
        <v>13677</v>
      </c>
      <c r="F94" s="82">
        <v>13765</v>
      </c>
      <c r="G94" s="222">
        <v>14314</v>
      </c>
      <c r="H94" s="222">
        <v>15259</v>
      </c>
      <c r="I94" s="223"/>
      <c r="J94" s="183"/>
      <c r="K94" s="184"/>
      <c r="L94" s="223"/>
      <c r="M94" s="80">
        <f>N94</f>
        <v>15104</v>
      </c>
      <c r="N94" s="224">
        <v>15104</v>
      </c>
      <c r="O94" s="82">
        <v>15032</v>
      </c>
      <c r="P94" s="223">
        <v>14641</v>
      </c>
      <c r="Q94" s="223">
        <v>14126</v>
      </c>
      <c r="R94" s="125"/>
      <c r="S94" s="42"/>
      <c r="T94" s="163"/>
    </row>
    <row r="95" spans="1:20" s="124" customFormat="1">
      <c r="A95" s="114"/>
      <c r="B95" s="214"/>
      <c r="C95" s="215" t="s">
        <v>166</v>
      </c>
      <c r="D95" s="216">
        <f>E95</f>
        <v>1182</v>
      </c>
      <c r="E95" s="117">
        <v>1182</v>
      </c>
      <c r="F95" s="118">
        <f>1162+152</f>
        <v>1314</v>
      </c>
      <c r="G95" s="225">
        <v>1746</v>
      </c>
      <c r="H95" s="225">
        <v>2087</v>
      </c>
      <c r="I95" s="119"/>
      <c r="J95" s="218"/>
      <c r="K95" s="219"/>
      <c r="L95" s="119"/>
      <c r="M95" s="116">
        <f>N95</f>
        <v>1944</v>
      </c>
      <c r="N95" s="122">
        <v>1944</v>
      </c>
      <c r="O95" s="82">
        <v>1929</v>
      </c>
      <c r="P95" s="119">
        <v>1773</v>
      </c>
      <c r="Q95" s="119">
        <v>1138</v>
      </c>
      <c r="R95" s="220"/>
      <c r="S95" s="114"/>
      <c r="T95" s="221"/>
    </row>
    <row r="96" spans="1:20" ht="14.25">
      <c r="A96" s="42"/>
      <c r="B96" s="79"/>
      <c r="C96" s="226" t="s">
        <v>641</v>
      </c>
      <c r="D96" s="170">
        <f>E96</f>
        <v>5354</v>
      </c>
      <c r="E96" s="81">
        <v>5354</v>
      </c>
      <c r="F96" s="82">
        <v>5202</v>
      </c>
      <c r="G96" s="171">
        <v>6568</v>
      </c>
      <c r="H96" s="171">
        <v>5834</v>
      </c>
      <c r="I96" s="83"/>
      <c r="J96" s="183"/>
      <c r="K96" s="184"/>
      <c r="L96" s="83"/>
      <c r="M96" s="80">
        <f>N96</f>
        <v>5857</v>
      </c>
      <c r="N96" s="86">
        <v>5857</v>
      </c>
      <c r="O96" s="82">
        <v>6158</v>
      </c>
      <c r="P96" s="83">
        <v>5948</v>
      </c>
      <c r="Q96" s="83">
        <v>5654</v>
      </c>
      <c r="R96" s="200"/>
      <c r="S96" s="42"/>
      <c r="T96" s="163"/>
    </row>
    <row r="97" spans="1:20">
      <c r="A97" s="42"/>
      <c r="B97" s="79"/>
      <c r="C97" s="226" t="s">
        <v>600</v>
      </c>
      <c r="D97" s="170">
        <f>E97</f>
        <v>1538</v>
      </c>
      <c r="E97" s="81">
        <v>1538</v>
      </c>
      <c r="F97" s="82">
        <v>1350</v>
      </c>
      <c r="G97" s="171">
        <v>0</v>
      </c>
      <c r="H97" s="171">
        <v>27</v>
      </c>
      <c r="I97" s="83"/>
      <c r="J97" s="183"/>
      <c r="K97" s="184"/>
      <c r="L97" s="83"/>
      <c r="M97" s="80">
        <f>N97</f>
        <v>6</v>
      </c>
      <c r="N97" s="86">
        <v>6</v>
      </c>
      <c r="O97" s="82">
        <v>5</v>
      </c>
      <c r="P97" s="83">
        <v>0</v>
      </c>
      <c r="Q97" s="83">
        <v>177</v>
      </c>
      <c r="R97" s="200"/>
      <c r="S97" s="42"/>
      <c r="T97" s="163"/>
    </row>
    <row r="98" spans="1:20" s="97" customFormat="1">
      <c r="A98" s="45"/>
      <c r="B98" s="110"/>
      <c r="C98" s="61" t="s">
        <v>18</v>
      </c>
      <c r="D98" s="177">
        <f t="shared" ref="D98" si="35">D93+D94+D96+D97</f>
        <v>25872</v>
      </c>
      <c r="E98" s="90">
        <f>E93+E94+E96+E97</f>
        <v>25872</v>
      </c>
      <c r="F98" s="91">
        <f>F93+F94+F96+F97</f>
        <v>25807</v>
      </c>
      <c r="G98" s="178">
        <f t="shared" ref="G98:H98" si="36">G93+G94+G96+G97</f>
        <v>26483</v>
      </c>
      <c r="H98" s="178">
        <f t="shared" si="36"/>
        <v>23583</v>
      </c>
      <c r="I98" s="92"/>
      <c r="J98" s="188"/>
      <c r="K98" s="189"/>
      <c r="L98" s="92"/>
      <c r="M98" s="89">
        <f t="shared" ref="M98" si="37">M93+M94+M96+M97</f>
        <v>22301</v>
      </c>
      <c r="N98" s="95">
        <f t="shared" ref="N98" si="38">N93+N94+N96+N97</f>
        <v>22301</v>
      </c>
      <c r="O98" s="91">
        <f t="shared" ref="O98" si="39">O93+O94+O96+O97</f>
        <v>22765</v>
      </c>
      <c r="P98" s="92">
        <f t="shared" ref="P98" si="40">P93+P94+P96+P97</f>
        <v>22219</v>
      </c>
      <c r="Q98" s="92">
        <f t="shared" ref="Q98" si="41">Q93+Q94+Q96+Q97</f>
        <v>22559</v>
      </c>
      <c r="R98" s="227"/>
      <c r="S98" s="45"/>
    </row>
    <row r="99" spans="1:20">
      <c r="A99" s="45"/>
      <c r="B99" s="61"/>
      <c r="C99" s="228"/>
      <c r="D99" s="229"/>
      <c r="E99" s="230"/>
      <c r="F99" s="231"/>
      <c r="G99" s="232"/>
      <c r="H99" s="232"/>
      <c r="I99" s="61"/>
      <c r="J99" s="233"/>
      <c r="K99" s="234"/>
      <c r="L99" s="61"/>
      <c r="M99" s="58"/>
      <c r="N99" s="59"/>
      <c r="O99" s="231"/>
      <c r="P99" s="61"/>
      <c r="Q99" s="61"/>
      <c r="R99" s="61"/>
      <c r="S99" s="45"/>
    </row>
    <row r="100" spans="1:20" ht="9" customHeight="1">
      <c r="A100" s="42"/>
      <c r="B100" s="42"/>
      <c r="C100" s="42"/>
      <c r="D100" s="42"/>
      <c r="E100" s="42"/>
      <c r="F100" s="42"/>
      <c r="G100" s="42"/>
      <c r="H100" s="42"/>
      <c r="I100" s="42"/>
      <c r="J100" s="43"/>
      <c r="K100" s="43"/>
      <c r="L100" s="42"/>
      <c r="M100" s="42"/>
      <c r="N100" s="42"/>
      <c r="O100" s="42"/>
      <c r="P100" s="42"/>
      <c r="Q100" s="42"/>
      <c r="R100" s="42"/>
      <c r="S100" s="42"/>
    </row>
    <row r="101" spans="1:20" s="157" customFormat="1" ht="13.5" customHeight="1">
      <c r="A101" s="78"/>
      <c r="B101" s="235" t="s">
        <v>221</v>
      </c>
      <c r="G101" s="78"/>
      <c r="H101" s="78"/>
      <c r="I101" s="78"/>
      <c r="J101" s="76"/>
      <c r="K101" s="76"/>
      <c r="L101" s="78"/>
      <c r="M101" s="78"/>
      <c r="N101" s="78"/>
      <c r="P101" s="78"/>
      <c r="Q101" s="78"/>
      <c r="S101" s="78"/>
    </row>
    <row r="102" spans="1:20" s="157" customFormat="1" ht="13.5" customHeight="1">
      <c r="A102" s="78"/>
      <c r="B102" s="236" t="s">
        <v>642</v>
      </c>
      <c r="C102" s="78"/>
      <c r="D102" s="78"/>
      <c r="E102" s="78"/>
      <c r="F102" s="78"/>
      <c r="G102" s="78"/>
      <c r="H102" s="78"/>
      <c r="I102" s="78"/>
      <c r="J102" s="76"/>
      <c r="K102" s="76"/>
      <c r="L102" s="78"/>
      <c r="M102" s="78"/>
      <c r="N102" s="78"/>
      <c r="O102" s="78"/>
      <c r="P102" s="78"/>
      <c r="Q102" s="78"/>
      <c r="R102" s="78"/>
      <c r="S102" s="78"/>
    </row>
    <row r="103" spans="1:20" s="157" customFormat="1" ht="13.5" customHeight="1">
      <c r="A103" s="78"/>
      <c r="B103" s="236" t="s">
        <v>684</v>
      </c>
      <c r="C103" s="78"/>
      <c r="D103" s="78"/>
      <c r="E103" s="78"/>
      <c r="F103" s="78"/>
      <c r="G103" s="78"/>
      <c r="H103" s="78"/>
      <c r="I103" s="78"/>
      <c r="J103" s="76"/>
      <c r="K103" s="76"/>
      <c r="L103" s="78"/>
      <c r="M103" s="78"/>
      <c r="N103" s="78"/>
      <c r="O103" s="78"/>
      <c r="P103" s="78"/>
      <c r="Q103" s="78"/>
      <c r="R103" s="78"/>
      <c r="S103" s="78"/>
    </row>
    <row r="104" spans="1:20" s="157" customFormat="1">
      <c r="G104" s="78"/>
      <c r="H104" s="78"/>
      <c r="J104" s="76"/>
      <c r="K104" s="76"/>
    </row>
    <row r="105" spans="1:20">
      <c r="G105" s="163"/>
      <c r="H105" s="163"/>
      <c r="I105" s="44"/>
      <c r="L105" s="44"/>
    </row>
    <row r="106" spans="1:20">
      <c r="G106" s="163"/>
      <c r="H106" s="163"/>
      <c r="I106" s="44"/>
      <c r="L106" s="44"/>
    </row>
    <row r="107" spans="1:20">
      <c r="G107" s="163"/>
      <c r="H107" s="163"/>
      <c r="I107" s="44"/>
      <c r="L107" s="44"/>
    </row>
    <row r="108" spans="1:20">
      <c r="G108" s="163"/>
      <c r="H108" s="163"/>
      <c r="I108" s="44"/>
      <c r="L108" s="44"/>
    </row>
    <row r="109" spans="1:20">
      <c r="G109" s="163"/>
      <c r="H109" s="163"/>
      <c r="I109" s="44"/>
      <c r="L109" s="44"/>
    </row>
    <row r="110" spans="1:20">
      <c r="G110" s="163"/>
      <c r="H110" s="163"/>
      <c r="I110" s="44"/>
      <c r="L110" s="44"/>
    </row>
    <row r="111" spans="1:20">
      <c r="G111" s="163"/>
      <c r="H111" s="163"/>
      <c r="I111" s="44"/>
      <c r="L111" s="44"/>
    </row>
    <row r="112" spans="1:20">
      <c r="G112" s="163"/>
      <c r="H112" s="163"/>
      <c r="I112" s="44"/>
      <c r="L112" s="44"/>
    </row>
    <row r="113" spans="7:12">
      <c r="G113" s="163"/>
      <c r="H113" s="163"/>
      <c r="I113" s="44"/>
      <c r="L113" s="44"/>
    </row>
    <row r="114" spans="7:12">
      <c r="G114" s="163"/>
      <c r="H114" s="163"/>
      <c r="I114" s="44"/>
      <c r="L114" s="44"/>
    </row>
    <row r="115" spans="7:12">
      <c r="G115" s="163"/>
      <c r="H115" s="163"/>
      <c r="I115" s="44"/>
      <c r="L115" s="44"/>
    </row>
    <row r="116" spans="7:12">
      <c r="G116" s="163"/>
      <c r="H116" s="163"/>
      <c r="I116" s="44"/>
      <c r="L116" s="44"/>
    </row>
    <row r="117" spans="7:12">
      <c r="G117" s="163"/>
      <c r="H117" s="163"/>
      <c r="I117" s="44"/>
      <c r="L117" s="44"/>
    </row>
    <row r="118" spans="7:12">
      <c r="G118" s="163"/>
      <c r="H118" s="163"/>
      <c r="I118" s="44"/>
      <c r="L118" s="44"/>
    </row>
    <row r="119" spans="7:12">
      <c r="G119" s="163"/>
      <c r="H119" s="163"/>
      <c r="I119" s="44"/>
      <c r="L119" s="44"/>
    </row>
    <row r="120" spans="7:12">
      <c r="G120" s="163"/>
      <c r="H120" s="163"/>
      <c r="I120" s="44"/>
      <c r="L120" s="44"/>
    </row>
    <row r="121" spans="7:12">
      <c r="G121" s="163"/>
      <c r="H121" s="163"/>
      <c r="I121" s="44"/>
      <c r="L121" s="44"/>
    </row>
    <row r="122" spans="7:12">
      <c r="G122" s="163"/>
      <c r="H122" s="163"/>
      <c r="I122" s="44"/>
      <c r="L122" s="44"/>
    </row>
    <row r="123" spans="7:12">
      <c r="G123" s="163"/>
      <c r="H123" s="163"/>
      <c r="I123" s="44"/>
      <c r="L123" s="44"/>
    </row>
    <row r="124" spans="7:12">
      <c r="G124" s="163"/>
      <c r="H124" s="163"/>
      <c r="I124" s="44"/>
      <c r="L124" s="44"/>
    </row>
    <row r="125" spans="7:12">
      <c r="G125" s="163"/>
      <c r="H125" s="163"/>
      <c r="I125" s="44"/>
      <c r="L125" s="44"/>
    </row>
    <row r="126" spans="7:12">
      <c r="G126" s="163"/>
      <c r="H126" s="163"/>
      <c r="I126" s="44"/>
      <c r="L126" s="44"/>
    </row>
    <row r="127" spans="7:12">
      <c r="G127" s="163"/>
      <c r="H127" s="163"/>
      <c r="I127" s="44"/>
      <c r="L127" s="44"/>
    </row>
    <row r="128" spans="7:12">
      <c r="G128" s="163"/>
      <c r="H128" s="163"/>
      <c r="I128" s="44"/>
      <c r="L128" s="44"/>
    </row>
    <row r="129" spans="7:12">
      <c r="G129" s="163"/>
      <c r="H129" s="163"/>
      <c r="I129" s="44"/>
      <c r="L129" s="44"/>
    </row>
    <row r="130" spans="7:12">
      <c r="G130" s="163"/>
      <c r="H130" s="163"/>
      <c r="I130" s="44"/>
      <c r="L130" s="44"/>
    </row>
    <row r="131" spans="7:12">
      <c r="G131" s="163"/>
      <c r="H131" s="163"/>
      <c r="I131" s="44"/>
      <c r="L131" s="44"/>
    </row>
    <row r="132" spans="7:12">
      <c r="G132" s="163"/>
      <c r="H132" s="163"/>
      <c r="I132" s="44"/>
      <c r="L132" s="44"/>
    </row>
    <row r="133" spans="7:12">
      <c r="G133" s="163"/>
      <c r="H133" s="163"/>
      <c r="I133" s="44"/>
      <c r="L133" s="44"/>
    </row>
    <row r="134" spans="7:12">
      <c r="G134" s="163"/>
      <c r="H134" s="163"/>
      <c r="I134" s="44"/>
      <c r="L134" s="44"/>
    </row>
    <row r="135" spans="7:12">
      <c r="G135" s="163"/>
      <c r="H135" s="163"/>
      <c r="I135" s="44"/>
      <c r="L135" s="44"/>
    </row>
    <row r="136" spans="7:12">
      <c r="G136" s="163"/>
      <c r="H136" s="163"/>
      <c r="I136" s="44"/>
      <c r="L136" s="44"/>
    </row>
    <row r="137" spans="7:12">
      <c r="G137" s="163"/>
      <c r="H137" s="163"/>
      <c r="I137" s="44"/>
      <c r="L137" s="44"/>
    </row>
    <row r="138" spans="7:12">
      <c r="G138" s="163"/>
      <c r="H138" s="163"/>
      <c r="I138" s="44"/>
      <c r="L138" s="44"/>
    </row>
    <row r="139" spans="7:12">
      <c r="G139" s="163"/>
      <c r="H139" s="163"/>
      <c r="I139" s="44"/>
      <c r="L139" s="44"/>
    </row>
    <row r="140" spans="7:12">
      <c r="G140" s="163"/>
      <c r="H140" s="163"/>
      <c r="I140" s="44"/>
      <c r="L140" s="44"/>
    </row>
    <row r="141" spans="7:12">
      <c r="G141" s="163"/>
      <c r="H141" s="163"/>
      <c r="I141" s="44"/>
      <c r="L141" s="44"/>
    </row>
    <row r="142" spans="7:12">
      <c r="G142" s="163"/>
      <c r="H142" s="163"/>
      <c r="I142" s="44"/>
      <c r="L142" s="44"/>
    </row>
    <row r="143" spans="7:12">
      <c r="G143" s="163"/>
      <c r="H143" s="163"/>
      <c r="I143" s="44"/>
      <c r="L143" s="44"/>
    </row>
    <row r="144" spans="7:12">
      <c r="G144" s="163"/>
      <c r="H144" s="163"/>
      <c r="I144" s="44"/>
      <c r="L144" s="44"/>
    </row>
    <row r="145" spans="7:12">
      <c r="G145" s="163"/>
      <c r="H145" s="163"/>
      <c r="I145" s="44"/>
      <c r="L145" s="44"/>
    </row>
    <row r="146" spans="7:12">
      <c r="G146" s="163"/>
      <c r="H146" s="163"/>
      <c r="I146" s="44"/>
      <c r="L146" s="44"/>
    </row>
    <row r="147" spans="7:12">
      <c r="G147" s="163"/>
      <c r="H147" s="163"/>
      <c r="I147" s="44"/>
      <c r="L147" s="44"/>
    </row>
    <row r="148" spans="7:12">
      <c r="G148" s="163"/>
      <c r="H148" s="163"/>
      <c r="I148" s="44"/>
      <c r="L148" s="44"/>
    </row>
    <row r="149" spans="7:12">
      <c r="G149" s="163"/>
      <c r="H149" s="163"/>
      <c r="I149" s="44"/>
      <c r="L149" s="44"/>
    </row>
    <row r="150" spans="7:12">
      <c r="G150" s="163"/>
      <c r="H150" s="163"/>
      <c r="I150" s="44"/>
      <c r="L150" s="44"/>
    </row>
    <row r="151" spans="7:12">
      <c r="G151" s="163"/>
      <c r="H151" s="163"/>
      <c r="I151" s="44"/>
      <c r="L151" s="44"/>
    </row>
    <row r="152" spans="7:12">
      <c r="G152" s="163"/>
      <c r="H152" s="163"/>
      <c r="I152" s="44"/>
      <c r="L152" s="44"/>
    </row>
    <row r="153" spans="7:12">
      <c r="G153" s="163"/>
      <c r="H153" s="163"/>
      <c r="I153" s="44"/>
      <c r="L153" s="44"/>
    </row>
    <row r="154" spans="7:12">
      <c r="G154" s="163"/>
      <c r="H154" s="163"/>
      <c r="I154" s="44"/>
      <c r="L154" s="44"/>
    </row>
    <row r="155" spans="7:12">
      <c r="G155" s="163"/>
      <c r="H155" s="163"/>
      <c r="I155" s="44"/>
      <c r="L155" s="44"/>
    </row>
    <row r="156" spans="7:12">
      <c r="G156" s="163"/>
      <c r="H156" s="163"/>
      <c r="I156" s="44"/>
      <c r="L156" s="44"/>
    </row>
    <row r="157" spans="7:12">
      <c r="G157" s="163"/>
      <c r="H157" s="163"/>
      <c r="I157" s="44"/>
      <c r="L157" s="44"/>
    </row>
    <row r="158" spans="7:12">
      <c r="G158" s="163"/>
      <c r="H158" s="163"/>
      <c r="I158" s="44"/>
      <c r="L158" s="44"/>
    </row>
    <row r="159" spans="7:12">
      <c r="G159" s="163"/>
      <c r="H159" s="163"/>
      <c r="I159" s="44"/>
      <c r="K159" s="237" t="e">
        <f>#REF!/#REF!-1</f>
        <v>#REF!</v>
      </c>
      <c r="L159" s="44"/>
    </row>
    <row r="160" spans="7:12">
      <c r="G160" s="163"/>
      <c r="H160" s="163"/>
      <c r="I160" s="44"/>
      <c r="L160" s="44"/>
    </row>
    <row r="161" spans="7:12">
      <c r="G161" s="163"/>
      <c r="H161" s="163"/>
      <c r="I161" s="44"/>
      <c r="L161" s="44"/>
    </row>
    <row r="162" spans="7:12">
      <c r="G162" s="163"/>
      <c r="H162" s="163"/>
      <c r="I162" s="44"/>
      <c r="L162" s="44"/>
    </row>
    <row r="163" spans="7:12">
      <c r="G163" s="163"/>
      <c r="H163" s="163"/>
      <c r="I163" s="44"/>
      <c r="L163" s="44"/>
    </row>
    <row r="171" spans="7:12">
      <c r="K171" s="237" t="e">
        <f>#REF!/#REF!-1</f>
        <v>#REF!</v>
      </c>
    </row>
  </sheetData>
  <sheetProtection password="8355" sheet="1" objects="1" scenarios="1"/>
  <mergeCells count="1">
    <mergeCell ref="B49:S49"/>
  </mergeCells>
  <phoneticPr fontId="13" type="noConversion"/>
  <conditionalFormatting sqref="S82:S89 S95:S98 S57:S59 S67 S5:S6 S9:S15 S91:S92">
    <cfRule type="cellIs" dxfId="10" priority="14" stopIfTrue="1" operator="lessThan">
      <formula>0</formula>
    </cfRule>
  </conditionalFormatting>
  <conditionalFormatting sqref="S90">
    <cfRule type="cellIs" dxfId="9" priority="12" stopIfTrue="1" operator="lessThan">
      <formula>0</formula>
    </cfRule>
  </conditionalFormatting>
  <conditionalFormatting sqref="S62:S64">
    <cfRule type="cellIs" dxfId="8" priority="10" stopIfTrue="1" operator="lessThan">
      <formula>0</formula>
    </cfRule>
  </conditionalFormatting>
  <conditionalFormatting sqref="AC57:AC59">
    <cfRule type="cellIs" dxfId="7" priority="8" stopIfTrue="1" operator="lessThan">
      <formula>0</formula>
    </cfRule>
  </conditionalFormatting>
  <conditionalFormatting sqref="Y57:Y59">
    <cfRule type="cellIs" dxfId="6" priority="6" stopIfTrue="1" operator="lessThan">
      <formula>0</formula>
    </cfRule>
  </conditionalFormatting>
  <conditionalFormatting sqref="AA57:AA59">
    <cfRule type="cellIs" dxfId="5" priority="7" stopIfTrue="1" operator="lessThan">
      <formula>0</formula>
    </cfRule>
  </conditionalFormatting>
  <conditionalFormatting sqref="W57:W59">
    <cfRule type="cellIs" dxfId="4" priority="5" stopIfTrue="1" operator="lessThan">
      <formula>0</formula>
    </cfRule>
  </conditionalFormatting>
  <conditionalFormatting sqref="AC63:AC65">
    <cfRule type="cellIs" dxfId="3" priority="4" stopIfTrue="1" operator="lessThan">
      <formula>0</formula>
    </cfRule>
  </conditionalFormatting>
  <conditionalFormatting sqref="Y63:Y65">
    <cfRule type="cellIs" dxfId="2" priority="2" stopIfTrue="1" operator="lessThan">
      <formula>0</formula>
    </cfRule>
  </conditionalFormatting>
  <conditionalFormatting sqref="AA63:AA65">
    <cfRule type="cellIs" dxfId="1" priority="3" stopIfTrue="1" operator="lessThan">
      <formula>0</formula>
    </cfRule>
  </conditionalFormatting>
  <conditionalFormatting sqref="W63:W65">
    <cfRule type="cellIs" dxfId="0" priority="1" stopIfTrue="1" operator="lessThan">
      <formula>0</formula>
    </cfRule>
  </conditionalFormatting>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6"/>
  <sheetViews>
    <sheetView view="pageBreakPreview" zoomScale="85" zoomScaleNormal="85" zoomScaleSheetLayoutView="85" workbookViewId="0"/>
  </sheetViews>
  <sheetFormatPr defaultColWidth="9.140625" defaultRowHeight="12.75"/>
  <cols>
    <col min="1" max="1" width="1.7109375" style="1457" customWidth="1"/>
    <col min="2" max="2" width="0.85546875" style="1457" customWidth="1"/>
    <col min="3" max="3" width="51.42578125" style="1457" customWidth="1"/>
    <col min="4" max="4" width="7.42578125" style="1457" customWidth="1"/>
    <col min="5" max="5" width="13.28515625" style="1457" customWidth="1"/>
    <col min="6" max="6" width="5.7109375" style="1457" customWidth="1"/>
    <col min="7" max="7" width="13.28515625" style="1457" customWidth="1"/>
    <col min="8" max="8" width="5.7109375" style="1457" customWidth="1"/>
    <col min="9" max="9" width="13.28515625" style="1457" customWidth="1"/>
    <col min="10" max="10" width="5.7109375" style="1457" customWidth="1"/>
    <col min="11" max="11" width="13.28515625" style="1457" customWidth="1"/>
    <col min="12" max="12" width="5.7109375" style="1457" customWidth="1"/>
    <col min="13" max="13" width="13.28515625" style="1457" customWidth="1"/>
    <col min="14" max="14" width="6.5703125" style="1457" customWidth="1"/>
    <col min="15" max="15" width="13.28515625" style="1457" customWidth="1"/>
    <col min="16" max="16" width="5.7109375" style="1457" customWidth="1"/>
    <col min="17" max="17" width="13.28515625" style="1541" customWidth="1"/>
    <col min="18" max="18" width="5.7109375" style="1457" customWidth="1"/>
    <col min="19" max="19" width="13.28515625" style="1541" customWidth="1"/>
    <col min="20" max="20" width="5.7109375" style="1457" customWidth="1"/>
    <col min="21" max="21" width="13.28515625" style="1457" customWidth="1"/>
    <col min="22" max="22" width="5.7109375" style="1457" customWidth="1"/>
    <col min="23" max="23" width="3.140625" style="1457" customWidth="1"/>
    <col min="24" max="24" width="1.7109375" style="1457" customWidth="1"/>
    <col min="25" max="16384" width="9.140625" style="1457"/>
  </cols>
  <sheetData>
    <row r="1" spans="1:24" ht="9" customHeight="1">
      <c r="A1" s="1452"/>
      <c r="B1" s="1453"/>
      <c r="C1" s="1454"/>
      <c r="D1" s="1454"/>
      <c r="E1" s="1455"/>
      <c r="F1" s="1455"/>
      <c r="G1" s="1455"/>
      <c r="H1" s="1455"/>
      <c r="I1" s="1455"/>
      <c r="J1" s="1455"/>
      <c r="K1" s="1455"/>
      <c r="L1" s="1455"/>
      <c r="M1" s="1455"/>
      <c r="N1" s="1455"/>
      <c r="O1" s="1455"/>
      <c r="P1" s="1455"/>
      <c r="Q1" s="1456"/>
      <c r="R1" s="1455"/>
      <c r="S1" s="1456"/>
      <c r="T1" s="1455"/>
      <c r="U1" s="1455"/>
      <c r="V1" s="1455"/>
      <c r="W1" s="1453"/>
      <c r="X1" s="1452"/>
    </row>
    <row r="2" spans="1:24" ht="15" customHeight="1">
      <c r="A2" s="1452"/>
      <c r="B2" s="1458"/>
      <c r="C2" s="1459" t="s">
        <v>269</v>
      </c>
      <c r="D2" s="1460"/>
      <c r="E2" s="1461">
        <v>2005</v>
      </c>
      <c r="F2" s="1462" t="s">
        <v>63</v>
      </c>
      <c r="G2" s="1461">
        <v>2006</v>
      </c>
      <c r="H2" s="1462" t="s">
        <v>63</v>
      </c>
      <c r="I2" s="1461">
        <v>2007</v>
      </c>
      <c r="J2" s="1462" t="s">
        <v>63</v>
      </c>
      <c r="K2" s="1461">
        <v>2008</v>
      </c>
      <c r="L2" s="1462" t="s">
        <v>63</v>
      </c>
      <c r="M2" s="1461">
        <v>2009</v>
      </c>
      <c r="N2" s="1462" t="s">
        <v>63</v>
      </c>
      <c r="O2" s="1461">
        <v>2010</v>
      </c>
      <c r="P2" s="1462" t="s">
        <v>63</v>
      </c>
      <c r="Q2" s="1461">
        <v>2011</v>
      </c>
      <c r="R2" s="1462" t="s">
        <v>63</v>
      </c>
      <c r="S2" s="1461">
        <v>2012</v>
      </c>
      <c r="T2" s="1462" t="s">
        <v>63</v>
      </c>
      <c r="U2" s="1461">
        <v>2013</v>
      </c>
      <c r="V2" s="1462" t="s">
        <v>63</v>
      </c>
      <c r="W2" s="1458"/>
      <c r="X2" s="1452"/>
    </row>
    <row r="3" spans="1:24" ht="13.5">
      <c r="A3" s="1452"/>
      <c r="B3" s="1463"/>
      <c r="C3" s="1464" t="s">
        <v>464</v>
      </c>
      <c r="D3" s="1460"/>
      <c r="E3" s="1465" t="s">
        <v>64</v>
      </c>
      <c r="F3" s="1466"/>
      <c r="G3" s="1465" t="s">
        <v>65</v>
      </c>
      <c r="H3" s="1466"/>
      <c r="I3" s="1465" t="s">
        <v>66</v>
      </c>
      <c r="J3" s="1466"/>
      <c r="K3" s="1465" t="s">
        <v>67</v>
      </c>
      <c r="L3" s="1466"/>
      <c r="M3" s="1467" t="s">
        <v>66</v>
      </c>
      <c r="N3" s="1466"/>
      <c r="O3" s="1467" t="s">
        <v>66</v>
      </c>
      <c r="P3" s="1466"/>
      <c r="Q3" s="1467" t="s">
        <v>66</v>
      </c>
      <c r="R3" s="1466"/>
      <c r="S3" s="1467" t="s">
        <v>66</v>
      </c>
      <c r="T3" s="1466"/>
      <c r="U3" s="1467" t="s">
        <v>66</v>
      </c>
      <c r="V3" s="1466"/>
      <c r="W3" s="1463"/>
      <c r="X3" s="1452"/>
    </row>
    <row r="4" spans="1:24" ht="13.5">
      <c r="A4" s="1452"/>
      <c r="B4" s="1463"/>
      <c r="C4" s="1468"/>
      <c r="D4" s="1468"/>
      <c r="E4" s="1469"/>
      <c r="F4" s="1466"/>
      <c r="G4" s="1469"/>
      <c r="H4" s="1466"/>
      <c r="I4" s="1467" t="s">
        <v>68</v>
      </c>
      <c r="J4" s="1466"/>
      <c r="K4" s="1465" t="s">
        <v>69</v>
      </c>
      <c r="L4" s="1466"/>
      <c r="M4" s="1467" t="s">
        <v>186</v>
      </c>
      <c r="N4" s="1466"/>
      <c r="O4" s="1467" t="s">
        <v>218</v>
      </c>
      <c r="P4" s="1466"/>
      <c r="Q4" s="1467" t="s">
        <v>218</v>
      </c>
      <c r="R4" s="1466"/>
      <c r="S4" s="1467" t="s">
        <v>364</v>
      </c>
      <c r="T4" s="1466"/>
      <c r="U4" s="1467" t="s">
        <v>69</v>
      </c>
      <c r="V4" s="1466"/>
      <c r="W4" s="1463"/>
      <c r="X4" s="1452"/>
    </row>
    <row r="5" spans="1:24" ht="13.5">
      <c r="A5" s="1452"/>
      <c r="B5" s="1463"/>
      <c r="C5" s="1468"/>
      <c r="D5" s="1468"/>
      <c r="E5" s="1469"/>
      <c r="F5" s="1466"/>
      <c r="G5" s="1469"/>
      <c r="H5" s="1466"/>
      <c r="I5" s="1467" t="s">
        <v>70</v>
      </c>
      <c r="J5" s="1466"/>
      <c r="K5" s="1465" t="s">
        <v>71</v>
      </c>
      <c r="L5" s="1466"/>
      <c r="M5" s="1467" t="s">
        <v>184</v>
      </c>
      <c r="N5" s="1466"/>
      <c r="O5" s="1467" t="s">
        <v>70</v>
      </c>
      <c r="P5" s="1466"/>
      <c r="Q5" s="1467" t="s">
        <v>263</v>
      </c>
      <c r="R5" s="1466"/>
      <c r="S5" s="1467" t="s">
        <v>365</v>
      </c>
      <c r="T5" s="1466"/>
      <c r="U5" s="1469"/>
      <c r="V5" s="1466"/>
      <c r="W5" s="1463"/>
      <c r="X5" s="1452"/>
    </row>
    <row r="6" spans="1:24" ht="13.5">
      <c r="A6" s="1452"/>
      <c r="B6" s="1463"/>
      <c r="C6" s="1468"/>
      <c r="D6" s="1468"/>
      <c r="E6" s="1469"/>
      <c r="F6" s="1466"/>
      <c r="G6" s="1469"/>
      <c r="H6" s="1466"/>
      <c r="I6" s="1465" t="s">
        <v>72</v>
      </c>
      <c r="J6" s="1466"/>
      <c r="K6" s="1466"/>
      <c r="L6" s="1466"/>
      <c r="M6" s="1467" t="s">
        <v>185</v>
      </c>
      <c r="N6" s="1466"/>
      <c r="O6" s="1467" t="s">
        <v>231</v>
      </c>
      <c r="P6" s="1466"/>
      <c r="Q6" s="1467" t="s">
        <v>270</v>
      </c>
      <c r="R6" s="1466"/>
      <c r="S6" s="1467" t="s">
        <v>372</v>
      </c>
      <c r="T6" s="1466"/>
      <c r="U6" s="1469"/>
      <c r="V6" s="1466"/>
      <c r="W6" s="1463"/>
      <c r="X6" s="1452"/>
    </row>
    <row r="7" spans="1:24" ht="13.5">
      <c r="A7" s="1452"/>
      <c r="B7" s="1463"/>
      <c r="C7" s="1468"/>
      <c r="D7" s="1468"/>
      <c r="E7" s="1469"/>
      <c r="F7" s="1466"/>
      <c r="G7" s="1469"/>
      <c r="H7" s="1466"/>
      <c r="I7" s="1465" t="s">
        <v>73</v>
      </c>
      <c r="J7" s="1466"/>
      <c r="K7" s="1466"/>
      <c r="L7" s="1466"/>
      <c r="M7" s="1467" t="s">
        <v>187</v>
      </c>
      <c r="N7" s="1466"/>
      <c r="O7" s="1470"/>
      <c r="P7" s="1466"/>
      <c r="Q7" s="1467" t="s">
        <v>271</v>
      </c>
      <c r="R7" s="1466"/>
      <c r="S7" s="1467" t="s">
        <v>373</v>
      </c>
      <c r="T7" s="1466"/>
      <c r="U7" s="1469"/>
      <c r="V7" s="1466"/>
      <c r="W7" s="1463"/>
      <c r="X7" s="1452"/>
    </row>
    <row r="8" spans="1:24" ht="13.5">
      <c r="A8" s="1452"/>
      <c r="B8" s="1463"/>
      <c r="C8" s="1468"/>
      <c r="D8" s="1468"/>
      <c r="E8" s="1469"/>
      <c r="F8" s="1466"/>
      <c r="G8" s="1469"/>
      <c r="H8" s="1466"/>
      <c r="I8" s="1469"/>
      <c r="J8" s="1466"/>
      <c r="K8" s="1469"/>
      <c r="L8" s="1466"/>
      <c r="M8" s="1469"/>
      <c r="N8" s="1466"/>
      <c r="O8" s="1470"/>
      <c r="P8" s="1466"/>
      <c r="Q8" s="1467" t="s">
        <v>305</v>
      </c>
      <c r="R8" s="1466"/>
      <c r="S8" s="1470"/>
      <c r="T8" s="1466"/>
      <c r="U8" s="1469"/>
      <c r="V8" s="1466"/>
      <c r="W8" s="1463"/>
      <c r="X8" s="1452"/>
    </row>
    <row r="9" spans="1:24" ht="13.5">
      <c r="A9" s="1452"/>
      <c r="B9" s="1463"/>
      <c r="C9" s="1468"/>
      <c r="D9" s="1468"/>
      <c r="E9" s="1469"/>
      <c r="F9" s="1466"/>
      <c r="G9" s="1469"/>
      <c r="H9" s="1466"/>
      <c r="I9" s="1469"/>
      <c r="J9" s="1466"/>
      <c r="K9" s="1469"/>
      <c r="L9" s="1466"/>
      <c r="M9" s="1469"/>
      <c r="N9" s="1466"/>
      <c r="O9" s="1470"/>
      <c r="P9" s="1466"/>
      <c r="Q9" s="1467" t="s">
        <v>306</v>
      </c>
      <c r="R9" s="1466"/>
      <c r="S9" s="1470"/>
      <c r="T9" s="1466"/>
      <c r="U9" s="1469"/>
      <c r="V9" s="1466"/>
      <c r="W9" s="1463"/>
      <c r="X9" s="1452"/>
    </row>
    <row r="10" spans="1:24" ht="14.25">
      <c r="A10" s="1452"/>
      <c r="B10" s="1471"/>
      <c r="C10" s="1472" t="s">
        <v>74</v>
      </c>
      <c r="D10" s="1472"/>
      <c r="E10" s="1473"/>
      <c r="F10" s="1474"/>
      <c r="G10" s="1473"/>
      <c r="H10" s="1474"/>
      <c r="I10" s="1473" t="s">
        <v>76</v>
      </c>
      <c r="J10" s="1474"/>
      <c r="K10" s="1474" t="s">
        <v>76</v>
      </c>
      <c r="L10" s="1474"/>
      <c r="M10" s="1474" t="s">
        <v>92</v>
      </c>
      <c r="N10" s="1474"/>
      <c r="O10" s="1474" t="s">
        <v>230</v>
      </c>
      <c r="P10" s="1474"/>
      <c r="Q10" s="1475" t="s">
        <v>307</v>
      </c>
      <c r="R10" s="1474"/>
      <c r="S10" s="1476" t="s">
        <v>389</v>
      </c>
      <c r="T10" s="1474"/>
      <c r="U10" s="1473" t="s">
        <v>76</v>
      </c>
      <c r="V10" s="1474"/>
      <c r="W10" s="1471"/>
      <c r="X10" s="1452"/>
    </row>
    <row r="11" spans="1:24" ht="12" customHeight="1">
      <c r="A11" s="1452"/>
      <c r="B11" s="1477"/>
      <c r="C11" s="1478" t="s">
        <v>77</v>
      </c>
      <c r="D11" s="1479"/>
      <c r="E11" s="1480">
        <v>15.26</v>
      </c>
      <c r="F11" s="1481"/>
      <c r="G11" s="1480">
        <v>15.26</v>
      </c>
      <c r="H11" s="1481"/>
      <c r="I11" s="1480">
        <v>15.26</v>
      </c>
      <c r="J11" s="1481"/>
      <c r="K11" s="1482">
        <v>15.53</v>
      </c>
      <c r="L11" s="1483">
        <f>K11/I11-1</f>
        <v>1.7693315858453351E-2</v>
      </c>
      <c r="M11" s="1482">
        <v>15.97</v>
      </c>
      <c r="N11" s="1483">
        <f>M11/K11-1</f>
        <v>2.8332260141661347E-2</v>
      </c>
      <c r="O11" s="1482">
        <v>16.13</v>
      </c>
      <c r="P11" s="1483">
        <f>O11/M11-1</f>
        <v>1.0018785222291715E-2</v>
      </c>
      <c r="Q11" s="1482">
        <v>15.97</v>
      </c>
      <c r="R11" s="1483">
        <f>Q11/O11-1</f>
        <v>-9.9194048357097442E-3</v>
      </c>
      <c r="S11" s="1484">
        <v>15.97</v>
      </c>
      <c r="T11" s="1483"/>
      <c r="U11" s="1484">
        <v>15.97</v>
      </c>
      <c r="V11" s="1483"/>
      <c r="W11" s="1477"/>
      <c r="X11" s="1452"/>
    </row>
    <row r="12" spans="1:24" ht="12" customHeight="1">
      <c r="A12" s="1452"/>
      <c r="B12" s="1477"/>
      <c r="C12" s="1478" t="s">
        <v>78</v>
      </c>
      <c r="D12" s="1479"/>
      <c r="E12" s="1480">
        <v>21.96</v>
      </c>
      <c r="F12" s="1481"/>
      <c r="G12" s="1480">
        <v>21.96</v>
      </c>
      <c r="H12" s="1481"/>
      <c r="I12" s="1480">
        <v>21.96</v>
      </c>
      <c r="J12" s="1481"/>
      <c r="K12" s="1482">
        <v>22.36</v>
      </c>
      <c r="L12" s="1483">
        <f>K12/I12-1</f>
        <v>1.8214936247723079E-2</v>
      </c>
      <c r="M12" s="1482">
        <v>22.98</v>
      </c>
      <c r="N12" s="1483">
        <f>M12/K12-1</f>
        <v>2.7728085867620766E-2</v>
      </c>
      <c r="O12" s="1482">
        <v>23.21</v>
      </c>
      <c r="P12" s="1483">
        <f>O12/M12-1</f>
        <v>1.0008703220191428E-2</v>
      </c>
      <c r="Q12" s="1482">
        <v>22.98</v>
      </c>
      <c r="R12" s="1483">
        <f>Q12/O12-1</f>
        <v>-9.9095217578629713E-3</v>
      </c>
      <c r="S12" s="1484">
        <v>22.98</v>
      </c>
      <c r="T12" s="1483"/>
      <c r="U12" s="1484">
        <v>22.98</v>
      </c>
      <c r="V12" s="1483"/>
      <c r="W12" s="1477"/>
      <c r="X12" s="1452"/>
    </row>
    <row r="13" spans="1:24" ht="12" customHeight="1">
      <c r="A13" s="1452"/>
      <c r="B13" s="1477"/>
      <c r="C13" s="1478" t="s">
        <v>390</v>
      </c>
      <c r="D13" s="1478"/>
      <c r="E13" s="1485"/>
      <c r="F13" s="1486"/>
      <c r="G13" s="1485"/>
      <c r="H13" s="1486"/>
      <c r="I13" s="1482">
        <v>12.88</v>
      </c>
      <c r="J13" s="1481"/>
      <c r="K13" s="1482">
        <f>I13/I11*K11</f>
        <v>13.107889908256881</v>
      </c>
      <c r="L13" s="1483">
        <f>K13/I13-1</f>
        <v>1.7693315858453351E-2</v>
      </c>
      <c r="M13" s="1482">
        <v>12.37</v>
      </c>
      <c r="N13" s="1483">
        <f>M13/K13-1</f>
        <v>-5.629356924885931E-2</v>
      </c>
      <c r="O13" s="1482">
        <v>12.64</v>
      </c>
      <c r="P13" s="1483">
        <f>O13/M13-1</f>
        <v>2.1827000808407604E-2</v>
      </c>
      <c r="Q13" s="1482">
        <v>13.75</v>
      </c>
      <c r="R13" s="1483">
        <f>Q13/O13-1</f>
        <v>8.7816455696202445E-2</v>
      </c>
      <c r="S13" s="1482">
        <v>14.07</v>
      </c>
      <c r="T13" s="1483">
        <f>S13/Q13-1</f>
        <v>2.3272727272727334E-2</v>
      </c>
      <c r="U13" s="1482">
        <v>14.77</v>
      </c>
      <c r="V13" s="1483">
        <f>U13/S13-1</f>
        <v>4.9751243781094523E-2</v>
      </c>
      <c r="W13" s="1477"/>
      <c r="X13" s="1452"/>
    </row>
    <row r="14" spans="1:24" ht="12" customHeight="1">
      <c r="A14" s="1452"/>
      <c r="B14" s="1477"/>
      <c r="C14" s="1478" t="s">
        <v>79</v>
      </c>
      <c r="D14" s="1478"/>
      <c r="E14" s="1485"/>
      <c r="F14" s="1486"/>
      <c r="G14" s="1485"/>
      <c r="H14" s="1486"/>
      <c r="I14" s="1482">
        <v>18.8</v>
      </c>
      <c r="J14" s="1481"/>
      <c r="K14" s="1482">
        <f>I14/I12*K12</f>
        <v>19.142440801457195</v>
      </c>
      <c r="L14" s="1483">
        <f>K14/I14-1</f>
        <v>1.8214936247723079E-2</v>
      </c>
      <c r="M14" s="1482">
        <v>18.920000000000002</v>
      </c>
      <c r="N14" s="1483">
        <f>M14/K14-1</f>
        <v>-1.1620294599017922E-2</v>
      </c>
      <c r="O14" s="1482">
        <v>19.37</v>
      </c>
      <c r="P14" s="1483">
        <f>O14/M14-1</f>
        <v>2.3784355179703898E-2</v>
      </c>
      <c r="Q14" s="1482">
        <v>20.11</v>
      </c>
      <c r="R14" s="1483">
        <f>Q14/O14-1</f>
        <v>3.8203407330924088E-2</v>
      </c>
      <c r="S14" s="1482">
        <v>20.57</v>
      </c>
      <c r="T14" s="1483">
        <f>S14/Q14-1</f>
        <v>2.2874191944306288E-2</v>
      </c>
      <c r="U14" s="1482">
        <v>21.08</v>
      </c>
      <c r="V14" s="1483">
        <f>U14/S14-1</f>
        <v>2.4793388429751984E-2</v>
      </c>
      <c r="W14" s="1477"/>
      <c r="X14" s="1452"/>
    </row>
    <row r="15" spans="1:24" ht="12" customHeight="1">
      <c r="A15" s="1452"/>
      <c r="B15" s="1477"/>
      <c r="C15" s="1478"/>
      <c r="D15" s="1478"/>
      <c r="E15" s="1485"/>
      <c r="F15" s="1486"/>
      <c r="G15" s="1485"/>
      <c r="H15" s="1486"/>
      <c r="I15" s="1487"/>
      <c r="J15" s="1487"/>
      <c r="K15" s="1487"/>
      <c r="L15" s="1488"/>
      <c r="M15" s="1487"/>
      <c r="N15" s="1488"/>
      <c r="O15" s="1487"/>
      <c r="P15" s="1488"/>
      <c r="Q15" s="1489"/>
      <c r="R15" s="1488"/>
      <c r="S15" s="1489"/>
      <c r="T15" s="1488"/>
      <c r="U15" s="1485"/>
      <c r="V15" s="1488"/>
      <c r="W15" s="1477"/>
      <c r="X15" s="1452"/>
    </row>
    <row r="16" spans="1:24" ht="12" customHeight="1">
      <c r="A16" s="1452"/>
      <c r="B16" s="1477"/>
      <c r="C16" s="1472" t="s">
        <v>80</v>
      </c>
      <c r="D16" s="1478"/>
      <c r="E16" s="1485"/>
      <c r="F16" s="1486"/>
      <c r="G16" s="1485"/>
      <c r="H16" s="1486"/>
      <c r="I16" s="1490" t="s">
        <v>76</v>
      </c>
      <c r="K16" s="1474" t="s">
        <v>76</v>
      </c>
      <c r="L16" s="1491"/>
      <c r="M16" s="1474" t="s">
        <v>91</v>
      </c>
      <c r="N16" s="1491"/>
      <c r="O16" s="1474"/>
      <c r="P16" s="1491"/>
      <c r="Q16" s="1489"/>
      <c r="R16" s="1491"/>
      <c r="S16" s="1492" t="s">
        <v>75</v>
      </c>
      <c r="T16" s="1491"/>
      <c r="U16" s="1493" t="s">
        <v>75</v>
      </c>
      <c r="V16" s="1491"/>
      <c r="W16" s="1477"/>
      <c r="X16" s="1452"/>
    </row>
    <row r="17" spans="1:24" ht="12" customHeight="1">
      <c r="A17" s="1452"/>
      <c r="B17" s="1477"/>
      <c r="C17" s="1478" t="s">
        <v>81</v>
      </c>
      <c r="D17" s="1478"/>
      <c r="E17" s="1485"/>
      <c r="F17" s="1486"/>
      <c r="G17" s="1485"/>
      <c r="H17" s="1486"/>
      <c r="I17" s="1482">
        <v>15.97</v>
      </c>
      <c r="J17" s="1481"/>
      <c r="K17" s="1482">
        <v>15.13</v>
      </c>
      <c r="L17" s="1483">
        <f>K17/I17-1</f>
        <v>-5.2598622417031948E-2</v>
      </c>
      <c r="M17" s="1482">
        <v>14.29</v>
      </c>
      <c r="N17" s="1483">
        <f>M17/K17-1</f>
        <v>-5.5518836748182476E-2</v>
      </c>
      <c r="O17" s="1480">
        <v>14.29</v>
      </c>
      <c r="P17" s="1483"/>
      <c r="Q17" s="1480">
        <v>14.29</v>
      </c>
      <c r="R17" s="1483"/>
      <c r="S17" s="1482">
        <v>15.13</v>
      </c>
      <c r="T17" s="1483">
        <f>S17/Q17-1</f>
        <v>5.8782365290412919E-2</v>
      </c>
      <c r="U17" s="1482">
        <v>16.940000000000001</v>
      </c>
      <c r="V17" s="1483">
        <f>U17/S17-1</f>
        <v>0.11962987442167883</v>
      </c>
      <c r="W17" s="1477"/>
      <c r="X17" s="1452"/>
    </row>
    <row r="18" spans="1:24" ht="12" customHeight="1">
      <c r="A18" s="1452"/>
      <c r="B18" s="1477"/>
      <c r="C18" s="1478" t="s">
        <v>82</v>
      </c>
      <c r="D18" s="1478"/>
      <c r="E18" s="1485"/>
      <c r="F18" s="1486"/>
      <c r="G18" s="1485"/>
      <c r="H18" s="1486"/>
      <c r="I18" s="1482">
        <v>20.170000000000002</v>
      </c>
      <c r="J18" s="1481"/>
      <c r="K18" s="1480">
        <v>20.170000000000002</v>
      </c>
      <c r="L18" s="1494"/>
      <c r="M18" s="1482">
        <v>19.329999999999998</v>
      </c>
      <c r="N18" s="1483">
        <f>M18/K18-1</f>
        <v>-4.1646008924144939E-2</v>
      </c>
      <c r="O18" s="1480">
        <v>19.329999999999998</v>
      </c>
      <c r="P18" s="1483"/>
      <c r="Q18" s="1480">
        <v>19.329999999999998</v>
      </c>
      <c r="R18" s="1483"/>
      <c r="S18" s="1482">
        <v>21.01</v>
      </c>
      <c r="T18" s="1483">
        <f>S18/Q18-1</f>
        <v>8.6911536471805606E-2</v>
      </c>
      <c r="U18" s="1482">
        <v>22.31</v>
      </c>
      <c r="V18" s="1483">
        <f>U18/S18-1</f>
        <v>6.1875297477391511E-2</v>
      </c>
      <c r="W18" s="1477"/>
      <c r="X18" s="1452"/>
    </row>
    <row r="19" spans="1:24" ht="12" customHeight="1">
      <c r="A19" s="1452"/>
      <c r="B19" s="1477"/>
      <c r="C19" s="1478" t="s">
        <v>83</v>
      </c>
      <c r="D19" s="1478"/>
      <c r="E19" s="1485"/>
      <c r="F19" s="1486"/>
      <c r="G19" s="1485"/>
      <c r="H19" s="1486"/>
      <c r="I19" s="1495">
        <v>26.89</v>
      </c>
      <c r="J19" s="1481"/>
      <c r="K19" s="1480">
        <v>26.89</v>
      </c>
      <c r="L19" s="1494"/>
      <c r="M19" s="1482">
        <v>26.05</v>
      </c>
      <c r="N19" s="1483">
        <f>M19/K19-1</f>
        <v>-3.1238378579397486E-2</v>
      </c>
      <c r="O19" s="1480">
        <v>26.05</v>
      </c>
      <c r="P19" s="1483"/>
      <c r="Q19" s="1480">
        <v>26.05</v>
      </c>
      <c r="R19" s="1483"/>
      <c r="S19" s="1482">
        <v>29.41</v>
      </c>
      <c r="T19" s="1483">
        <f>S19/Q19-1</f>
        <v>0.12898272552783108</v>
      </c>
      <c r="U19" s="1480">
        <v>29.41</v>
      </c>
      <c r="V19" s="1483"/>
      <c r="W19" s="1477"/>
      <c r="X19" s="1452"/>
    </row>
    <row r="20" spans="1:24" ht="12" customHeight="1">
      <c r="A20" s="1452"/>
      <c r="B20" s="1477"/>
      <c r="C20" s="1472"/>
      <c r="D20" s="1472"/>
      <c r="E20" s="1485"/>
      <c r="F20" s="1485"/>
      <c r="G20" s="1485"/>
      <c r="H20" s="1485"/>
      <c r="I20" s="1485"/>
      <c r="J20" s="1496"/>
      <c r="K20" s="1496"/>
      <c r="L20" s="1496"/>
      <c r="M20" s="1496"/>
      <c r="N20" s="1496"/>
      <c r="O20" s="1496"/>
      <c r="P20" s="1496"/>
      <c r="Q20" s="1489"/>
      <c r="R20" s="1496"/>
      <c r="S20" s="1489"/>
      <c r="T20" s="1496"/>
      <c r="U20" s="1485"/>
      <c r="V20" s="1496"/>
      <c r="W20" s="1477"/>
      <c r="X20" s="1452"/>
    </row>
    <row r="21" spans="1:24" ht="12" customHeight="1">
      <c r="A21" s="1452"/>
      <c r="B21" s="1477"/>
      <c r="C21" s="1472" t="s">
        <v>84</v>
      </c>
      <c r="D21" s="1472"/>
      <c r="E21" s="1473"/>
      <c r="F21" s="1473"/>
      <c r="G21" s="1473"/>
      <c r="H21" s="1473"/>
      <c r="I21" s="1473" t="s">
        <v>75</v>
      </c>
      <c r="J21" s="1497"/>
      <c r="K21" s="1474" t="s">
        <v>76</v>
      </c>
      <c r="L21" s="1497"/>
      <c r="M21" s="1474" t="s">
        <v>75</v>
      </c>
      <c r="N21" s="1497"/>
      <c r="O21" s="1474" t="s">
        <v>76</v>
      </c>
      <c r="P21" s="1497"/>
      <c r="Q21" s="1498" t="s">
        <v>76</v>
      </c>
      <c r="R21" s="1497"/>
      <c r="S21" s="1499"/>
      <c r="T21" s="1497"/>
      <c r="U21" s="1473" t="s">
        <v>76</v>
      </c>
      <c r="V21" s="1497"/>
      <c r="W21" s="1477"/>
      <c r="X21" s="1452"/>
    </row>
    <row r="22" spans="1:24" ht="12" customHeight="1">
      <c r="A22" s="1452"/>
      <c r="B22" s="1477"/>
      <c r="C22" s="1500" t="s">
        <v>85</v>
      </c>
      <c r="D22" s="1501"/>
      <c r="E22" s="1502">
        <v>3.5900000000000001E-2</v>
      </c>
      <c r="F22" s="1481"/>
      <c r="G22" s="1502">
        <v>3.5900000000000001E-2</v>
      </c>
      <c r="H22" s="1481"/>
      <c r="I22" s="1503">
        <v>3.6299999999999999E-2</v>
      </c>
      <c r="J22" s="1481">
        <v>1.1142061281336879E-2</v>
      </c>
      <c r="K22" s="1503">
        <v>3.6900000000000002E-2</v>
      </c>
      <c r="L22" s="1483">
        <f>K22/I22-1</f>
        <v>1.6528925619834878E-2</v>
      </c>
      <c r="M22" s="1503">
        <v>3.7900000000000003E-2</v>
      </c>
      <c r="N22" s="1483">
        <f>M22/K22-1</f>
        <v>2.7100271002709952E-2</v>
      </c>
      <c r="O22" s="1503">
        <v>5.4399999999999997E-2</v>
      </c>
      <c r="P22" s="1483">
        <f>O22/M22-1</f>
        <v>0.4353562005277043</v>
      </c>
      <c r="Q22" s="1504">
        <v>7.5399999999999995E-2</v>
      </c>
      <c r="R22" s="1483">
        <f>Q22/O22-1</f>
        <v>0.38602941176470584</v>
      </c>
      <c r="S22" s="1502">
        <v>7.5399999999999995E-2</v>
      </c>
      <c r="T22" s="1483"/>
      <c r="U22" s="1503">
        <v>0</v>
      </c>
      <c r="V22" s="1483">
        <f t="shared" ref="V22:V25" si="0">U22/S22-1</f>
        <v>-1</v>
      </c>
      <c r="W22" s="1477"/>
      <c r="X22" s="1452"/>
    </row>
    <row r="23" spans="1:24" ht="12" customHeight="1">
      <c r="A23" s="1452"/>
      <c r="B23" s="1477"/>
      <c r="C23" s="1500" t="s">
        <v>86</v>
      </c>
      <c r="D23" s="1501"/>
      <c r="E23" s="1502">
        <v>2.4299999999999999E-2</v>
      </c>
      <c r="F23" s="1481"/>
      <c r="G23" s="1502">
        <v>2.4299999999999999E-2</v>
      </c>
      <c r="H23" s="1481"/>
      <c r="I23" s="1503">
        <v>2.46E-2</v>
      </c>
      <c r="J23" s="1481">
        <v>1.2345679012345734E-2</v>
      </c>
      <c r="K23" s="1503">
        <v>2.5000000000000001E-2</v>
      </c>
      <c r="L23" s="1483">
        <f>K23/I23-1</f>
        <v>1.6260162601626105E-2</v>
      </c>
      <c r="M23" s="1503">
        <v>2.5700000000000001E-2</v>
      </c>
      <c r="N23" s="1483">
        <f>M23/K23-1</f>
        <v>2.8000000000000025E-2</v>
      </c>
      <c r="O23" s="1502">
        <v>2.5700000000000001E-2</v>
      </c>
      <c r="P23" s="1483"/>
      <c r="Q23" s="1504">
        <v>2.9399999999999999E-2</v>
      </c>
      <c r="R23" s="1483">
        <f>Q23/O23-1</f>
        <v>0.14396887159533067</v>
      </c>
      <c r="S23" s="1502">
        <v>2.9399999999999999E-2</v>
      </c>
      <c r="T23" s="1483"/>
      <c r="U23" s="1503">
        <v>5.04E-2</v>
      </c>
      <c r="V23" s="1483">
        <f t="shared" si="0"/>
        <v>0.71428571428571441</v>
      </c>
      <c r="W23" s="1477"/>
      <c r="X23" s="1452"/>
    </row>
    <row r="24" spans="1:24" ht="12" customHeight="1">
      <c r="A24" s="1452"/>
      <c r="B24" s="1477"/>
      <c r="C24" s="1500" t="s">
        <v>87</v>
      </c>
      <c r="D24" s="1501"/>
      <c r="E24" s="1502">
        <v>1.2999999999999999E-2</v>
      </c>
      <c r="F24" s="1481"/>
      <c r="G24" s="1502">
        <v>1.2999999999999999E-2</v>
      </c>
      <c r="H24" s="1481"/>
      <c r="I24" s="1503">
        <v>1.11E-2</v>
      </c>
      <c r="J24" s="1481">
        <v>-0.14615384615384608</v>
      </c>
      <c r="K24" s="1503">
        <v>1.1299999999999999E-2</v>
      </c>
      <c r="L24" s="1483">
        <f>K24/I24-1</f>
        <v>1.8018018018017834E-2</v>
      </c>
      <c r="M24" s="1503">
        <v>1.1599999999999999E-2</v>
      </c>
      <c r="N24" s="1483">
        <f>M24/K24-1</f>
        <v>2.6548672566371723E-2</v>
      </c>
      <c r="O24" s="1502">
        <v>1.1599999999999999E-2</v>
      </c>
      <c r="P24" s="1483"/>
      <c r="Q24" s="1504">
        <v>2.9399999999999999E-2</v>
      </c>
      <c r="R24" s="1483">
        <f>Q24/O24-1</f>
        <v>1.5344827586206899</v>
      </c>
      <c r="S24" s="1502">
        <v>2.9399999999999999E-2</v>
      </c>
      <c r="T24" s="1483"/>
      <c r="U24" s="1503">
        <v>5.04E-2</v>
      </c>
      <c r="V24" s="1483">
        <f t="shared" si="0"/>
        <v>0.71428571428571441</v>
      </c>
      <c r="W24" s="1477"/>
      <c r="X24" s="1452"/>
    </row>
    <row r="25" spans="1:24" ht="12" customHeight="1">
      <c r="A25" s="1452"/>
      <c r="B25" s="1477"/>
      <c r="C25" s="1500" t="s">
        <v>88</v>
      </c>
      <c r="D25" s="1501"/>
      <c r="E25" s="1502">
        <v>8.6999999999999994E-3</v>
      </c>
      <c r="F25" s="1481"/>
      <c r="G25" s="1502">
        <v>8.6999999999999994E-3</v>
      </c>
      <c r="H25" s="1481"/>
      <c r="I25" s="1503">
        <v>1.11E-2</v>
      </c>
      <c r="J25" s="1481">
        <v>0.27586206896551735</v>
      </c>
      <c r="K25" s="1503">
        <v>1.1299999999999999E-2</v>
      </c>
      <c r="L25" s="1483">
        <f>K25/I25-1</f>
        <v>1.8018018018017834E-2</v>
      </c>
      <c r="M25" s="1503">
        <v>1.1599999999999999E-2</v>
      </c>
      <c r="N25" s="1483">
        <f>M25/K25-1</f>
        <v>2.6548672566371723E-2</v>
      </c>
      <c r="O25" s="1502">
        <v>1.1599999999999999E-2</v>
      </c>
      <c r="P25" s="1483"/>
      <c r="Q25" s="1504">
        <v>2.9399999999999999E-2</v>
      </c>
      <c r="R25" s="1483">
        <f>Q25/O25-1</f>
        <v>1.5344827586206899</v>
      </c>
      <c r="S25" s="1502">
        <v>2.9399999999999999E-2</v>
      </c>
      <c r="T25" s="1483"/>
      <c r="U25" s="1503">
        <v>5.04E-2</v>
      </c>
      <c r="V25" s="1483">
        <f t="shared" si="0"/>
        <v>0.71428571428571441</v>
      </c>
      <c r="W25" s="1477"/>
      <c r="X25" s="1452"/>
    </row>
    <row r="26" spans="1:24" ht="12" customHeight="1">
      <c r="A26" s="1452"/>
      <c r="B26" s="1477"/>
      <c r="C26" s="1500"/>
      <c r="D26" s="1500"/>
      <c r="E26" s="1485"/>
      <c r="F26" s="1485"/>
      <c r="G26" s="1485"/>
      <c r="H26" s="1485"/>
      <c r="I26" s="1485"/>
      <c r="J26" s="1496"/>
      <c r="K26" s="1496"/>
      <c r="L26" s="1496"/>
      <c r="M26" s="1496"/>
      <c r="N26" s="1496"/>
      <c r="O26" s="1496"/>
      <c r="P26" s="1496"/>
      <c r="Q26" s="1505"/>
      <c r="R26" s="1496"/>
      <c r="S26" s="1506"/>
      <c r="T26" s="1496"/>
      <c r="U26" s="1485"/>
      <c r="V26" s="1496"/>
      <c r="W26" s="1477"/>
      <c r="X26" s="1452"/>
    </row>
    <row r="27" spans="1:24" ht="12" customHeight="1">
      <c r="A27" s="1452"/>
      <c r="B27" s="1471"/>
      <c r="C27" s="1507" t="s">
        <v>89</v>
      </c>
      <c r="D27" s="1507"/>
      <c r="E27" s="1473"/>
      <c r="F27" s="1473"/>
      <c r="G27" s="1473"/>
      <c r="H27" s="1473"/>
      <c r="I27" s="1473" t="s">
        <v>75</v>
      </c>
      <c r="J27" s="1508"/>
      <c r="K27" s="1474" t="s">
        <v>76</v>
      </c>
      <c r="L27" s="1508"/>
      <c r="M27" s="1474" t="s">
        <v>75</v>
      </c>
      <c r="N27" s="1508"/>
      <c r="O27" s="1474" t="s">
        <v>76</v>
      </c>
      <c r="P27" s="1508"/>
      <c r="Q27" s="1476" t="s">
        <v>76</v>
      </c>
      <c r="R27" s="1508"/>
      <c r="S27" s="1509"/>
      <c r="T27" s="1508"/>
      <c r="U27" s="1473" t="s">
        <v>76</v>
      </c>
      <c r="V27" s="1508"/>
      <c r="W27" s="1471"/>
      <c r="X27" s="1452"/>
    </row>
    <row r="28" spans="1:24" ht="12" customHeight="1">
      <c r="A28" s="1452"/>
      <c r="B28" s="1471"/>
      <c r="C28" s="1500" t="s">
        <v>85</v>
      </c>
      <c r="D28" s="1501"/>
      <c r="E28" s="1502">
        <v>4.3499999999999997E-2</v>
      </c>
      <c r="F28" s="1481"/>
      <c r="G28" s="1502">
        <v>4.3499999999999997E-2</v>
      </c>
      <c r="H28" s="1481"/>
      <c r="I28" s="1503">
        <v>4.3999999999999997E-2</v>
      </c>
      <c r="J28" s="1481">
        <v>1.1494252873563315E-2</v>
      </c>
      <c r="K28" s="1503">
        <v>4.4699999999999997E-2</v>
      </c>
      <c r="L28" s="1483">
        <f>K28/I28-1</f>
        <v>1.5909090909090873E-2</v>
      </c>
      <c r="M28" s="1503">
        <v>4.5900000000000003E-2</v>
      </c>
      <c r="N28" s="1483">
        <f>M28/K28-1</f>
        <v>2.6845637583892801E-2</v>
      </c>
      <c r="O28" s="1503">
        <v>5.4399999999999997E-2</v>
      </c>
      <c r="P28" s="1483">
        <f>O28/M28-1</f>
        <v>0.18518518518518512</v>
      </c>
      <c r="Q28" s="1504">
        <v>7.5399999999999995E-2</v>
      </c>
      <c r="R28" s="1483">
        <f>Q28/O28-1</f>
        <v>0.38602941176470584</v>
      </c>
      <c r="S28" s="1502">
        <v>7.5399999999999995E-2</v>
      </c>
      <c r="T28" s="1483"/>
      <c r="U28" s="1503">
        <v>0</v>
      </c>
      <c r="V28" s="1483">
        <f>U28/S28-1</f>
        <v>-1</v>
      </c>
      <c r="W28" s="1471"/>
      <c r="X28" s="1452"/>
    </row>
    <row r="29" spans="1:24" ht="12" customHeight="1">
      <c r="A29" s="1452"/>
      <c r="B29" s="1463"/>
      <c r="C29" s="1468" t="s">
        <v>86</v>
      </c>
      <c r="D29" s="1510"/>
      <c r="E29" s="1502">
        <v>3.6900000000000002E-2</v>
      </c>
      <c r="F29" s="1481"/>
      <c r="G29" s="1502">
        <v>3.6900000000000002E-2</v>
      </c>
      <c r="H29" s="1481"/>
      <c r="I29" s="1503">
        <v>3.73E-2</v>
      </c>
      <c r="J29" s="1481">
        <v>1.0840108401083848E-2</v>
      </c>
      <c r="K29" s="1503">
        <v>3.7900000000000003E-2</v>
      </c>
      <c r="L29" s="1483">
        <f>K29/I29-1</f>
        <v>1.6085790884718509E-2</v>
      </c>
      <c r="M29" s="1503">
        <v>3.8899999999999997E-2</v>
      </c>
      <c r="N29" s="1483">
        <f>M29/K29-1</f>
        <v>2.638522427440626E-2</v>
      </c>
      <c r="O29" s="1502">
        <v>3.8899999999999997E-2</v>
      </c>
      <c r="P29" s="1483"/>
      <c r="Q29" s="1504">
        <v>2.9399999999999999E-2</v>
      </c>
      <c r="R29" s="1483">
        <f>Q29/O29-1</f>
        <v>-0.24421593830334187</v>
      </c>
      <c r="S29" s="1502">
        <v>2.9399999999999999E-2</v>
      </c>
      <c r="T29" s="1483"/>
      <c r="U29" s="1503">
        <v>5.04E-2</v>
      </c>
      <c r="V29" s="1483">
        <f>U29/S29-1</f>
        <v>0.71428571428571441</v>
      </c>
      <c r="W29" s="1463"/>
      <c r="X29" s="1452"/>
    </row>
    <row r="30" spans="1:24" ht="12" customHeight="1">
      <c r="A30" s="1452"/>
      <c r="B30" s="1477"/>
      <c r="C30" s="1500" t="s">
        <v>87</v>
      </c>
      <c r="D30" s="1501"/>
      <c r="E30" s="1502">
        <v>1.7500000000000002E-2</v>
      </c>
      <c r="F30" s="1481"/>
      <c r="G30" s="1502">
        <v>1.7500000000000002E-2</v>
      </c>
      <c r="H30" s="1481"/>
      <c r="I30" s="1503">
        <v>1.77E-2</v>
      </c>
      <c r="J30" s="1481">
        <v>1.1428571428571344E-2</v>
      </c>
      <c r="K30" s="1503">
        <v>1.7999999999999999E-2</v>
      </c>
      <c r="L30" s="1483">
        <f>K30/I30-1</f>
        <v>1.6949152542372836E-2</v>
      </c>
      <c r="M30" s="1503">
        <v>1.8499999999999999E-2</v>
      </c>
      <c r="N30" s="1483">
        <f>M30/K30-1</f>
        <v>2.7777777777777901E-2</v>
      </c>
      <c r="O30" s="1502">
        <v>1.8499999999999999E-2</v>
      </c>
      <c r="P30" s="1483"/>
      <c r="Q30" s="1504">
        <v>2.9399999999999999E-2</v>
      </c>
      <c r="R30" s="1483">
        <f>Q30/O30-1</f>
        <v>0.58918918918918917</v>
      </c>
      <c r="S30" s="1502">
        <v>2.9399999999999999E-2</v>
      </c>
      <c r="T30" s="1483"/>
      <c r="U30" s="1503">
        <v>5.04E-2</v>
      </c>
      <c r="V30" s="1483">
        <f>U30/S30-1</f>
        <v>0.71428571428571441</v>
      </c>
      <c r="W30" s="1477"/>
      <c r="X30" s="1452"/>
    </row>
    <row r="31" spans="1:24" ht="12" customHeight="1">
      <c r="A31" s="1452"/>
      <c r="B31" s="1477"/>
      <c r="C31" s="1500"/>
      <c r="D31" s="1500"/>
      <c r="E31" s="1485"/>
      <c r="F31" s="1485"/>
      <c r="G31" s="1485"/>
      <c r="H31" s="1485"/>
      <c r="I31" s="1485"/>
      <c r="J31" s="1496"/>
      <c r="K31" s="1496"/>
      <c r="L31" s="1496"/>
      <c r="M31" s="1496"/>
      <c r="N31" s="1496"/>
      <c r="O31" s="1496"/>
      <c r="P31" s="1496"/>
      <c r="Q31" s="1505"/>
      <c r="R31" s="1496"/>
      <c r="S31" s="1506"/>
      <c r="T31" s="1496"/>
      <c r="U31" s="1485"/>
      <c r="V31" s="1496"/>
      <c r="W31" s="1477"/>
      <c r="X31" s="1452"/>
    </row>
    <row r="32" spans="1:24" ht="12" customHeight="1">
      <c r="A32" s="1452"/>
      <c r="B32" s="1477"/>
      <c r="C32" s="1472" t="s">
        <v>90</v>
      </c>
      <c r="D32" s="1472"/>
      <c r="E32" s="1473" t="s">
        <v>76</v>
      </c>
      <c r="F32" s="1473"/>
      <c r="G32" s="1473"/>
      <c r="H32" s="1473"/>
      <c r="I32" s="1511" t="s">
        <v>92</v>
      </c>
      <c r="J32" s="1508"/>
      <c r="K32" s="1474" t="s">
        <v>93</v>
      </c>
      <c r="L32" s="1508"/>
      <c r="M32" s="1474" t="s">
        <v>75</v>
      </c>
      <c r="N32" s="1508"/>
      <c r="O32" s="1474" t="s">
        <v>76</v>
      </c>
      <c r="P32" s="1508"/>
      <c r="Q32" s="1498" t="s">
        <v>76</v>
      </c>
      <c r="R32" s="1508"/>
      <c r="S32" s="1512"/>
      <c r="T32" s="1508"/>
      <c r="U32" s="1473" t="s">
        <v>76</v>
      </c>
      <c r="V32" s="1508"/>
      <c r="W32" s="1477"/>
      <c r="X32" s="1452"/>
    </row>
    <row r="33" spans="1:24" ht="12" customHeight="1">
      <c r="A33" s="1452"/>
      <c r="B33" s="1477"/>
      <c r="C33" s="1500" t="s">
        <v>85</v>
      </c>
      <c r="D33" s="1501"/>
      <c r="E33" s="1502">
        <v>4.3499999999999997E-2</v>
      </c>
      <c r="F33" s="1481"/>
      <c r="G33" s="1502">
        <v>4.3499999999999997E-2</v>
      </c>
      <c r="H33" s="1481"/>
      <c r="I33" s="1503">
        <v>4.3999999999999997E-2</v>
      </c>
      <c r="J33" s="1481">
        <f>I33/G33-1</f>
        <v>1.1494252873563315E-2</v>
      </c>
      <c r="K33" s="1503">
        <v>4.4699999999999997E-2</v>
      </c>
      <c r="L33" s="1483">
        <f>K33/I33-1</f>
        <v>1.5909090909090873E-2</v>
      </c>
      <c r="M33" s="1503">
        <v>4.5900000000000003E-2</v>
      </c>
      <c r="N33" s="1483">
        <f>M33/K33-1</f>
        <v>2.6845637583892801E-2</v>
      </c>
      <c r="O33" s="1503">
        <v>5.4399999999999997E-2</v>
      </c>
      <c r="P33" s="1483">
        <f>O33/M33-1</f>
        <v>0.18518518518518512</v>
      </c>
      <c r="Q33" s="1504">
        <v>7.5399999999999995E-2</v>
      </c>
      <c r="R33" s="1483">
        <f>Q33/O33-1</f>
        <v>0.38602941176470584</v>
      </c>
      <c r="S33" s="1502">
        <v>7.5399999999999995E-2</v>
      </c>
      <c r="T33" s="1483"/>
      <c r="U33" s="1503">
        <v>0</v>
      </c>
      <c r="V33" s="1483">
        <f>U33/S33-1</f>
        <v>-1</v>
      </c>
      <c r="W33" s="1477"/>
      <c r="X33" s="1452"/>
    </row>
    <row r="34" spans="1:24" ht="12" customHeight="1">
      <c r="A34" s="1452"/>
      <c r="B34" s="1477"/>
      <c r="C34" s="1500" t="s">
        <v>86</v>
      </c>
      <c r="D34" s="1501"/>
      <c r="E34" s="1503">
        <v>0.1394</v>
      </c>
      <c r="F34" s="1481">
        <v>-0.12929419113054341</v>
      </c>
      <c r="G34" s="1502">
        <v>0.1394</v>
      </c>
      <c r="H34" s="1481"/>
      <c r="I34" s="1503">
        <v>0.12939999999999999</v>
      </c>
      <c r="J34" s="1481">
        <f>I34/G34-1</f>
        <v>-7.1736011477761874E-2</v>
      </c>
      <c r="K34" s="1503">
        <v>0.1177</v>
      </c>
      <c r="L34" s="1483">
        <f>K34/I34-1</f>
        <v>-9.0417310664605788E-2</v>
      </c>
      <c r="M34" s="1503">
        <v>0.1187</v>
      </c>
      <c r="N34" s="1483">
        <f>M34/K34-1</f>
        <v>8.4961767204758676E-3</v>
      </c>
      <c r="O34" s="1503">
        <v>0.115</v>
      </c>
      <c r="P34" s="1483">
        <f>O34/M34-1</f>
        <v>-3.1171019376579623E-2</v>
      </c>
      <c r="Q34" s="1504">
        <v>0.1094</v>
      </c>
      <c r="R34" s="1483">
        <f>Q34/O34-1</f>
        <v>-4.869565217391314E-2</v>
      </c>
      <c r="S34" s="1502">
        <v>0.1094</v>
      </c>
      <c r="T34" s="1483"/>
      <c r="U34" s="1503">
        <v>0.14710743801652892</v>
      </c>
      <c r="V34" s="1483">
        <f>U34/S34-1</f>
        <v>0.34467493616571243</v>
      </c>
      <c r="W34" s="1477"/>
      <c r="X34" s="1452"/>
    </row>
    <row r="35" spans="1:24" ht="12" customHeight="1">
      <c r="A35" s="1452"/>
      <c r="B35" s="1471"/>
      <c r="C35" s="1478" t="s">
        <v>94</v>
      </c>
      <c r="D35" s="1479"/>
      <c r="E35" s="1503">
        <v>0.1341</v>
      </c>
      <c r="F35" s="1483">
        <v>-0.1348387096774194</v>
      </c>
      <c r="G35" s="1502">
        <v>0.1341</v>
      </c>
      <c r="H35" s="1483"/>
      <c r="I35" s="1503">
        <v>0.1245</v>
      </c>
      <c r="J35" s="1481">
        <f>I35/G35-1</f>
        <v>-7.1588366890380284E-2</v>
      </c>
      <c r="K35" s="1503">
        <v>0.1177</v>
      </c>
      <c r="L35" s="1483">
        <f>K35/I35-1</f>
        <v>-5.4618473895582387E-2</v>
      </c>
      <c r="M35" s="1503">
        <v>0.1187</v>
      </c>
      <c r="N35" s="1483">
        <f>M35/K35-1</f>
        <v>8.4961767204758676E-3</v>
      </c>
      <c r="O35" s="1503">
        <v>0.115</v>
      </c>
      <c r="P35" s="1483">
        <f>O35/M35-1</f>
        <v>-3.1171019376579623E-2</v>
      </c>
      <c r="Q35" s="1504">
        <v>0.1094</v>
      </c>
      <c r="R35" s="1483">
        <f>Q35/O35-1</f>
        <v>-4.869565217391314E-2</v>
      </c>
      <c r="S35" s="1502">
        <v>0.1094</v>
      </c>
      <c r="T35" s="1483"/>
      <c r="U35" s="1503">
        <v>0.14710743801652892</v>
      </c>
      <c r="V35" s="1483">
        <f>U35/S35-1</f>
        <v>0.34467493616571243</v>
      </c>
      <c r="W35" s="1471"/>
      <c r="X35" s="1452"/>
    </row>
    <row r="36" spans="1:24" ht="12" customHeight="1">
      <c r="A36" s="1452"/>
      <c r="B36" s="1471"/>
      <c r="C36" s="1478" t="s">
        <v>95</v>
      </c>
      <c r="D36" s="1479"/>
      <c r="E36" s="1503">
        <v>0.12790000000000001</v>
      </c>
      <c r="F36" s="1481">
        <v>-0.13872053872053858</v>
      </c>
      <c r="G36" s="1502">
        <v>0.12790000000000001</v>
      </c>
      <c r="H36" s="1481"/>
      <c r="I36" s="1503">
        <v>0.11840000000000001</v>
      </c>
      <c r="J36" s="1481">
        <f>I36/G36-1</f>
        <v>-7.4276778733385562E-2</v>
      </c>
      <c r="K36" s="1503">
        <v>0.1177</v>
      </c>
      <c r="L36" s="1483">
        <f>K36/I36-1</f>
        <v>-5.9121621621621712E-3</v>
      </c>
      <c r="M36" s="1503">
        <v>0.1187</v>
      </c>
      <c r="N36" s="1483">
        <f>M36/K36-1</f>
        <v>8.4961767204758676E-3</v>
      </c>
      <c r="O36" s="1503">
        <v>0.115</v>
      </c>
      <c r="P36" s="1483">
        <f>O36/M36-1</f>
        <v>-3.1171019376579623E-2</v>
      </c>
      <c r="Q36" s="1504">
        <v>0.1094</v>
      </c>
      <c r="R36" s="1483">
        <f>Q36/O36-1</f>
        <v>-4.869565217391314E-2</v>
      </c>
      <c r="S36" s="1502">
        <v>0.1094</v>
      </c>
      <c r="T36" s="1483"/>
      <c r="U36" s="1503">
        <v>0.14710743801652892</v>
      </c>
      <c r="V36" s="1483">
        <f>U36/S36-1</f>
        <v>0.34467493616571243</v>
      </c>
      <c r="W36" s="1471"/>
      <c r="X36" s="1452"/>
    </row>
    <row r="37" spans="1:24" ht="12" customHeight="1">
      <c r="A37" s="1452"/>
      <c r="B37" s="1471"/>
      <c r="C37" s="1500"/>
      <c r="D37" s="1500"/>
      <c r="E37" s="1485"/>
      <c r="F37" s="1485"/>
      <c r="G37" s="1485"/>
      <c r="H37" s="1485"/>
      <c r="I37" s="1485"/>
      <c r="J37" s="1496"/>
      <c r="K37" s="1496"/>
      <c r="L37" s="1496"/>
      <c r="M37" s="1496"/>
      <c r="N37" s="1496"/>
      <c r="O37" s="1496"/>
      <c r="P37" s="1496"/>
      <c r="Q37" s="1476"/>
      <c r="R37" s="1496"/>
      <c r="S37" s="1509"/>
      <c r="T37" s="1496"/>
      <c r="U37" s="1485"/>
      <c r="V37" s="1496"/>
      <c r="W37" s="1471"/>
      <c r="X37" s="1452"/>
    </row>
    <row r="38" spans="1:24" ht="12" customHeight="1">
      <c r="A38" s="1452"/>
      <c r="B38" s="1477"/>
      <c r="C38" s="1472" t="s">
        <v>96</v>
      </c>
      <c r="D38" s="1472"/>
      <c r="E38" s="1513"/>
      <c r="F38" s="1513"/>
      <c r="G38" s="1513"/>
      <c r="H38" s="1513"/>
      <c r="I38" s="1473" t="s">
        <v>75</v>
      </c>
      <c r="J38" s="1514"/>
      <c r="K38" s="1474" t="s">
        <v>76</v>
      </c>
      <c r="L38" s="1514"/>
      <c r="M38" s="1474" t="s">
        <v>75</v>
      </c>
      <c r="N38" s="1514"/>
      <c r="O38" s="1474"/>
      <c r="P38" s="1514"/>
      <c r="Q38" s="1498" t="s">
        <v>76</v>
      </c>
      <c r="R38" s="1514"/>
      <c r="S38" s="1512"/>
      <c r="T38" s="1514"/>
      <c r="U38" s="1473" t="s">
        <v>76</v>
      </c>
      <c r="V38" s="1514"/>
      <c r="W38" s="1477"/>
      <c r="X38" s="1452"/>
    </row>
    <row r="39" spans="1:24" ht="12" customHeight="1">
      <c r="A39" s="1452"/>
      <c r="B39" s="1477"/>
      <c r="C39" s="1515" t="s">
        <v>85</v>
      </c>
      <c r="D39" s="1516"/>
      <c r="E39" s="1502">
        <v>8.6999999999999994E-2</v>
      </c>
      <c r="F39" s="1481"/>
      <c r="G39" s="1502">
        <v>8.6999999999999994E-2</v>
      </c>
      <c r="H39" s="1481"/>
      <c r="I39" s="1503">
        <v>8.7999999999999995E-2</v>
      </c>
      <c r="J39" s="1481">
        <v>1.1494252873563315E-2</v>
      </c>
      <c r="K39" s="1503">
        <v>8.9399999999999993E-2</v>
      </c>
      <c r="L39" s="1483">
        <f>K39/I39-1</f>
        <v>1.5909090909090873E-2</v>
      </c>
      <c r="M39" s="1503">
        <v>9.1899999999999996E-2</v>
      </c>
      <c r="N39" s="1483">
        <f>M39/K39-1</f>
        <v>2.7964205816554788E-2</v>
      </c>
      <c r="O39" s="1502">
        <v>9.1899999999999996E-2</v>
      </c>
      <c r="P39" s="1483"/>
      <c r="Q39" s="1504">
        <v>7.5399999999999995E-2</v>
      </c>
      <c r="R39" s="1483">
        <f>Q39/O39-1</f>
        <v>-0.17954298150163217</v>
      </c>
      <c r="S39" s="1502">
        <v>7.5399999999999995E-2</v>
      </c>
      <c r="T39" s="1483"/>
      <c r="U39" s="1503">
        <v>0</v>
      </c>
      <c r="V39" s="1483">
        <f>U39/S39-1</f>
        <v>-1</v>
      </c>
      <c r="W39" s="1477"/>
      <c r="X39" s="1452"/>
    </row>
    <row r="40" spans="1:24" ht="12" customHeight="1">
      <c r="A40" s="1452"/>
      <c r="B40" s="1463"/>
      <c r="C40" s="1478" t="s">
        <v>97</v>
      </c>
      <c r="D40" s="1479"/>
      <c r="E40" s="1502">
        <v>6.2600000000000003E-2</v>
      </c>
      <c r="F40" s="1481"/>
      <c r="G40" s="1502">
        <v>6.2600000000000003E-2</v>
      </c>
      <c r="H40" s="1481"/>
      <c r="I40" s="1503">
        <v>6.3299999999999995E-2</v>
      </c>
      <c r="J40" s="1481">
        <v>1.1182108626198062E-2</v>
      </c>
      <c r="K40" s="1503">
        <v>6.4299999999999996E-2</v>
      </c>
      <c r="L40" s="1483">
        <f>K40/I40-1</f>
        <v>1.579778830963674E-2</v>
      </c>
      <c r="M40" s="1503">
        <v>6.6100000000000006E-2</v>
      </c>
      <c r="N40" s="1483">
        <f>M40/K40-1</f>
        <v>2.7993779160186749E-2</v>
      </c>
      <c r="O40" s="1502">
        <v>6.6100000000000006E-2</v>
      </c>
      <c r="P40" s="1483"/>
      <c r="Q40" s="1517">
        <v>6.6100000000000006E-2</v>
      </c>
      <c r="R40" s="1483"/>
      <c r="S40" s="1502">
        <v>6.6100000000000006E-2</v>
      </c>
      <c r="T40" s="1483"/>
      <c r="U40" s="1503">
        <f>0.0915/1.21</f>
        <v>7.5619834710743808E-2</v>
      </c>
      <c r="V40" s="1483">
        <f>U40/S40-1</f>
        <v>0.14402170515497437</v>
      </c>
      <c r="W40" s="1463"/>
      <c r="X40" s="1452"/>
    </row>
    <row r="41" spans="1:24" ht="12" customHeight="1">
      <c r="A41" s="1452"/>
      <c r="B41" s="1463"/>
      <c r="C41" s="1478" t="s">
        <v>98</v>
      </c>
      <c r="D41" s="1479"/>
      <c r="E41" s="1502">
        <v>6.0199999999999997E-2</v>
      </c>
      <c r="F41" s="1481"/>
      <c r="G41" s="1502">
        <v>6.0199999999999997E-2</v>
      </c>
      <c r="H41" s="1481"/>
      <c r="I41" s="1503">
        <v>6.0900000000000003E-2</v>
      </c>
      <c r="J41" s="1481">
        <v>1.1627906976744207E-2</v>
      </c>
      <c r="K41" s="1503">
        <v>6.1899999999999997E-2</v>
      </c>
      <c r="L41" s="1483">
        <f>K41/I41-1</f>
        <v>1.6420361247947435E-2</v>
      </c>
      <c r="M41" s="1503">
        <v>6.3600000000000004E-2</v>
      </c>
      <c r="N41" s="1483">
        <f>M41/K41-1</f>
        <v>2.7463651050080973E-2</v>
      </c>
      <c r="O41" s="1502">
        <v>6.3600000000000004E-2</v>
      </c>
      <c r="P41" s="1483"/>
      <c r="Q41" s="1517">
        <v>6.3600000000000004E-2</v>
      </c>
      <c r="R41" s="1483"/>
      <c r="S41" s="1502">
        <v>6.3600000000000004E-2</v>
      </c>
      <c r="T41" s="1483"/>
      <c r="U41" s="1503">
        <f>0.0915/1.21</f>
        <v>7.5619834710743808E-2</v>
      </c>
      <c r="V41" s="1483">
        <f>U41/S41-1</f>
        <v>0.18899111180414785</v>
      </c>
      <c r="W41" s="1463"/>
      <c r="X41" s="1452"/>
    </row>
    <row r="42" spans="1:24" ht="12" customHeight="1">
      <c r="A42" s="1452"/>
      <c r="B42" s="1471"/>
      <c r="C42" s="1478" t="s">
        <v>99</v>
      </c>
      <c r="D42" s="1479"/>
      <c r="E42" s="1502">
        <v>6.9500000000000006E-2</v>
      </c>
      <c r="F42" s="1481"/>
      <c r="G42" s="1502">
        <v>6.9500000000000006E-2</v>
      </c>
      <c r="H42" s="1481"/>
      <c r="I42" s="1503">
        <v>7.0300000000000001E-2</v>
      </c>
      <c r="J42" s="1481">
        <v>1.1510791366906359E-2</v>
      </c>
      <c r="K42" s="1503">
        <v>7.1400000000000005E-2</v>
      </c>
      <c r="L42" s="1483">
        <f>K42/I42-1</f>
        <v>1.5647226173542084E-2</v>
      </c>
      <c r="M42" s="1503">
        <v>7.3400000000000007E-2</v>
      </c>
      <c r="N42" s="1483">
        <f>M42/K42-1</f>
        <v>2.801120448179284E-2</v>
      </c>
      <c r="O42" s="1502">
        <v>7.3400000000000007E-2</v>
      </c>
      <c r="P42" s="1483"/>
      <c r="Q42" s="1517">
        <v>7.3400000000000007E-2</v>
      </c>
      <c r="R42" s="1483"/>
      <c r="S42" s="1502">
        <v>7.3400000000000007E-2</v>
      </c>
      <c r="T42" s="1483"/>
      <c r="U42" s="1503">
        <f>0.0915/1.21</f>
        <v>7.5619834710743808E-2</v>
      </c>
      <c r="V42" s="1483">
        <f>U42/S42-1</f>
        <v>3.0242979710406015E-2</v>
      </c>
      <c r="W42" s="1471"/>
      <c r="X42" s="1452"/>
    </row>
    <row r="43" spans="1:24" ht="12" customHeight="1">
      <c r="A43" s="1452"/>
      <c r="B43" s="1471"/>
      <c r="C43" s="1478" t="s">
        <v>100</v>
      </c>
      <c r="D43" s="1479"/>
      <c r="E43" s="1502">
        <v>6.2600000000000003E-2</v>
      </c>
      <c r="F43" s="1481"/>
      <c r="G43" s="1502">
        <v>6.2600000000000003E-2</v>
      </c>
      <c r="H43" s="1481"/>
      <c r="I43" s="1503">
        <v>6.3299999999999995E-2</v>
      </c>
      <c r="J43" s="1481">
        <v>1.1182108626198062E-2</v>
      </c>
      <c r="K43" s="1503">
        <v>6.4299999999999996E-2</v>
      </c>
      <c r="L43" s="1483">
        <f>K43/I43-1</f>
        <v>1.579778830963674E-2</v>
      </c>
      <c r="M43" s="1503">
        <v>6.6100000000000006E-2</v>
      </c>
      <c r="N43" s="1483">
        <f>M43/K43-1</f>
        <v>2.7993779160186749E-2</v>
      </c>
      <c r="O43" s="1502">
        <v>6.6100000000000006E-2</v>
      </c>
      <c r="P43" s="1483"/>
      <c r="Q43" s="1517">
        <v>6.6100000000000006E-2</v>
      </c>
      <c r="R43" s="1483"/>
      <c r="S43" s="1502">
        <v>6.6100000000000006E-2</v>
      </c>
      <c r="T43" s="1483"/>
      <c r="U43" s="1503">
        <f>0.0915/1.21</f>
        <v>7.5619834710743808E-2</v>
      </c>
      <c r="V43" s="1483">
        <f>U43/S43-1</f>
        <v>0.14402170515497437</v>
      </c>
      <c r="W43" s="1471"/>
      <c r="X43" s="1452"/>
    </row>
    <row r="44" spans="1:24" ht="12" customHeight="1">
      <c r="A44" s="1452"/>
      <c r="B44" s="1463"/>
      <c r="C44" s="1478"/>
      <c r="D44" s="1478"/>
      <c r="E44" s="1485"/>
      <c r="F44" s="1485"/>
      <c r="G44" s="1485"/>
      <c r="H44" s="1485"/>
      <c r="I44" s="1485"/>
      <c r="J44" s="1496"/>
      <c r="K44" s="1496"/>
      <c r="L44" s="1496"/>
      <c r="M44" s="1496"/>
      <c r="N44" s="1496"/>
      <c r="O44" s="1496"/>
      <c r="P44" s="1496"/>
      <c r="Q44" s="1518"/>
      <c r="R44" s="1496"/>
      <c r="S44" s="1519"/>
      <c r="T44" s="1496"/>
      <c r="U44" s="1485"/>
      <c r="V44" s="1496"/>
      <c r="W44" s="1463"/>
      <c r="X44" s="1452"/>
    </row>
    <row r="45" spans="1:24" ht="12" customHeight="1">
      <c r="A45" s="1452"/>
      <c r="B45" s="1463"/>
      <c r="C45" s="1472" t="s">
        <v>101</v>
      </c>
      <c r="D45" s="1472"/>
      <c r="E45" s="1473"/>
      <c r="F45" s="1513"/>
      <c r="G45" s="1473" t="s">
        <v>76</v>
      </c>
      <c r="H45" s="1513"/>
      <c r="I45" s="1473" t="s">
        <v>102</v>
      </c>
      <c r="J45" s="1520"/>
      <c r="K45" s="1497" t="s">
        <v>75</v>
      </c>
      <c r="L45" s="1520"/>
      <c r="M45" s="1497" t="s">
        <v>76</v>
      </c>
      <c r="N45" s="1520"/>
      <c r="O45" s="1497" t="s">
        <v>102</v>
      </c>
      <c r="P45" s="1520"/>
      <c r="Q45" s="1476" t="s">
        <v>91</v>
      </c>
      <c r="R45" s="1520"/>
      <c r="S45" s="1521" t="s">
        <v>76</v>
      </c>
      <c r="T45" s="1520"/>
      <c r="U45" s="1473" t="s">
        <v>76</v>
      </c>
      <c r="V45" s="1520"/>
      <c r="W45" s="1463"/>
      <c r="X45" s="1452"/>
    </row>
    <row r="46" spans="1:24" ht="12" customHeight="1">
      <c r="A46" s="1452"/>
      <c r="B46" s="1463"/>
      <c r="C46" s="1478" t="s">
        <v>103</v>
      </c>
      <c r="D46" s="1479"/>
      <c r="E46" s="1480">
        <v>1.91</v>
      </c>
      <c r="F46" s="1522"/>
      <c r="G46" s="1482">
        <v>0.74</v>
      </c>
      <c r="H46" s="1481">
        <f>G46/E46-1</f>
        <v>-0.61256544502617793</v>
      </c>
      <c r="I46" s="1482">
        <v>0.37</v>
      </c>
      <c r="J46" s="1481">
        <f>I46/G46-1</f>
        <v>-0.5</v>
      </c>
      <c r="K46" s="1482">
        <v>0.19</v>
      </c>
      <c r="L46" s="1523">
        <f>K46/I46-1</f>
        <v>-0.48648648648648651</v>
      </c>
      <c r="M46" s="1482">
        <v>0.1</v>
      </c>
      <c r="N46" s="1483">
        <f>M46/K46-1</f>
        <v>-0.47368421052631582</v>
      </c>
      <c r="O46" s="1480">
        <v>0.1</v>
      </c>
      <c r="P46" s="1523"/>
      <c r="Q46" s="1504">
        <v>0.11</v>
      </c>
      <c r="R46" s="1483">
        <f>Q46/O46-1</f>
        <v>9.9999999999999867E-2</v>
      </c>
      <c r="S46" s="1517">
        <v>0.11</v>
      </c>
      <c r="T46" s="1483"/>
      <c r="U46" s="1482">
        <v>0.12</v>
      </c>
      <c r="V46" s="1483">
        <f>U46/S46-1</f>
        <v>9.0909090909090828E-2</v>
      </c>
      <c r="W46" s="1463"/>
      <c r="X46" s="1452"/>
    </row>
    <row r="47" spans="1:24" ht="12" customHeight="1">
      <c r="A47" s="1452"/>
      <c r="B47" s="1463"/>
      <c r="C47" s="1478" t="s">
        <v>104</v>
      </c>
      <c r="D47" s="1479"/>
      <c r="E47" s="1480">
        <v>9.59</v>
      </c>
      <c r="F47" s="1522"/>
      <c r="G47" s="1482">
        <v>8.35</v>
      </c>
      <c r="H47" s="1481">
        <f>G47/E47-1</f>
        <v>-0.12930135557872791</v>
      </c>
      <c r="I47" s="1482">
        <v>8</v>
      </c>
      <c r="J47" s="1481">
        <f>I47/G47-1</f>
        <v>-4.1916167664670656E-2</v>
      </c>
      <c r="K47" s="1482">
        <v>7.83</v>
      </c>
      <c r="L47" s="1523">
        <f>K47/I47-1</f>
        <v>-2.1249999999999991E-2</v>
      </c>
      <c r="M47" s="1482">
        <v>6.52</v>
      </c>
      <c r="N47" s="1483">
        <f>M47/K47-1</f>
        <v>-0.16730523627075355</v>
      </c>
      <c r="O47" s="1480">
        <v>6.52</v>
      </c>
      <c r="P47" s="1483"/>
      <c r="Q47" s="1524">
        <v>6.54</v>
      </c>
      <c r="R47" s="1483">
        <f>Q47/O47-1</f>
        <v>3.0674846625766694E-3</v>
      </c>
      <c r="S47" s="1524">
        <v>6.69</v>
      </c>
      <c r="T47" s="1483">
        <f>S47/Q47-1</f>
        <v>2.2935779816513735E-2</v>
      </c>
      <c r="U47" s="1482">
        <v>6.86</v>
      </c>
      <c r="V47" s="1483">
        <f>U47/S47-1</f>
        <v>2.5411061285500747E-2</v>
      </c>
      <c r="W47" s="1463"/>
      <c r="X47" s="1452"/>
    </row>
    <row r="48" spans="1:24" ht="12" customHeight="1">
      <c r="A48" s="1452"/>
      <c r="B48" s="1477"/>
      <c r="C48" s="1500"/>
      <c r="D48" s="1500"/>
      <c r="E48" s="1525"/>
      <c r="F48" s="1525"/>
      <c r="G48" s="1525"/>
      <c r="H48" s="1525"/>
      <c r="I48" s="1525"/>
      <c r="J48" s="1526"/>
      <c r="K48" s="1526"/>
      <c r="L48" s="1526"/>
      <c r="M48" s="1526"/>
      <c r="N48" s="1526"/>
      <c r="O48" s="1526"/>
      <c r="P48" s="1526"/>
      <c r="Q48" s="1505"/>
      <c r="R48" s="1526"/>
      <c r="S48" s="1505"/>
      <c r="T48" s="1526"/>
      <c r="U48" s="1485"/>
      <c r="V48" s="1526"/>
      <c r="W48" s="1477"/>
      <c r="X48" s="1452"/>
    </row>
    <row r="49" spans="1:24" ht="12" customHeight="1">
      <c r="A49" s="1452"/>
      <c r="B49" s="1463"/>
      <c r="C49" s="1472" t="s">
        <v>105</v>
      </c>
      <c r="D49" s="1472"/>
      <c r="E49" s="1527"/>
      <c r="F49" s="1528"/>
      <c r="G49" s="1527"/>
      <c r="H49" s="1528"/>
      <c r="I49" s="1527"/>
      <c r="J49" s="1529"/>
      <c r="K49" s="1529"/>
      <c r="L49" s="1529"/>
      <c r="M49" s="1497" t="s">
        <v>76</v>
      </c>
      <c r="N49" s="1529"/>
      <c r="O49" s="1473" t="s">
        <v>102</v>
      </c>
      <c r="P49" s="1529"/>
      <c r="Q49" s="1476" t="s">
        <v>91</v>
      </c>
      <c r="R49" s="1529"/>
      <c r="S49" s="1476" t="s">
        <v>374</v>
      </c>
      <c r="T49" s="1529"/>
      <c r="U49" s="1527"/>
      <c r="V49" s="1529"/>
      <c r="W49" s="1463"/>
      <c r="X49" s="1452"/>
    </row>
    <row r="50" spans="1:24" ht="12" customHeight="1">
      <c r="A50" s="1452"/>
      <c r="B50" s="1471"/>
      <c r="C50" s="1478" t="s">
        <v>106</v>
      </c>
      <c r="D50" s="1479"/>
      <c r="E50" s="1530">
        <v>8.9999999999999993E-3</v>
      </c>
      <c r="F50" s="1481"/>
      <c r="G50" s="1530">
        <v>8.9999999999999993E-3</v>
      </c>
      <c r="H50" s="1481"/>
      <c r="I50" s="1530">
        <v>8.9999999999999993E-3</v>
      </c>
      <c r="J50" s="1481"/>
      <c r="K50" s="1530">
        <v>8.9999999999999993E-3</v>
      </c>
      <c r="L50" s="1483"/>
      <c r="M50" s="1503">
        <v>6.8999999999999999E-3</v>
      </c>
      <c r="N50" s="1481">
        <f>M50/K50-1</f>
        <v>-0.23333333333333328</v>
      </c>
      <c r="O50" s="1503">
        <v>7.1000000000000004E-3</v>
      </c>
      <c r="P50" s="1483">
        <f>O50/M50-1</f>
        <v>2.898550724637694E-2</v>
      </c>
      <c r="Q50" s="1504">
        <v>7.1999999999999998E-3</v>
      </c>
      <c r="R50" s="1483">
        <f>Q50/O50-1</f>
        <v>1.4084507042253502E-2</v>
      </c>
      <c r="S50" s="1504">
        <v>3.7000000000000002E-3</v>
      </c>
      <c r="T50" s="1483">
        <f>S50/Q50-1</f>
        <v>-0.48611111111111105</v>
      </c>
      <c r="U50" s="1531">
        <v>3.7000000000000002E-3</v>
      </c>
      <c r="V50" s="1483"/>
      <c r="W50" s="1471"/>
      <c r="X50" s="1452"/>
    </row>
    <row r="51" spans="1:24" ht="12" customHeight="1">
      <c r="A51" s="1452"/>
      <c r="B51" s="1477"/>
      <c r="C51" s="1500"/>
      <c r="D51" s="1500"/>
      <c r="E51" s="1513"/>
      <c r="F51" s="1513"/>
      <c r="G51" s="1513"/>
      <c r="H51" s="1513"/>
      <c r="I51" s="1513"/>
      <c r="J51" s="1508"/>
      <c r="K51" s="1508"/>
      <c r="L51" s="1508"/>
      <c r="M51" s="1497" t="s">
        <v>76</v>
      </c>
      <c r="N51" s="1508"/>
      <c r="O51" s="1473" t="s">
        <v>102</v>
      </c>
      <c r="P51" s="1508"/>
      <c r="Q51" s="1498" t="s">
        <v>91</v>
      </c>
      <c r="R51" s="1508"/>
      <c r="S51" s="1532" t="s">
        <v>91</v>
      </c>
      <c r="T51" s="1508"/>
      <c r="U51" s="1513"/>
      <c r="V51" s="1508"/>
      <c r="W51" s="1477"/>
      <c r="X51" s="1452"/>
    </row>
    <row r="52" spans="1:24" ht="12" customHeight="1">
      <c r="A52" s="1452"/>
      <c r="B52" s="1477"/>
      <c r="C52" s="1478" t="s">
        <v>107</v>
      </c>
      <c r="D52" s="1479"/>
      <c r="E52" s="1530">
        <v>1.06E-2</v>
      </c>
      <c r="F52" s="1481"/>
      <c r="G52" s="1530">
        <v>1.06E-2</v>
      </c>
      <c r="H52" s="1481"/>
      <c r="I52" s="1530">
        <v>1.06E-2</v>
      </c>
      <c r="J52" s="1481"/>
      <c r="K52" s="1530">
        <v>1.06E-2</v>
      </c>
      <c r="L52" s="1483"/>
      <c r="M52" s="1533">
        <v>7.0000000000000001E-3</v>
      </c>
      <c r="N52" s="1483">
        <f>M52/K52-1</f>
        <v>-0.339622641509434</v>
      </c>
      <c r="O52" s="1503">
        <v>7.1000000000000004E-3</v>
      </c>
      <c r="P52" s="1483">
        <v>2.801120448179284E-2</v>
      </c>
      <c r="Q52" s="1504">
        <v>7.4000000000000003E-3</v>
      </c>
      <c r="R52" s="1483">
        <f>Q52/O52-1</f>
        <v>4.2253521126760507E-2</v>
      </c>
      <c r="S52" s="1504">
        <v>7.5700000000000003E-3</v>
      </c>
      <c r="T52" s="1483">
        <f>S52/Q52-1</f>
        <v>2.2972972972973071E-2</v>
      </c>
      <c r="U52" s="1531">
        <v>7.5700000000000003E-3</v>
      </c>
      <c r="V52" s="1483"/>
      <c r="W52" s="1477"/>
      <c r="X52" s="1452"/>
    </row>
    <row r="53" spans="1:24" ht="12" customHeight="1">
      <c r="A53" s="1452"/>
      <c r="B53" s="1477"/>
      <c r="C53" s="1478"/>
      <c r="D53" s="1478"/>
      <c r="E53" s="1534"/>
      <c r="F53" s="1534"/>
      <c r="G53" s="1534"/>
      <c r="H53" s="1534"/>
      <c r="I53" s="1534"/>
      <c r="J53" s="1488"/>
      <c r="K53" s="1488"/>
      <c r="L53" s="1488"/>
      <c r="M53" s="1488"/>
      <c r="N53" s="1488"/>
      <c r="O53" s="1488"/>
      <c r="P53" s="1488"/>
      <c r="Q53" s="1535"/>
      <c r="R53" s="1488"/>
      <c r="S53" s="1536"/>
      <c r="T53" s="1488"/>
      <c r="U53" s="1534"/>
      <c r="V53" s="1488"/>
      <c r="W53" s="1477"/>
      <c r="X53" s="1452"/>
    </row>
    <row r="54" spans="1:24" ht="10.5" customHeight="1">
      <c r="A54" s="1452"/>
      <c r="B54" s="1452"/>
      <c r="C54" s="1452"/>
      <c r="D54" s="1452"/>
      <c r="E54" s="1452"/>
      <c r="F54" s="1452"/>
      <c r="G54" s="1452"/>
      <c r="H54" s="1452"/>
      <c r="I54" s="1452"/>
      <c r="J54" s="1452"/>
      <c r="K54" s="1452"/>
      <c r="L54" s="1452"/>
      <c r="M54" s="1452"/>
      <c r="N54" s="1452"/>
      <c r="O54" s="1452"/>
      <c r="P54" s="1452"/>
      <c r="Q54" s="1456"/>
      <c r="R54" s="1452"/>
      <c r="S54" s="1456"/>
      <c r="T54" s="1452"/>
      <c r="U54" s="1452"/>
      <c r="V54" s="1452"/>
      <c r="W54" s="1452"/>
      <c r="X54" s="1452"/>
    </row>
    <row r="55" spans="1:24">
      <c r="A55" s="1537"/>
      <c r="B55" s="1537"/>
      <c r="C55" s="1537"/>
      <c r="D55" s="1538"/>
      <c r="E55" s="1538"/>
      <c r="F55" s="1538"/>
      <c r="G55" s="1538"/>
      <c r="H55" s="1538"/>
      <c r="I55" s="1538"/>
      <c r="J55" s="1538"/>
      <c r="K55" s="1538"/>
      <c r="L55" s="1538"/>
      <c r="M55" s="1538"/>
      <c r="N55" s="1538"/>
      <c r="O55" s="1538"/>
      <c r="P55" s="1538"/>
      <c r="Q55" s="1539"/>
      <c r="R55" s="1538"/>
      <c r="S55" s="1539"/>
      <c r="T55" s="1538"/>
      <c r="U55" s="1538"/>
      <c r="V55" s="1538"/>
      <c r="W55" s="1537"/>
      <c r="X55" s="1538"/>
    </row>
    <row r="56" spans="1:24" ht="13.5">
      <c r="B56" s="1463"/>
      <c r="C56" s="1472"/>
      <c r="D56" s="1472"/>
      <c r="Q56" s="1540"/>
      <c r="S56" s="1540"/>
      <c r="W56" s="1463"/>
    </row>
    <row r="57" spans="1:24" ht="13.5">
      <c r="A57" s="1463"/>
      <c r="B57" s="1463"/>
      <c r="C57" s="1478"/>
      <c r="D57" s="1478"/>
      <c r="E57" s="1472"/>
      <c r="Q57" s="1540"/>
      <c r="S57" s="1540"/>
      <c r="W57" s="1463"/>
    </row>
    <row r="58" spans="1:24" ht="13.5">
      <c r="A58" s="1463"/>
      <c r="B58" s="1463"/>
      <c r="C58" s="1478"/>
      <c r="D58" s="1478"/>
      <c r="E58" s="1478"/>
      <c r="Q58" s="1540"/>
      <c r="S58" s="1540"/>
      <c r="W58" s="1463"/>
    </row>
    <row r="59" spans="1:24" ht="13.5">
      <c r="A59" s="1463"/>
      <c r="B59" s="1463"/>
      <c r="C59" s="1478"/>
      <c r="D59" s="1478"/>
      <c r="E59" s="1478"/>
      <c r="W59" s="1463"/>
    </row>
    <row r="100" spans="7:27">
      <c r="G100" s="1542"/>
      <c r="H100" s="1542"/>
      <c r="I100" s="1542"/>
      <c r="J100" s="1542"/>
      <c r="K100" s="1542"/>
      <c r="L100" s="1542"/>
      <c r="M100" s="1542"/>
      <c r="N100" s="1542"/>
      <c r="O100" s="1542"/>
      <c r="P100" s="1542"/>
      <c r="Q100" s="1543"/>
      <c r="R100" s="1542"/>
      <c r="S100" s="1543"/>
      <c r="T100" s="1542"/>
      <c r="U100" s="1542"/>
      <c r="V100" s="1542"/>
      <c r="X100" s="1542"/>
      <c r="Y100" s="1542"/>
      <c r="Z100" s="1542"/>
      <c r="AA100" s="1542"/>
    </row>
    <row r="101" spans="7:27">
      <c r="G101" s="1542"/>
      <c r="H101" s="1542"/>
      <c r="I101" s="1542"/>
      <c r="J101" s="1542"/>
      <c r="K101" s="1542"/>
      <c r="L101" s="1542"/>
      <c r="M101" s="1542"/>
      <c r="N101" s="1542"/>
      <c r="O101" s="1542"/>
      <c r="P101" s="1542"/>
      <c r="Q101" s="1543"/>
      <c r="R101" s="1542"/>
      <c r="S101" s="1543"/>
      <c r="T101" s="1542"/>
      <c r="U101" s="1542"/>
      <c r="V101" s="1542"/>
      <c r="X101" s="1542"/>
      <c r="Y101" s="1542"/>
      <c r="Z101" s="1542"/>
      <c r="AA101" s="1542"/>
    </row>
    <row r="102" spans="7:27">
      <c r="G102" s="1542"/>
      <c r="H102" s="1542"/>
      <c r="I102" s="1542"/>
      <c r="J102" s="1542"/>
      <c r="K102" s="1542"/>
      <c r="L102" s="1542"/>
      <c r="M102" s="1542"/>
      <c r="N102" s="1542"/>
      <c r="O102" s="1542"/>
      <c r="P102" s="1542"/>
      <c r="Q102" s="1543"/>
      <c r="R102" s="1542"/>
      <c r="S102" s="1543"/>
      <c r="T102" s="1542"/>
      <c r="U102" s="1542"/>
      <c r="V102" s="1542"/>
      <c r="X102" s="1542"/>
      <c r="Y102" s="1542"/>
      <c r="Z102" s="1542"/>
      <c r="AA102" s="1542"/>
    </row>
    <row r="103" spans="7:27">
      <c r="G103" s="1542"/>
      <c r="H103" s="1542"/>
      <c r="I103" s="1542"/>
      <c r="J103" s="1542"/>
      <c r="K103" s="1542"/>
      <c r="L103" s="1542"/>
      <c r="M103" s="1542"/>
      <c r="N103" s="1542"/>
      <c r="O103" s="1542"/>
      <c r="P103" s="1542"/>
      <c r="Q103" s="1543"/>
      <c r="R103" s="1542"/>
      <c r="S103" s="1543"/>
      <c r="T103" s="1542"/>
      <c r="U103" s="1542"/>
      <c r="V103" s="1542"/>
      <c r="X103" s="1542"/>
      <c r="Y103" s="1542"/>
      <c r="Z103" s="1542"/>
      <c r="AA103" s="1542"/>
    </row>
    <row r="104" spans="7:27">
      <c r="G104" s="1542"/>
      <c r="H104" s="1542"/>
      <c r="I104" s="1542"/>
      <c r="J104" s="1542"/>
      <c r="K104" s="1542"/>
      <c r="L104" s="1542"/>
      <c r="M104" s="1542"/>
      <c r="N104" s="1542"/>
      <c r="O104" s="1542"/>
      <c r="P104" s="1542"/>
      <c r="Q104" s="1543"/>
      <c r="R104" s="1542"/>
      <c r="S104" s="1543"/>
      <c r="T104" s="1542"/>
      <c r="U104" s="1542"/>
      <c r="V104" s="1542"/>
      <c r="X104" s="1542"/>
      <c r="Y104" s="1542"/>
      <c r="Z104" s="1542"/>
      <c r="AA104" s="1542"/>
    </row>
    <row r="105" spans="7:27">
      <c r="G105" s="1542"/>
      <c r="H105" s="1542"/>
      <c r="I105" s="1542"/>
      <c r="J105" s="1542"/>
      <c r="K105" s="1542"/>
      <c r="L105" s="1542"/>
      <c r="M105" s="1542"/>
      <c r="N105" s="1542"/>
      <c r="O105" s="1542"/>
      <c r="P105" s="1542"/>
      <c r="Q105" s="1543"/>
      <c r="R105" s="1542"/>
      <c r="S105" s="1543"/>
      <c r="T105" s="1542"/>
      <c r="U105" s="1542"/>
      <c r="V105" s="1542"/>
      <c r="X105" s="1542"/>
      <c r="Y105" s="1542"/>
      <c r="Z105" s="1542"/>
      <c r="AA105" s="1542"/>
    </row>
    <row r="106" spans="7:27">
      <c r="G106" s="1542"/>
      <c r="H106" s="1542"/>
      <c r="I106" s="1542"/>
      <c r="J106" s="1542"/>
      <c r="K106" s="1542"/>
      <c r="L106" s="1542"/>
      <c r="M106" s="1542"/>
      <c r="N106" s="1542"/>
      <c r="O106" s="1542"/>
      <c r="P106" s="1542"/>
      <c r="Q106" s="1543"/>
      <c r="R106" s="1542"/>
      <c r="S106" s="1543"/>
      <c r="T106" s="1542"/>
      <c r="U106" s="1542"/>
      <c r="V106" s="1542"/>
      <c r="X106" s="1542"/>
      <c r="Y106" s="1542"/>
      <c r="Z106" s="1542"/>
      <c r="AA106" s="1542"/>
    </row>
    <row r="107" spans="7:27">
      <c r="G107" s="1542"/>
      <c r="H107" s="1542"/>
      <c r="I107" s="1542"/>
      <c r="J107" s="1486"/>
      <c r="K107" s="1485"/>
      <c r="L107" s="1542"/>
      <c r="M107" s="1485"/>
      <c r="N107" s="1542"/>
      <c r="O107" s="1485"/>
      <c r="P107" s="1542"/>
      <c r="Q107" s="1543"/>
      <c r="R107" s="1542"/>
      <c r="S107" s="1543"/>
      <c r="T107" s="1542"/>
      <c r="U107" s="1542"/>
      <c r="V107" s="1542"/>
      <c r="X107" s="1542"/>
      <c r="Y107" s="1542"/>
      <c r="Z107" s="1542"/>
      <c r="AA107" s="1542"/>
    </row>
    <row r="108" spans="7:27">
      <c r="G108" s="1542"/>
      <c r="H108" s="1542"/>
      <c r="I108" s="1542"/>
      <c r="J108" s="1486"/>
      <c r="K108" s="1485"/>
      <c r="L108" s="1542"/>
      <c r="M108" s="1485"/>
      <c r="N108" s="1542"/>
      <c r="O108" s="1485"/>
      <c r="P108" s="1542"/>
      <c r="Q108" s="1543"/>
      <c r="R108" s="1542"/>
      <c r="S108" s="1543"/>
      <c r="T108" s="1542"/>
      <c r="U108" s="1542"/>
      <c r="V108" s="1542"/>
      <c r="X108" s="1542"/>
      <c r="Y108" s="1542"/>
      <c r="Z108" s="1542"/>
      <c r="AA108" s="1542"/>
    </row>
    <row r="109" spans="7:27">
      <c r="G109" s="1542"/>
      <c r="H109" s="1542"/>
      <c r="I109" s="1542"/>
      <c r="J109" s="1486"/>
      <c r="K109" s="1485"/>
      <c r="L109" s="1542"/>
      <c r="M109" s="1485"/>
      <c r="N109" s="1542"/>
      <c r="O109" s="1485"/>
      <c r="P109" s="1542"/>
      <c r="Q109" s="1543"/>
      <c r="R109" s="1542"/>
      <c r="S109" s="1543"/>
      <c r="T109" s="1542"/>
      <c r="U109" s="1542"/>
      <c r="V109" s="1542"/>
      <c r="X109" s="1542"/>
      <c r="Y109" s="1542"/>
      <c r="Z109" s="1542"/>
      <c r="AA109" s="1542"/>
    </row>
    <row r="110" spans="7:27">
      <c r="G110" s="1542"/>
      <c r="H110" s="1542"/>
      <c r="I110" s="1542"/>
      <c r="J110" s="1486"/>
      <c r="K110" s="1485"/>
      <c r="L110" s="1542"/>
      <c r="M110" s="1485"/>
      <c r="N110" s="1542"/>
      <c r="O110" s="1485"/>
      <c r="P110" s="1542"/>
      <c r="Q110" s="1543"/>
      <c r="R110" s="1542"/>
      <c r="S110" s="1543"/>
      <c r="T110" s="1542"/>
      <c r="U110" s="1542"/>
      <c r="V110" s="1542"/>
      <c r="X110" s="1542"/>
      <c r="Y110" s="1542"/>
      <c r="Z110" s="1542"/>
      <c r="AA110" s="1542"/>
    </row>
    <row r="111" spans="7:27">
      <c r="G111" s="1542"/>
      <c r="H111" s="1542"/>
      <c r="I111" s="1542"/>
      <c r="J111" s="1542"/>
      <c r="K111" s="1542"/>
      <c r="L111" s="1542"/>
      <c r="M111" s="1542"/>
      <c r="N111" s="1542"/>
      <c r="O111" s="1542"/>
      <c r="P111" s="1542"/>
      <c r="Q111" s="1543"/>
      <c r="R111" s="1542"/>
      <c r="S111" s="1543"/>
      <c r="T111" s="1542"/>
      <c r="U111" s="1542"/>
      <c r="V111" s="1542"/>
      <c r="X111" s="1542"/>
      <c r="Y111" s="1542"/>
      <c r="Z111" s="1542"/>
      <c r="AA111" s="1542"/>
    </row>
    <row r="112" spans="7:27">
      <c r="G112" s="1542"/>
      <c r="H112" s="1542"/>
      <c r="I112" s="1542"/>
      <c r="J112" s="1542"/>
      <c r="K112" s="1542"/>
      <c r="L112" s="1542"/>
      <c r="M112" s="1542"/>
      <c r="N112" s="1542"/>
      <c r="O112" s="1542"/>
      <c r="P112" s="1542"/>
      <c r="Q112" s="1543"/>
      <c r="R112" s="1542"/>
      <c r="S112" s="1543"/>
      <c r="T112" s="1542"/>
      <c r="U112" s="1542"/>
      <c r="V112" s="1542"/>
      <c r="X112" s="1542"/>
      <c r="Y112" s="1542"/>
      <c r="Z112" s="1542"/>
      <c r="AA112" s="1542"/>
    </row>
    <row r="113" spans="7:27">
      <c r="G113" s="1542"/>
      <c r="H113" s="1542"/>
      <c r="I113" s="1542"/>
      <c r="J113" s="1542"/>
      <c r="K113" s="1542"/>
      <c r="L113" s="1542"/>
      <c r="M113" s="1542"/>
      <c r="N113" s="1542"/>
      <c r="O113" s="1542"/>
      <c r="P113" s="1542"/>
      <c r="Q113" s="1543"/>
      <c r="R113" s="1542"/>
      <c r="S113" s="1543"/>
      <c r="T113" s="1542"/>
      <c r="U113" s="1542"/>
      <c r="V113" s="1542"/>
      <c r="X113" s="1542"/>
      <c r="Y113" s="1542"/>
      <c r="Z113" s="1542"/>
      <c r="AA113" s="1542"/>
    </row>
    <row r="114" spans="7:27">
      <c r="G114" s="1542"/>
      <c r="H114" s="1542"/>
      <c r="I114" s="1542"/>
      <c r="J114" s="1542"/>
      <c r="K114" s="1542"/>
      <c r="L114" s="1542"/>
      <c r="M114" s="1542"/>
      <c r="N114" s="1542"/>
      <c r="O114" s="1542"/>
      <c r="P114" s="1542"/>
      <c r="Q114" s="1543"/>
      <c r="R114" s="1542"/>
      <c r="S114" s="1543"/>
      <c r="T114" s="1542"/>
      <c r="U114" s="1542"/>
      <c r="V114" s="1542"/>
      <c r="X114" s="1542"/>
      <c r="Y114" s="1542"/>
      <c r="Z114" s="1542"/>
      <c r="AA114" s="1542"/>
    </row>
    <row r="115" spans="7:27">
      <c r="G115" s="1542"/>
      <c r="H115" s="1542"/>
      <c r="I115" s="1542"/>
      <c r="J115" s="1542"/>
      <c r="K115" s="1542"/>
      <c r="L115" s="1542"/>
      <c r="M115" s="1542"/>
      <c r="N115" s="1542"/>
      <c r="O115" s="1542"/>
      <c r="P115" s="1542"/>
      <c r="Q115" s="1543"/>
      <c r="R115" s="1542"/>
      <c r="S115" s="1543"/>
      <c r="T115" s="1542"/>
      <c r="U115" s="1542"/>
      <c r="V115" s="1542"/>
      <c r="X115" s="1542"/>
      <c r="Y115" s="1542"/>
      <c r="Z115" s="1542"/>
      <c r="AA115" s="1542"/>
    </row>
    <row r="116" spans="7:27">
      <c r="G116" s="1542"/>
      <c r="H116" s="1542"/>
      <c r="I116" s="1542"/>
      <c r="J116" s="1542"/>
      <c r="K116" s="1542"/>
      <c r="L116" s="1542"/>
      <c r="M116" s="1542"/>
      <c r="N116" s="1542"/>
      <c r="O116" s="1542"/>
      <c r="P116" s="1542"/>
      <c r="Q116" s="1543"/>
      <c r="R116" s="1542"/>
      <c r="S116" s="1543"/>
      <c r="T116" s="1542"/>
      <c r="U116" s="1542"/>
      <c r="V116" s="1542"/>
      <c r="X116" s="1542"/>
      <c r="Y116" s="1542"/>
      <c r="Z116" s="1542"/>
      <c r="AA116" s="1542"/>
    </row>
    <row r="117" spans="7:27">
      <c r="G117" s="1542"/>
      <c r="H117" s="1542"/>
      <c r="I117" s="1542"/>
      <c r="J117" s="1542"/>
      <c r="K117" s="1542"/>
      <c r="L117" s="1542"/>
      <c r="M117" s="1542"/>
      <c r="N117" s="1542"/>
      <c r="O117" s="1542"/>
      <c r="P117" s="1542"/>
      <c r="Q117" s="1543"/>
      <c r="R117" s="1542"/>
      <c r="S117" s="1543"/>
      <c r="T117" s="1542"/>
      <c r="U117" s="1542"/>
      <c r="V117" s="1542"/>
      <c r="X117" s="1542"/>
      <c r="Y117" s="1542"/>
      <c r="Z117" s="1542"/>
      <c r="AA117" s="1542"/>
    </row>
    <row r="118" spans="7:27">
      <c r="G118" s="1542"/>
      <c r="H118" s="1542"/>
      <c r="I118" s="1542"/>
      <c r="J118" s="1542"/>
      <c r="K118" s="1542"/>
      <c r="L118" s="1542"/>
      <c r="M118" s="1542"/>
      <c r="N118" s="1542"/>
      <c r="O118" s="1542"/>
      <c r="P118" s="1542"/>
      <c r="Q118" s="1543"/>
      <c r="R118" s="1542"/>
      <c r="S118" s="1543"/>
      <c r="T118" s="1542"/>
      <c r="U118" s="1542"/>
      <c r="V118" s="1542"/>
      <c r="X118" s="1542"/>
      <c r="Y118" s="1542"/>
      <c r="Z118" s="1542"/>
      <c r="AA118" s="1542"/>
    </row>
    <row r="119" spans="7:27">
      <c r="G119" s="1542"/>
      <c r="H119" s="1542"/>
      <c r="I119" s="1542"/>
      <c r="J119" s="1542"/>
      <c r="K119" s="1542"/>
      <c r="L119" s="1542"/>
      <c r="M119" s="1542"/>
      <c r="N119" s="1542"/>
      <c r="O119" s="1542"/>
      <c r="P119" s="1542"/>
      <c r="Q119" s="1543"/>
      <c r="R119" s="1542"/>
      <c r="S119" s="1543"/>
      <c r="T119" s="1542"/>
      <c r="U119" s="1542"/>
      <c r="V119" s="1542"/>
      <c r="X119" s="1542"/>
      <c r="Y119" s="1542"/>
      <c r="Z119" s="1542"/>
      <c r="AA119" s="1542"/>
    </row>
    <row r="120" spans="7:27">
      <c r="G120" s="1542"/>
      <c r="H120" s="1542"/>
      <c r="I120" s="1542"/>
      <c r="J120" s="1542"/>
      <c r="K120" s="1542"/>
      <c r="L120" s="1542"/>
      <c r="M120" s="1542"/>
      <c r="N120" s="1542"/>
      <c r="O120" s="1542"/>
      <c r="P120" s="1542"/>
      <c r="Q120" s="1543"/>
      <c r="R120" s="1542"/>
      <c r="S120" s="1543"/>
      <c r="T120" s="1542"/>
      <c r="U120" s="1542"/>
      <c r="V120" s="1542"/>
      <c r="X120" s="1542"/>
      <c r="Y120" s="1542"/>
      <c r="Z120" s="1542"/>
      <c r="AA120" s="1542"/>
    </row>
    <row r="121" spans="7:27">
      <c r="G121" s="1542"/>
      <c r="H121" s="1542"/>
      <c r="I121" s="1542"/>
      <c r="J121" s="1542"/>
      <c r="K121" s="1542"/>
      <c r="L121" s="1542"/>
      <c r="M121" s="1542"/>
      <c r="N121" s="1542"/>
      <c r="O121" s="1542"/>
      <c r="P121" s="1542"/>
      <c r="Q121" s="1543"/>
      <c r="R121" s="1542"/>
      <c r="S121" s="1543"/>
      <c r="T121" s="1542"/>
      <c r="U121" s="1542"/>
      <c r="V121" s="1542"/>
      <c r="X121" s="1542"/>
      <c r="Y121" s="1542"/>
      <c r="Z121" s="1542"/>
      <c r="AA121" s="1542"/>
    </row>
    <row r="124" spans="7:27">
      <c r="J124" s="1457" t="e">
        <f>D124/M124-1</f>
        <v>#DIV/0!</v>
      </c>
    </row>
    <row r="136" spans="10:19">
      <c r="J136" s="1457" t="e">
        <f>D136/M136-1</f>
        <v>#DIV/0!</v>
      </c>
      <c r="Q136" s="1457"/>
      <c r="S136" s="1457"/>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55" fitToWidth="0" orientation="landscape" r:id="rId1"/>
  <headerFooter alignWithMargins="0">
    <oddHeader>&amp;CKPN Investor Relations</oddHeader>
    <oddFooter>&amp;L&amp;8Q4 2013&amp;C&amp;8&amp;A&amp;R&amp;8  &amp;P/&amp;N</oddFooter>
  </headerFooter>
  <rowBreaks count="1" manualBreakCount="1">
    <brk id="54" max="17" man="1"/>
  </rowBreaks>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131"/>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59.140625" style="44" bestFit="1" customWidth="1"/>
    <col min="4" max="4" width="8.7109375" style="44" customWidth="1"/>
    <col min="5" max="8" width="8.7109375" style="163" customWidth="1"/>
    <col min="9" max="9" width="1.7109375" style="44" customWidth="1"/>
    <col min="10" max="11" width="8.7109375" style="237" customWidth="1"/>
    <col min="12" max="12" width="1.7109375" style="44" customWidth="1"/>
    <col min="13" max="14" width="8.7109375" style="44" customWidth="1"/>
    <col min="15" max="17" width="8.7109375" style="163" customWidth="1"/>
    <col min="18" max="19" width="1.7109375" style="44" customWidth="1"/>
    <col min="20" max="16384" width="9.140625" style="44"/>
  </cols>
  <sheetData>
    <row r="1" spans="1:24" ht="9" customHeight="1">
      <c r="A1" s="67"/>
      <c r="B1" s="67"/>
      <c r="C1" s="67"/>
      <c r="D1" s="238"/>
      <c r="E1" s="67"/>
      <c r="F1" s="67"/>
      <c r="G1" s="67"/>
      <c r="H1" s="67"/>
      <c r="I1" s="67"/>
      <c r="J1" s="239"/>
      <c r="K1" s="239"/>
      <c r="L1" s="67"/>
      <c r="M1" s="238"/>
      <c r="N1" s="238"/>
      <c r="O1" s="67"/>
      <c r="P1" s="67"/>
      <c r="Q1" s="67"/>
      <c r="R1" s="67"/>
      <c r="S1" s="67"/>
    </row>
    <row r="2" spans="1:24">
      <c r="A2" s="109"/>
      <c r="B2" s="52"/>
      <c r="C2" s="47" t="s">
        <v>0</v>
      </c>
      <c r="D2" s="240">
        <v>2013</v>
      </c>
      <c r="E2" s="241" t="s">
        <v>660</v>
      </c>
      <c r="F2" s="51" t="s">
        <v>518</v>
      </c>
      <c r="G2" s="51" t="s">
        <v>480</v>
      </c>
      <c r="H2" s="51" t="s">
        <v>408</v>
      </c>
      <c r="I2" s="51"/>
      <c r="J2" s="53" t="s">
        <v>357</v>
      </c>
      <c r="K2" s="54" t="s">
        <v>357</v>
      </c>
      <c r="L2" s="52"/>
      <c r="M2" s="240">
        <v>2012</v>
      </c>
      <c r="N2" s="49" t="s">
        <v>388</v>
      </c>
      <c r="O2" s="51" t="s">
        <v>371</v>
      </c>
      <c r="P2" s="51" t="s">
        <v>361</v>
      </c>
      <c r="Q2" s="51" t="s">
        <v>321</v>
      </c>
      <c r="R2" s="242"/>
      <c r="S2" s="109"/>
    </row>
    <row r="3" spans="1:24">
      <c r="A3" s="67"/>
      <c r="B3" s="68"/>
      <c r="C3" s="162" t="s">
        <v>3</v>
      </c>
      <c r="D3" s="243"/>
      <c r="E3" s="241"/>
      <c r="F3" s="51"/>
      <c r="G3" s="51"/>
      <c r="H3" s="51"/>
      <c r="I3" s="60"/>
      <c r="J3" s="62" t="s">
        <v>665</v>
      </c>
      <c r="K3" s="63" t="s">
        <v>661</v>
      </c>
      <c r="L3" s="61"/>
      <c r="M3" s="243"/>
      <c r="N3" s="65"/>
      <c r="O3" s="51"/>
      <c r="P3" s="51"/>
      <c r="Q3" s="51"/>
      <c r="R3" s="74"/>
      <c r="S3" s="67"/>
    </row>
    <row r="4" spans="1:24">
      <c r="A4" s="67"/>
      <c r="B4" s="68"/>
      <c r="C4" s="68"/>
      <c r="D4" s="244"/>
      <c r="E4" s="245"/>
      <c r="F4" s="246"/>
      <c r="G4" s="246"/>
      <c r="H4" s="246"/>
      <c r="I4" s="152"/>
      <c r="J4" s="247"/>
      <c r="K4" s="248"/>
      <c r="L4" s="61"/>
      <c r="M4" s="244"/>
      <c r="N4" s="78"/>
      <c r="O4" s="246"/>
      <c r="P4" s="246"/>
      <c r="Q4" s="246"/>
      <c r="R4" s="249"/>
      <c r="S4" s="67"/>
    </row>
    <row r="5" spans="1:24">
      <c r="A5" s="67"/>
      <c r="B5" s="79"/>
      <c r="C5" s="88" t="s">
        <v>530</v>
      </c>
      <c r="D5" s="250">
        <f>H5+G5+F5+E5</f>
        <v>3197</v>
      </c>
      <c r="E5" s="251">
        <v>835</v>
      </c>
      <c r="F5" s="252">
        <v>799</v>
      </c>
      <c r="G5" s="252">
        <v>803</v>
      </c>
      <c r="H5" s="252">
        <v>760</v>
      </c>
      <c r="I5" s="171"/>
      <c r="J5" s="84">
        <f t="shared" ref="J5:K5" si="0">+IFERROR(IF(D5*M5&lt;0,"n.m.",IF(D5/M5-1&gt;100%,"&gt;100%",D5/M5-1)),"n.m.")</f>
        <v>-6.0810810810810856E-2</v>
      </c>
      <c r="K5" s="85">
        <f t="shared" si="0"/>
        <v>-0.10118406889128095</v>
      </c>
      <c r="L5" s="83"/>
      <c r="M5" s="250">
        <f>Q5+P5+O5+N5</f>
        <v>3404</v>
      </c>
      <c r="N5" s="86">
        <v>929</v>
      </c>
      <c r="O5" s="252">
        <v>839</v>
      </c>
      <c r="P5" s="252">
        <v>842</v>
      </c>
      <c r="Q5" s="252">
        <v>794</v>
      </c>
      <c r="R5" s="74"/>
      <c r="S5" s="67"/>
      <c r="W5" s="101"/>
    </row>
    <row r="6" spans="1:24">
      <c r="A6" s="67"/>
      <c r="B6" s="79"/>
      <c r="C6" s="88" t="s">
        <v>29</v>
      </c>
      <c r="D6" s="250">
        <f>H6+G6+F6+E6</f>
        <v>728</v>
      </c>
      <c r="E6" s="251">
        <v>181</v>
      </c>
      <c r="F6" s="252">
        <v>181</v>
      </c>
      <c r="G6" s="252">
        <v>183</v>
      </c>
      <c r="H6" s="252">
        <v>183</v>
      </c>
      <c r="I6" s="171"/>
      <c r="J6" s="84">
        <f t="shared" ref="J6:J32" si="1">+IFERROR(IF(D6*M6&lt;0,"n.m.",IF(D6/M6-1&gt;100%,"&gt;100%",D6/M6-1)),"n.m.")</f>
        <v>-9.4527363184079616E-2</v>
      </c>
      <c r="K6" s="253">
        <f t="shared" ref="K6:K32" si="2">+IFERROR(IF(E6*N6&lt;0,"n.m.",IF(E6/N6-1&gt;100%,"&gt;100%",E6/N6-1)),"n.m.")</f>
        <v>-0.11707317073170731</v>
      </c>
      <c r="L6" s="83"/>
      <c r="M6" s="250">
        <f>Q6+P6+O6+N6</f>
        <v>804</v>
      </c>
      <c r="N6" s="86">
        <v>205</v>
      </c>
      <c r="O6" s="252">
        <v>201</v>
      </c>
      <c r="P6" s="252">
        <v>207</v>
      </c>
      <c r="Q6" s="252">
        <v>191</v>
      </c>
      <c r="R6" s="74"/>
      <c r="S6" s="67"/>
    </row>
    <row r="7" spans="1:24" ht="14.25">
      <c r="A7" s="67"/>
      <c r="B7" s="79"/>
      <c r="C7" s="88" t="s">
        <v>443</v>
      </c>
      <c r="D7" s="250">
        <f>H7+G7+F7+E7</f>
        <v>0</v>
      </c>
      <c r="E7" s="254">
        <v>0</v>
      </c>
      <c r="F7" s="255">
        <v>0</v>
      </c>
      <c r="G7" s="255">
        <v>0</v>
      </c>
      <c r="H7" s="255">
        <v>0</v>
      </c>
      <c r="I7" s="252"/>
      <c r="J7" s="84">
        <f t="shared" si="1"/>
        <v>-1</v>
      </c>
      <c r="K7" s="85">
        <f t="shared" si="2"/>
        <v>-1</v>
      </c>
      <c r="L7" s="256"/>
      <c r="M7" s="250">
        <f>Q7+P7+O7+N7</f>
        <v>247</v>
      </c>
      <c r="N7" s="257">
        <v>74</v>
      </c>
      <c r="O7" s="255">
        <v>52</v>
      </c>
      <c r="P7" s="255">
        <v>61</v>
      </c>
      <c r="Q7" s="255">
        <v>60</v>
      </c>
      <c r="R7" s="74"/>
      <c r="S7" s="67"/>
    </row>
    <row r="8" spans="1:24">
      <c r="A8" s="67"/>
      <c r="B8" s="79"/>
      <c r="C8" s="88" t="s">
        <v>338</v>
      </c>
      <c r="D8" s="250">
        <f>H8+G8+F8+E8</f>
        <v>41</v>
      </c>
      <c r="E8" s="254">
        <v>10</v>
      </c>
      <c r="F8" s="255">
        <v>10</v>
      </c>
      <c r="G8" s="255">
        <v>11</v>
      </c>
      <c r="H8" s="255">
        <v>10</v>
      </c>
      <c r="I8" s="252"/>
      <c r="J8" s="84" t="str">
        <f t="shared" si="1"/>
        <v>n.m.</v>
      </c>
      <c r="K8" s="85" t="str">
        <f t="shared" si="2"/>
        <v>n.m.</v>
      </c>
      <c r="L8" s="256"/>
      <c r="M8" s="250">
        <f>Q8+P8+O8+N8</f>
        <v>-84</v>
      </c>
      <c r="N8" s="257">
        <v>-12</v>
      </c>
      <c r="O8" s="255">
        <v>-19</v>
      </c>
      <c r="P8" s="255">
        <v>-28</v>
      </c>
      <c r="Q8" s="255">
        <v>-25</v>
      </c>
      <c r="R8" s="74"/>
      <c r="S8" s="67"/>
    </row>
    <row r="9" spans="1:24" s="97" customFormat="1">
      <c r="A9" s="109"/>
      <c r="B9" s="258"/>
      <c r="C9" s="258" t="s">
        <v>531</v>
      </c>
      <c r="D9" s="259">
        <f>D5+D6+D7+D8</f>
        <v>3966</v>
      </c>
      <c r="E9" s="260">
        <f>E5+E6+E7+E8</f>
        <v>1026</v>
      </c>
      <c r="F9" s="261">
        <f>F5+F6+F7+F8</f>
        <v>990</v>
      </c>
      <c r="G9" s="261">
        <f>G5+G6+G7+G8</f>
        <v>997</v>
      </c>
      <c r="H9" s="261">
        <f>H5+H6+H7+H8</f>
        <v>953</v>
      </c>
      <c r="I9" s="178"/>
      <c r="J9" s="93">
        <f t="shared" si="1"/>
        <v>-9.2656142759094062E-2</v>
      </c>
      <c r="K9" s="94">
        <f t="shared" si="2"/>
        <v>-0.14214046822742477</v>
      </c>
      <c r="L9" s="92"/>
      <c r="M9" s="259">
        <f>M5+M6+M7+M8</f>
        <v>4371</v>
      </c>
      <c r="N9" s="95">
        <f>N5+N6+N7+N8</f>
        <v>1196</v>
      </c>
      <c r="O9" s="261">
        <f>O5+O6+O7+O8</f>
        <v>1073</v>
      </c>
      <c r="P9" s="261">
        <f>P5+P6+P7+P8</f>
        <v>1082</v>
      </c>
      <c r="Q9" s="261">
        <f>Q5+Q6+Q7+Q8</f>
        <v>1020</v>
      </c>
      <c r="R9" s="61"/>
      <c r="S9" s="109"/>
    </row>
    <row r="10" spans="1:24">
      <c r="A10" s="67"/>
      <c r="B10" s="68"/>
      <c r="C10" s="112"/>
      <c r="D10" s="250"/>
      <c r="E10" s="86"/>
      <c r="F10" s="171"/>
      <c r="G10" s="171"/>
      <c r="H10" s="171"/>
      <c r="I10" s="171"/>
      <c r="J10" s="84"/>
      <c r="K10" s="85"/>
      <c r="L10" s="83"/>
      <c r="M10" s="250"/>
      <c r="N10" s="86"/>
      <c r="O10" s="171"/>
      <c r="P10" s="171"/>
      <c r="Q10" s="171"/>
      <c r="R10" s="262"/>
      <c r="S10" s="67"/>
    </row>
    <row r="11" spans="1:24">
      <c r="A11" s="67"/>
      <c r="B11" s="68"/>
      <c r="C11" s="88" t="s">
        <v>309</v>
      </c>
      <c r="D11" s="250">
        <f>H11+G11+F11+E11</f>
        <v>1510</v>
      </c>
      <c r="E11" s="254">
        <v>353</v>
      </c>
      <c r="F11" s="255">
        <v>375</v>
      </c>
      <c r="G11" s="255">
        <v>389</v>
      </c>
      <c r="H11" s="255">
        <v>393</v>
      </c>
      <c r="I11" s="171"/>
      <c r="J11" s="84">
        <f t="shared" si="1"/>
        <v>-0.11540714704159349</v>
      </c>
      <c r="K11" s="85">
        <f t="shared" si="2"/>
        <v>-0.14734299516908211</v>
      </c>
      <c r="L11" s="83"/>
      <c r="M11" s="250">
        <f>Q11+P11+O11+N11</f>
        <v>1707</v>
      </c>
      <c r="N11" s="254">
        <v>414</v>
      </c>
      <c r="O11" s="255">
        <v>422</v>
      </c>
      <c r="P11" s="255">
        <v>444</v>
      </c>
      <c r="Q11" s="255">
        <v>427</v>
      </c>
      <c r="R11" s="262"/>
      <c r="S11" s="67"/>
    </row>
    <row r="12" spans="1:24">
      <c r="A12" s="67"/>
      <c r="B12" s="68"/>
      <c r="C12" s="88" t="s">
        <v>310</v>
      </c>
      <c r="D12" s="250">
        <f>H12+G12+F12+E12</f>
        <v>1962</v>
      </c>
      <c r="E12" s="254">
        <v>492</v>
      </c>
      <c r="F12" s="255">
        <v>489</v>
      </c>
      <c r="G12" s="255">
        <v>480</v>
      </c>
      <c r="H12" s="255">
        <v>501</v>
      </c>
      <c r="I12" s="171"/>
      <c r="J12" s="84">
        <f t="shared" si="1"/>
        <v>5.9395248380129662E-2</v>
      </c>
      <c r="K12" s="85">
        <f t="shared" si="2"/>
        <v>2.4999999999999911E-2</v>
      </c>
      <c r="L12" s="83"/>
      <c r="M12" s="250">
        <f>Q12+P12+O12+N12</f>
        <v>1852</v>
      </c>
      <c r="N12" s="254">
        <v>480</v>
      </c>
      <c r="O12" s="255">
        <v>457</v>
      </c>
      <c r="P12" s="255">
        <v>457</v>
      </c>
      <c r="Q12" s="255">
        <v>458</v>
      </c>
      <c r="R12" s="74"/>
      <c r="S12" s="67"/>
    </row>
    <row r="13" spans="1:24">
      <c r="A13" s="67"/>
      <c r="B13" s="68"/>
      <c r="C13" s="88" t="s">
        <v>30</v>
      </c>
      <c r="D13" s="250">
        <f>H13+G13+F13+E13</f>
        <v>2716</v>
      </c>
      <c r="E13" s="86">
        <v>663</v>
      </c>
      <c r="F13" s="171">
        <v>646</v>
      </c>
      <c r="G13" s="171">
        <v>706</v>
      </c>
      <c r="H13" s="171">
        <v>701</v>
      </c>
      <c r="I13" s="171"/>
      <c r="J13" s="84">
        <f t="shared" si="1"/>
        <v>-8.1190798376184037E-2</v>
      </c>
      <c r="K13" s="85">
        <f t="shared" si="2"/>
        <v>-0.11363636363636365</v>
      </c>
      <c r="L13" s="83"/>
      <c r="M13" s="250">
        <f>Q13+P13+O13+N13</f>
        <v>2956</v>
      </c>
      <c r="N13" s="86">
        <v>748</v>
      </c>
      <c r="O13" s="171">
        <v>710</v>
      </c>
      <c r="P13" s="171">
        <v>752</v>
      </c>
      <c r="Q13" s="171">
        <v>746</v>
      </c>
      <c r="R13" s="74"/>
      <c r="S13" s="67"/>
    </row>
    <row r="14" spans="1:24">
      <c r="A14" s="67"/>
      <c r="B14" s="68"/>
      <c r="C14" s="88" t="s">
        <v>317</v>
      </c>
      <c r="D14" s="250">
        <f>H14+G14+F14+E14</f>
        <v>2343</v>
      </c>
      <c r="E14" s="86">
        <v>570</v>
      </c>
      <c r="F14" s="171">
        <v>583</v>
      </c>
      <c r="G14" s="171">
        <v>587</v>
      </c>
      <c r="H14" s="171">
        <v>603</v>
      </c>
      <c r="I14" s="171"/>
      <c r="J14" s="84">
        <f t="shared" si="1"/>
        <v>-0.10606638687523851</v>
      </c>
      <c r="K14" s="85">
        <f t="shared" si="2"/>
        <v>-0.18687589158345219</v>
      </c>
      <c r="L14" s="83"/>
      <c r="M14" s="250">
        <f>Q14+P14+O14+N14</f>
        <v>2621</v>
      </c>
      <c r="N14" s="86">
        <v>701</v>
      </c>
      <c r="O14" s="171">
        <v>621</v>
      </c>
      <c r="P14" s="171">
        <v>635</v>
      </c>
      <c r="Q14" s="171">
        <v>664</v>
      </c>
      <c r="R14" s="74"/>
      <c r="S14" s="67"/>
    </row>
    <row r="15" spans="1:24">
      <c r="A15" s="67"/>
      <c r="B15" s="68"/>
      <c r="C15" s="88" t="s">
        <v>338</v>
      </c>
      <c r="D15" s="250">
        <f>H15+G15+F15+E15</f>
        <v>-2086</v>
      </c>
      <c r="E15" s="86">
        <v>-514</v>
      </c>
      <c r="F15" s="171">
        <v>-513</v>
      </c>
      <c r="G15" s="171">
        <v>-526</v>
      </c>
      <c r="H15" s="171">
        <v>-533</v>
      </c>
      <c r="I15" s="171"/>
      <c r="J15" s="84">
        <f t="shared" si="1"/>
        <v>-2.2034692920768872E-2</v>
      </c>
      <c r="K15" s="85">
        <f t="shared" si="2"/>
        <v>-6.3752276867030999E-2</v>
      </c>
      <c r="L15" s="83"/>
      <c r="M15" s="250">
        <f>Q15+P15+O15+N15</f>
        <v>-2133</v>
      </c>
      <c r="N15" s="86">
        <v>-549</v>
      </c>
      <c r="O15" s="171">
        <v>-522</v>
      </c>
      <c r="P15" s="171">
        <v>-530</v>
      </c>
      <c r="Q15" s="171">
        <v>-532</v>
      </c>
      <c r="R15" s="74"/>
      <c r="S15" s="67"/>
    </row>
    <row r="16" spans="1:24" s="97" customFormat="1">
      <c r="A16" s="109"/>
      <c r="B16" s="258"/>
      <c r="C16" s="258" t="s">
        <v>214</v>
      </c>
      <c r="D16" s="259">
        <f>D11+D12+D13+D14+D15</f>
        <v>6445</v>
      </c>
      <c r="E16" s="95">
        <f>E11+E12+E13+E14+E15</f>
        <v>1564</v>
      </c>
      <c r="F16" s="178">
        <f>F11+F12+F13+F14+F15</f>
        <v>1580</v>
      </c>
      <c r="G16" s="178">
        <f>G11+G12+G13+G14+G15</f>
        <v>1636</v>
      </c>
      <c r="H16" s="178">
        <f>H11+H12+H13+H14+H15</f>
        <v>1665</v>
      </c>
      <c r="I16" s="178"/>
      <c r="J16" s="93">
        <f t="shared" si="1"/>
        <v>-7.9680137084106817E-2</v>
      </c>
      <c r="K16" s="94">
        <f t="shared" si="2"/>
        <v>-0.12820512820512819</v>
      </c>
      <c r="L16" s="92"/>
      <c r="M16" s="259">
        <f>M11+M12+M13+M14+M15</f>
        <v>7003</v>
      </c>
      <c r="N16" s="95">
        <f>N11+N12+N13+N14+N15</f>
        <v>1794</v>
      </c>
      <c r="O16" s="178">
        <f>O11+O12+O13+O14+O15</f>
        <v>1688</v>
      </c>
      <c r="P16" s="178">
        <f>P11+P12+P13+P14+P15</f>
        <v>1758</v>
      </c>
      <c r="Q16" s="178">
        <f>Q11+Q12+Q13+Q14+Q15</f>
        <v>1763</v>
      </c>
      <c r="R16" s="61"/>
      <c r="S16" s="109"/>
      <c r="T16" s="141"/>
      <c r="X16" s="141"/>
    </row>
    <row r="17" spans="1:29">
      <c r="A17" s="67"/>
      <c r="B17" s="68"/>
      <c r="C17" s="88"/>
      <c r="D17" s="250"/>
      <c r="E17" s="86"/>
      <c r="F17" s="171"/>
      <c r="G17" s="171"/>
      <c r="H17" s="171"/>
      <c r="I17" s="171"/>
      <c r="J17" s="84"/>
      <c r="K17" s="85"/>
      <c r="L17" s="83"/>
      <c r="M17" s="250"/>
      <c r="N17" s="86"/>
      <c r="O17" s="171"/>
      <c r="P17" s="171"/>
      <c r="Q17" s="171"/>
      <c r="R17" s="74"/>
      <c r="S17" s="67"/>
    </row>
    <row r="18" spans="1:29" ht="14.25">
      <c r="A18" s="263"/>
      <c r="B18" s="264"/>
      <c r="C18" s="88" t="s">
        <v>409</v>
      </c>
      <c r="D18" s="250">
        <f>H18+G18+F18+E18</f>
        <v>621</v>
      </c>
      <c r="E18" s="265">
        <v>154</v>
      </c>
      <c r="F18" s="266">
        <v>146</v>
      </c>
      <c r="G18" s="266">
        <v>164</v>
      </c>
      <c r="H18" s="266">
        <v>157</v>
      </c>
      <c r="I18" s="171"/>
      <c r="J18" s="84">
        <f t="shared" si="1"/>
        <v>-0.27958236658932711</v>
      </c>
      <c r="K18" s="85">
        <f t="shared" si="2"/>
        <v>-9.4117647058823528E-2</v>
      </c>
      <c r="L18" s="83"/>
      <c r="M18" s="250">
        <f>Q18+P18+O18+N18</f>
        <v>862</v>
      </c>
      <c r="N18" s="86">
        <v>170</v>
      </c>
      <c r="O18" s="266">
        <v>164</v>
      </c>
      <c r="P18" s="266">
        <v>231</v>
      </c>
      <c r="Q18" s="266">
        <v>297</v>
      </c>
      <c r="R18" s="115"/>
      <c r="S18" s="263"/>
    </row>
    <row r="19" spans="1:29">
      <c r="A19" s="263"/>
      <c r="B19" s="264"/>
      <c r="C19" s="88" t="s">
        <v>54</v>
      </c>
      <c r="D19" s="250">
        <f>H19+G19+F19+E19</f>
        <v>-264</v>
      </c>
      <c r="E19" s="86">
        <v>-71</v>
      </c>
      <c r="F19" s="171">
        <v>-65</v>
      </c>
      <c r="G19" s="171">
        <v>-65</v>
      </c>
      <c r="H19" s="171">
        <v>-63</v>
      </c>
      <c r="I19" s="252"/>
      <c r="J19" s="84">
        <f t="shared" si="1"/>
        <v>-0.2072072072072072</v>
      </c>
      <c r="K19" s="85">
        <f t="shared" si="2"/>
        <v>-0.202247191011236</v>
      </c>
      <c r="L19" s="256"/>
      <c r="M19" s="250">
        <f>Q19+P19+O19+N19</f>
        <v>-333</v>
      </c>
      <c r="N19" s="257">
        <v>-89</v>
      </c>
      <c r="O19" s="171">
        <v>-78</v>
      </c>
      <c r="P19" s="171">
        <v>-82</v>
      </c>
      <c r="Q19" s="171">
        <v>-84</v>
      </c>
      <c r="R19" s="115"/>
      <c r="S19" s="263"/>
    </row>
    <row r="20" spans="1:29" s="97" customFormat="1">
      <c r="A20" s="109"/>
      <c r="B20" s="258"/>
      <c r="C20" s="258" t="s">
        <v>171</v>
      </c>
      <c r="D20" s="259">
        <f>D11+D12+D13+D14+D15+D18+D19</f>
        <v>6802</v>
      </c>
      <c r="E20" s="95">
        <f>E16+E18+E19</f>
        <v>1647</v>
      </c>
      <c r="F20" s="178">
        <f>F16+F18+F19</f>
        <v>1661</v>
      </c>
      <c r="G20" s="178">
        <f>G16+G18+G19</f>
        <v>1735</v>
      </c>
      <c r="H20" s="178">
        <f>H16+H18+H19</f>
        <v>1759</v>
      </c>
      <c r="I20" s="178"/>
      <c r="J20" s="93">
        <f t="shared" si="1"/>
        <v>-9.6919808815719599E-2</v>
      </c>
      <c r="K20" s="94">
        <f t="shared" si="2"/>
        <v>-0.12160000000000004</v>
      </c>
      <c r="L20" s="92"/>
      <c r="M20" s="259">
        <f>M11+M12+M13+M14+M15+M18+M19</f>
        <v>7532</v>
      </c>
      <c r="N20" s="95">
        <f>N16+N18+N19</f>
        <v>1875</v>
      </c>
      <c r="O20" s="178">
        <f>O16+O18+O19</f>
        <v>1774</v>
      </c>
      <c r="P20" s="178">
        <f>P16+P18+P19</f>
        <v>1907</v>
      </c>
      <c r="Q20" s="178">
        <f>Q11+Q12+Q13+Q14+Q15+Q18+Q19</f>
        <v>1976</v>
      </c>
      <c r="R20" s="258"/>
      <c r="S20" s="109"/>
    </row>
    <row r="21" spans="1:29" s="97" customFormat="1">
      <c r="A21" s="109"/>
      <c r="B21" s="258"/>
      <c r="C21" s="258"/>
      <c r="D21" s="259"/>
      <c r="E21" s="95"/>
      <c r="F21" s="178"/>
      <c r="G21" s="178"/>
      <c r="H21" s="178"/>
      <c r="I21" s="178"/>
      <c r="J21" s="93"/>
      <c r="K21" s="94"/>
      <c r="L21" s="92"/>
      <c r="M21" s="259"/>
      <c r="N21" s="95"/>
      <c r="O21" s="178"/>
      <c r="P21" s="178"/>
      <c r="Q21" s="178"/>
      <c r="R21" s="258"/>
      <c r="S21" s="109"/>
    </row>
    <row r="22" spans="1:29">
      <c r="A22" s="263"/>
      <c r="B22" s="264"/>
      <c r="C22" s="112" t="s">
        <v>188</v>
      </c>
      <c r="D22" s="259">
        <f>H22+G22+F22+E22</f>
        <v>969</v>
      </c>
      <c r="E22" s="102">
        <v>232</v>
      </c>
      <c r="F22" s="103">
        <v>248</v>
      </c>
      <c r="G22" s="103">
        <v>247</v>
      </c>
      <c r="H22" s="103">
        <v>242</v>
      </c>
      <c r="I22" s="103"/>
      <c r="J22" s="93">
        <f t="shared" si="1"/>
        <v>-6.3768115942029024E-2</v>
      </c>
      <c r="K22" s="94">
        <f t="shared" si="2"/>
        <v>-9.0196078431372562E-2</v>
      </c>
      <c r="L22" s="104"/>
      <c r="M22" s="259">
        <f>Q22+P22+O22+N22</f>
        <v>1035</v>
      </c>
      <c r="N22" s="102">
        <v>255</v>
      </c>
      <c r="O22" s="103">
        <v>264</v>
      </c>
      <c r="P22" s="103">
        <v>261</v>
      </c>
      <c r="Q22" s="103">
        <v>255</v>
      </c>
      <c r="R22" s="115"/>
      <c r="S22" s="263"/>
    </row>
    <row r="23" spans="1:29" s="97" customFormat="1">
      <c r="A23" s="109"/>
      <c r="B23" s="258"/>
      <c r="C23" s="258"/>
      <c r="D23" s="259"/>
      <c r="E23" s="95"/>
      <c r="F23" s="178"/>
      <c r="G23" s="178"/>
      <c r="H23" s="178"/>
      <c r="I23" s="178"/>
      <c r="J23" s="93"/>
      <c r="K23" s="94"/>
      <c r="L23" s="92"/>
      <c r="M23" s="259"/>
      <c r="N23" s="95"/>
      <c r="O23" s="178"/>
      <c r="P23" s="178"/>
      <c r="Q23" s="178"/>
      <c r="R23" s="258"/>
      <c r="S23" s="109"/>
    </row>
    <row r="24" spans="1:29" s="97" customFormat="1">
      <c r="A24" s="109"/>
      <c r="B24" s="258"/>
      <c r="C24" s="258" t="s">
        <v>31</v>
      </c>
      <c r="D24" s="259">
        <f>H24+G24+F24+E24</f>
        <v>78</v>
      </c>
      <c r="E24" s="95">
        <v>17</v>
      </c>
      <c r="F24" s="178">
        <v>22</v>
      </c>
      <c r="G24" s="178">
        <v>18</v>
      </c>
      <c r="H24" s="178">
        <v>21</v>
      </c>
      <c r="I24" s="267"/>
      <c r="J24" s="93">
        <f t="shared" si="1"/>
        <v>2.6315789473684292E-2</v>
      </c>
      <c r="K24" s="94">
        <f t="shared" si="2"/>
        <v>-0.15000000000000002</v>
      </c>
      <c r="L24" s="268"/>
      <c r="M24" s="259">
        <f>Q24+P24+O24+N24</f>
        <v>76</v>
      </c>
      <c r="N24" s="269">
        <v>20</v>
      </c>
      <c r="O24" s="178">
        <v>19</v>
      </c>
      <c r="P24" s="178">
        <v>18</v>
      </c>
      <c r="Q24" s="178">
        <v>19</v>
      </c>
      <c r="R24" s="61"/>
      <c r="S24" s="109"/>
    </row>
    <row r="25" spans="1:29" s="97" customFormat="1">
      <c r="A25" s="109"/>
      <c r="B25" s="258"/>
      <c r="C25" s="112"/>
      <c r="D25" s="259"/>
      <c r="E25" s="102"/>
      <c r="F25" s="103"/>
      <c r="G25" s="103"/>
      <c r="H25" s="103"/>
      <c r="I25" s="270"/>
      <c r="J25" s="93"/>
      <c r="K25" s="94"/>
      <c r="L25" s="271"/>
      <c r="M25" s="259"/>
      <c r="N25" s="95"/>
      <c r="O25" s="103"/>
      <c r="P25" s="103"/>
      <c r="Q25" s="103"/>
      <c r="R25" s="61"/>
      <c r="S25" s="109"/>
    </row>
    <row r="26" spans="1:29" s="97" customFormat="1">
      <c r="A26" s="109"/>
      <c r="B26" s="258"/>
      <c r="C26" s="258" t="s">
        <v>32</v>
      </c>
      <c r="D26" s="259">
        <f>H26+G26+F26+E26</f>
        <v>-247</v>
      </c>
      <c r="E26" s="95">
        <v>-53</v>
      </c>
      <c r="F26" s="178">
        <v>-68</v>
      </c>
      <c r="G26" s="178">
        <v>-62</v>
      </c>
      <c r="H26" s="178">
        <v>-64</v>
      </c>
      <c r="I26" s="270"/>
      <c r="J26" s="93">
        <f t="shared" si="1"/>
        <v>-0.19281045751633985</v>
      </c>
      <c r="K26" s="94">
        <f t="shared" si="2"/>
        <v>-0.26388888888888884</v>
      </c>
      <c r="L26" s="271"/>
      <c r="M26" s="259">
        <f>Q26+P26+O26+N26</f>
        <v>-306</v>
      </c>
      <c r="N26" s="95">
        <v>-72</v>
      </c>
      <c r="O26" s="178">
        <v>-79</v>
      </c>
      <c r="P26" s="178">
        <v>-76</v>
      </c>
      <c r="Q26" s="178">
        <v>-79</v>
      </c>
      <c r="R26" s="61"/>
      <c r="S26" s="109"/>
    </row>
    <row r="27" spans="1:29" s="97" customFormat="1">
      <c r="A27" s="109"/>
      <c r="B27" s="258"/>
      <c r="C27" s="112"/>
      <c r="D27" s="259"/>
      <c r="E27" s="95"/>
      <c r="F27" s="178"/>
      <c r="G27" s="178"/>
      <c r="H27" s="178"/>
      <c r="I27" s="178"/>
      <c r="J27" s="93"/>
      <c r="K27" s="94"/>
      <c r="L27" s="92"/>
      <c r="M27" s="259"/>
      <c r="N27" s="95"/>
      <c r="O27" s="178"/>
      <c r="P27" s="178"/>
      <c r="Q27" s="178"/>
      <c r="R27" s="262"/>
      <c r="S27" s="109"/>
      <c r="AC27" s="272"/>
    </row>
    <row r="28" spans="1:29" s="97" customFormat="1">
      <c r="A28" s="109"/>
      <c r="B28" s="258"/>
      <c r="C28" s="111" t="s">
        <v>532</v>
      </c>
      <c r="D28" s="259">
        <f>D9+D22+D20+D24+D26</f>
        <v>11568</v>
      </c>
      <c r="E28" s="95">
        <f>E9+E20+E22+E24+E26</f>
        <v>2869</v>
      </c>
      <c r="F28" s="178">
        <f>F9+F20+F22+F24+F26</f>
        <v>2853</v>
      </c>
      <c r="G28" s="178">
        <f>G9+G20+G22+G24+G26</f>
        <v>2935</v>
      </c>
      <c r="H28" s="178">
        <f>H9+H20+H22+H24+H26</f>
        <v>2911</v>
      </c>
      <c r="I28" s="178"/>
      <c r="J28" s="93">
        <f t="shared" si="1"/>
        <v>-8.9707271010387113E-2</v>
      </c>
      <c r="K28" s="94">
        <f t="shared" si="2"/>
        <v>-0.12370189370800244</v>
      </c>
      <c r="L28" s="92"/>
      <c r="M28" s="259">
        <f>M9+M22+M20+M24+M26</f>
        <v>12708</v>
      </c>
      <c r="N28" s="269">
        <f>N9+N20+N22+N24+N26</f>
        <v>3274</v>
      </c>
      <c r="O28" s="178">
        <f>O9+O20+O22+O24+O26</f>
        <v>3051</v>
      </c>
      <c r="P28" s="178">
        <f>P9+P20+P22+P24+P26</f>
        <v>3192</v>
      </c>
      <c r="Q28" s="178">
        <f>Q9+Q22+Q20+Q24+Q26</f>
        <v>3191</v>
      </c>
      <c r="R28" s="258"/>
      <c r="S28" s="109"/>
    </row>
    <row r="29" spans="1:29" s="97" customFormat="1">
      <c r="A29" s="109"/>
      <c r="B29" s="258"/>
      <c r="C29" s="111"/>
      <c r="D29" s="259"/>
      <c r="E29" s="95"/>
      <c r="F29" s="178"/>
      <c r="G29" s="178"/>
      <c r="H29" s="178"/>
      <c r="I29" s="178"/>
      <c r="J29" s="93"/>
      <c r="K29" s="94"/>
      <c r="L29" s="92"/>
      <c r="M29" s="259"/>
      <c r="N29" s="269"/>
      <c r="O29" s="178"/>
      <c r="P29" s="178"/>
      <c r="Q29" s="178"/>
      <c r="R29" s="258"/>
      <c r="S29" s="109"/>
    </row>
    <row r="30" spans="1:29" s="124" customFormat="1">
      <c r="A30" s="263"/>
      <c r="B30" s="264"/>
      <c r="C30" s="273" t="s">
        <v>526</v>
      </c>
      <c r="D30" s="274">
        <f>E30+F30+G30+H30</f>
        <v>3096</v>
      </c>
      <c r="E30" s="122">
        <v>808</v>
      </c>
      <c r="F30" s="217">
        <v>773</v>
      </c>
      <c r="G30" s="217">
        <v>779</v>
      </c>
      <c r="H30" s="217">
        <v>736</v>
      </c>
      <c r="I30" s="217"/>
      <c r="J30" s="120">
        <f t="shared" si="1"/>
        <v>-4.7384615384615358E-2</v>
      </c>
      <c r="K30" s="121">
        <f t="shared" si="2"/>
        <v>-9.3153759820426507E-2</v>
      </c>
      <c r="L30" s="119"/>
      <c r="M30" s="274">
        <f>N30+O30+P30+Q30</f>
        <v>3250</v>
      </c>
      <c r="N30" s="275">
        <v>891</v>
      </c>
      <c r="O30" s="217">
        <v>800</v>
      </c>
      <c r="P30" s="217">
        <v>802</v>
      </c>
      <c r="Q30" s="217">
        <v>757</v>
      </c>
      <c r="R30" s="264"/>
      <c r="S30" s="263"/>
    </row>
    <row r="31" spans="1:29" s="97" customFormat="1">
      <c r="A31" s="109"/>
      <c r="B31" s="258"/>
      <c r="C31" s="111"/>
      <c r="D31" s="259"/>
      <c r="E31" s="95"/>
      <c r="F31" s="178"/>
      <c r="G31" s="178"/>
      <c r="H31" s="178"/>
      <c r="I31" s="178"/>
      <c r="J31" s="93"/>
      <c r="K31" s="94"/>
      <c r="L31" s="92"/>
      <c r="M31" s="259"/>
      <c r="N31" s="269"/>
      <c r="O31" s="178"/>
      <c r="P31" s="178"/>
      <c r="Q31" s="178"/>
      <c r="R31" s="258"/>
      <c r="S31" s="109"/>
    </row>
    <row r="32" spans="1:29" s="97" customFormat="1" ht="12.75" customHeight="1">
      <c r="A32" s="109"/>
      <c r="B32" s="258"/>
      <c r="C32" s="111" t="s">
        <v>527</v>
      </c>
      <c r="D32" s="259">
        <f t="shared" ref="D32" si="3">D28-D30</f>
        <v>8472</v>
      </c>
      <c r="E32" s="95">
        <f>E28-E30</f>
        <v>2061</v>
      </c>
      <c r="F32" s="178">
        <f>F28-F30</f>
        <v>2080</v>
      </c>
      <c r="G32" s="178">
        <f t="shared" ref="G32:Q32" si="4">G28-G30</f>
        <v>2156</v>
      </c>
      <c r="H32" s="178">
        <f t="shared" si="4"/>
        <v>2175</v>
      </c>
      <c r="I32" s="178"/>
      <c r="J32" s="93">
        <f t="shared" si="1"/>
        <v>-0.10425037005709448</v>
      </c>
      <c r="K32" s="94">
        <f t="shared" si="2"/>
        <v>-0.13512379353755766</v>
      </c>
      <c r="L32" s="92"/>
      <c r="M32" s="259">
        <f t="shared" si="4"/>
        <v>9458</v>
      </c>
      <c r="N32" s="269">
        <f t="shared" si="4"/>
        <v>2383</v>
      </c>
      <c r="O32" s="178">
        <f t="shared" si="4"/>
        <v>2251</v>
      </c>
      <c r="P32" s="178">
        <f t="shared" si="4"/>
        <v>2390</v>
      </c>
      <c r="Q32" s="178">
        <f t="shared" si="4"/>
        <v>2434</v>
      </c>
      <c r="R32" s="258"/>
      <c r="S32" s="109"/>
    </row>
    <row r="33" spans="1:20">
      <c r="A33" s="67"/>
      <c r="B33" s="68"/>
      <c r="C33" s="258"/>
      <c r="D33" s="276"/>
      <c r="E33" s="277"/>
      <c r="F33" s="278"/>
      <c r="G33" s="278"/>
      <c r="H33" s="278"/>
      <c r="I33" s="278"/>
      <c r="J33" s="53"/>
      <c r="K33" s="54"/>
      <c r="L33" s="79"/>
      <c r="M33" s="276"/>
      <c r="N33" s="277"/>
      <c r="O33" s="278"/>
      <c r="P33" s="278"/>
      <c r="Q33" s="278"/>
      <c r="R33" s="279"/>
      <c r="S33" s="67"/>
    </row>
    <row r="34" spans="1:20" ht="9" customHeight="1">
      <c r="A34" s="67"/>
      <c r="B34" s="67"/>
      <c r="C34" s="67"/>
      <c r="D34" s="238"/>
      <c r="E34" s="67"/>
      <c r="F34" s="67"/>
      <c r="G34" s="67"/>
      <c r="H34" s="67"/>
      <c r="I34" s="67"/>
      <c r="J34" s="239"/>
      <c r="K34" s="239"/>
      <c r="L34" s="67"/>
      <c r="M34" s="238"/>
      <c r="N34" s="238"/>
      <c r="O34" s="67"/>
      <c r="P34" s="67"/>
      <c r="Q34" s="67"/>
      <c r="R34" s="67"/>
      <c r="S34" s="67"/>
    </row>
    <row r="35" spans="1:20" s="66" customFormat="1" ht="13.5" customHeight="1">
      <c r="A35" s="205"/>
      <c r="B35" s="280" t="s">
        <v>442</v>
      </c>
      <c r="C35" s="205"/>
      <c r="D35" s="205"/>
      <c r="E35" s="156"/>
      <c r="F35" s="156"/>
      <c r="G35" s="156"/>
      <c r="H35" s="156"/>
      <c r="I35" s="205"/>
      <c r="J35" s="161"/>
      <c r="K35" s="161"/>
      <c r="L35" s="205"/>
      <c r="M35" s="205"/>
      <c r="N35" s="205"/>
      <c r="O35" s="156"/>
      <c r="P35" s="156"/>
      <c r="Q35" s="156"/>
      <c r="R35" s="280"/>
      <c r="S35" s="280"/>
      <c r="T35" s="156"/>
    </row>
    <row r="36" spans="1:20" s="66" customFormat="1" ht="13.5" customHeight="1">
      <c r="A36" s="205"/>
      <c r="B36" s="280" t="s">
        <v>444</v>
      </c>
      <c r="C36" s="205"/>
      <c r="D36" s="205"/>
      <c r="E36" s="156"/>
      <c r="F36" s="156"/>
      <c r="G36" s="156"/>
      <c r="H36" s="156"/>
      <c r="I36" s="205"/>
      <c r="J36" s="161"/>
      <c r="K36" s="161"/>
      <c r="L36" s="205"/>
      <c r="M36" s="205"/>
      <c r="N36" s="205"/>
      <c r="O36" s="156"/>
      <c r="P36" s="156"/>
      <c r="Q36" s="156"/>
      <c r="R36" s="280"/>
      <c r="S36" s="280"/>
      <c r="T36" s="156"/>
    </row>
    <row r="37" spans="1:20" s="66" customFormat="1" ht="13.5" customHeight="1">
      <c r="A37" s="205"/>
      <c r="B37" s="280"/>
      <c r="C37" s="205"/>
      <c r="D37" s="157"/>
      <c r="E37" s="157"/>
      <c r="F37" s="78"/>
      <c r="G37" s="78"/>
      <c r="H37" s="78"/>
      <c r="I37" s="157"/>
      <c r="J37" s="281"/>
      <c r="K37" s="76"/>
      <c r="L37" s="157"/>
      <c r="M37" s="157"/>
      <c r="N37" s="205"/>
      <c r="O37" s="156"/>
      <c r="P37" s="156"/>
      <c r="Q37" s="156"/>
      <c r="R37" s="280"/>
      <c r="S37" s="280"/>
      <c r="T37" s="156"/>
    </row>
    <row r="38" spans="1:20" ht="9" customHeight="1">
      <c r="A38" s="67"/>
      <c r="B38" s="67"/>
      <c r="C38" s="67"/>
      <c r="D38" s="238"/>
      <c r="E38" s="67"/>
      <c r="F38" s="67"/>
      <c r="G38" s="67"/>
      <c r="H38" s="67"/>
      <c r="I38" s="67"/>
      <c r="J38" s="239"/>
      <c r="K38" s="239"/>
      <c r="L38" s="67"/>
      <c r="M38" s="238"/>
      <c r="N38" s="238"/>
      <c r="O38" s="67"/>
      <c r="P38" s="67"/>
      <c r="Q38" s="67"/>
      <c r="R38" s="67"/>
      <c r="S38" s="67"/>
    </row>
    <row r="39" spans="1:20">
      <c r="A39" s="109"/>
      <c r="B39" s="52"/>
      <c r="C39" s="47" t="s">
        <v>0</v>
      </c>
      <c r="D39" s="240">
        <f>+D2</f>
        <v>2013</v>
      </c>
      <c r="E39" s="241" t="str">
        <f>+E2</f>
        <v>Q4 '13</v>
      </c>
      <c r="F39" s="51" t="str">
        <f>+F2</f>
        <v>Q3 '13</v>
      </c>
      <c r="G39" s="51" t="str">
        <f>+G2</f>
        <v>Q2 '13</v>
      </c>
      <c r="H39" s="51" t="s">
        <v>408</v>
      </c>
      <c r="I39" s="51"/>
      <c r="J39" s="53" t="s">
        <v>357</v>
      </c>
      <c r="K39" s="54" t="s">
        <v>357</v>
      </c>
      <c r="L39" s="52"/>
      <c r="M39" s="240">
        <v>2012</v>
      </c>
      <c r="N39" s="49" t="s">
        <v>388</v>
      </c>
      <c r="O39" s="51" t="s">
        <v>371</v>
      </c>
      <c r="P39" s="51" t="s">
        <v>361</v>
      </c>
      <c r="Q39" s="51" t="s">
        <v>321</v>
      </c>
      <c r="R39" s="242"/>
      <c r="S39" s="109"/>
    </row>
    <row r="40" spans="1:20">
      <c r="A40" s="67"/>
      <c r="B40" s="68"/>
      <c r="C40" s="162" t="s">
        <v>304</v>
      </c>
      <c r="D40" s="243"/>
      <c r="E40" s="241"/>
      <c r="F40" s="51"/>
      <c r="G40" s="51"/>
      <c r="H40" s="51"/>
      <c r="I40" s="232"/>
      <c r="J40" s="62" t="str">
        <f>+J3</f>
        <v>FY%</v>
      </c>
      <c r="K40" s="63" t="str">
        <f>+K3</f>
        <v>Q4%</v>
      </c>
      <c r="L40" s="74"/>
      <c r="M40" s="243"/>
      <c r="N40" s="78"/>
      <c r="O40" s="51"/>
      <c r="P40" s="51"/>
      <c r="Q40" s="51"/>
      <c r="R40" s="74"/>
      <c r="S40" s="67"/>
    </row>
    <row r="41" spans="1:20">
      <c r="A41" s="67"/>
      <c r="B41" s="68"/>
      <c r="C41" s="68"/>
      <c r="D41" s="244"/>
      <c r="E41" s="205"/>
      <c r="F41" s="213"/>
      <c r="G41" s="213"/>
      <c r="H41" s="213"/>
      <c r="I41" s="282"/>
      <c r="J41" s="247"/>
      <c r="K41" s="248"/>
      <c r="L41" s="283"/>
      <c r="M41" s="244"/>
      <c r="N41" s="78"/>
      <c r="O41" s="73"/>
      <c r="P41" s="73"/>
      <c r="Q41" s="73"/>
      <c r="R41" s="249"/>
      <c r="S41" s="67"/>
    </row>
    <row r="42" spans="1:20">
      <c r="A42" s="67"/>
      <c r="B42" s="79"/>
      <c r="C42" s="88" t="s">
        <v>530</v>
      </c>
      <c r="D42" s="250">
        <f>H42+G42+F42+E42</f>
        <v>3180</v>
      </c>
      <c r="E42" s="251">
        <v>820</v>
      </c>
      <c r="F42" s="252">
        <v>799</v>
      </c>
      <c r="G42" s="252">
        <v>802</v>
      </c>
      <c r="H42" s="252">
        <v>759</v>
      </c>
      <c r="I42" s="171"/>
      <c r="J42" s="84">
        <f t="shared" ref="J42" si="5">+IFERROR(IF(D42*M42&lt;0,"n.m.",IF(D42/M42-1&gt;100%,"&gt;100%",D42/M42-1)),"n.m.")</f>
        <v>-2.3041474654377891E-2</v>
      </c>
      <c r="K42" s="85">
        <f t="shared" ref="K42" si="6">+IFERROR(IF(E42*N42&lt;0,"n.m.",IF(E42/N42-1&gt;100%,"&gt;100%",E42/N42-1)),"n.m.")</f>
        <v>8.610086100861114E-3</v>
      </c>
      <c r="L42" s="284"/>
      <c r="M42" s="250">
        <f>Q42+P42+O42+N42</f>
        <v>3255</v>
      </c>
      <c r="N42" s="86">
        <v>813</v>
      </c>
      <c r="O42" s="252">
        <v>833</v>
      </c>
      <c r="P42" s="252">
        <v>815</v>
      </c>
      <c r="Q42" s="252">
        <v>794</v>
      </c>
      <c r="R42" s="125"/>
      <c r="S42" s="67"/>
    </row>
    <row r="43" spans="1:20">
      <c r="A43" s="67"/>
      <c r="B43" s="79"/>
      <c r="C43" s="88" t="s">
        <v>29</v>
      </c>
      <c r="D43" s="250">
        <f>H43+G43+F43+E43</f>
        <v>728</v>
      </c>
      <c r="E43" s="257">
        <v>182</v>
      </c>
      <c r="F43" s="252">
        <v>180</v>
      </c>
      <c r="G43" s="252">
        <v>183</v>
      </c>
      <c r="H43" s="252">
        <v>183</v>
      </c>
      <c r="I43" s="171"/>
      <c r="J43" s="84">
        <f t="shared" ref="J43:J91" si="7">+IFERROR(IF(D43*M43&lt;0,"n.m.",IF(D43/M43-1&gt;100%,"&gt;100%",D43/M43-1)),"n.m.")</f>
        <v>-9.4527363184079616E-2</v>
      </c>
      <c r="K43" s="85">
        <f t="shared" ref="K43:K91" si="8">+IFERROR(IF(E43*N43&lt;0,"n.m.",IF(E43/N43-1&gt;100%,"&gt;100%",E43/N43-1)),"n.m.")</f>
        <v>-0.1121951219512195</v>
      </c>
      <c r="L43" s="284"/>
      <c r="M43" s="250">
        <f>Q43+P43+O43+N43</f>
        <v>804</v>
      </c>
      <c r="N43" s="86">
        <v>205</v>
      </c>
      <c r="O43" s="252">
        <v>202</v>
      </c>
      <c r="P43" s="252">
        <v>206</v>
      </c>
      <c r="Q43" s="252">
        <v>191</v>
      </c>
      <c r="R43" s="125"/>
      <c r="S43" s="67"/>
    </row>
    <row r="44" spans="1:20" ht="14.25">
      <c r="A44" s="67"/>
      <c r="B44" s="79"/>
      <c r="C44" s="88" t="s">
        <v>443</v>
      </c>
      <c r="D44" s="250">
        <f>H44+G44+F44+E44</f>
        <v>0</v>
      </c>
      <c r="E44" s="254">
        <v>0</v>
      </c>
      <c r="F44" s="222">
        <v>0</v>
      </c>
      <c r="G44" s="222">
        <v>0</v>
      </c>
      <c r="H44" s="222">
        <v>0</v>
      </c>
      <c r="I44" s="252"/>
      <c r="J44" s="84">
        <f t="shared" si="7"/>
        <v>-1</v>
      </c>
      <c r="K44" s="85">
        <f t="shared" si="8"/>
        <v>-1</v>
      </c>
      <c r="L44" s="284"/>
      <c r="M44" s="250">
        <f>Q44+P44+O44+N44</f>
        <v>212</v>
      </c>
      <c r="N44" s="257">
        <v>39</v>
      </c>
      <c r="O44" s="255">
        <v>52</v>
      </c>
      <c r="P44" s="255">
        <v>61</v>
      </c>
      <c r="Q44" s="255">
        <v>60</v>
      </c>
      <c r="R44" s="125"/>
      <c r="S44" s="67"/>
    </row>
    <row r="45" spans="1:20">
      <c r="A45" s="67"/>
      <c r="B45" s="79"/>
      <c r="C45" s="88" t="s">
        <v>338</v>
      </c>
      <c r="D45" s="250">
        <f>H45+G45+F45+E45</f>
        <v>41</v>
      </c>
      <c r="E45" s="254">
        <v>9</v>
      </c>
      <c r="F45" s="222">
        <v>11</v>
      </c>
      <c r="G45" s="222">
        <v>11</v>
      </c>
      <c r="H45" s="222">
        <v>10</v>
      </c>
      <c r="I45" s="252"/>
      <c r="J45" s="84" t="str">
        <f t="shared" si="7"/>
        <v>n.m.</v>
      </c>
      <c r="K45" s="85" t="str">
        <f t="shared" si="8"/>
        <v>n.m.</v>
      </c>
      <c r="L45" s="284"/>
      <c r="M45" s="250">
        <f>Q45+P45+O45+N45</f>
        <v>-85</v>
      </c>
      <c r="N45" s="257">
        <v>-13</v>
      </c>
      <c r="O45" s="255">
        <v>-19</v>
      </c>
      <c r="P45" s="255">
        <v>-27</v>
      </c>
      <c r="Q45" s="255">
        <v>-26</v>
      </c>
      <c r="R45" s="125"/>
      <c r="S45" s="67"/>
    </row>
    <row r="46" spans="1:20" s="97" customFormat="1">
      <c r="A46" s="109"/>
      <c r="B46" s="258"/>
      <c r="C46" s="258" t="s">
        <v>531</v>
      </c>
      <c r="D46" s="259">
        <f>D42+D43+D44+D45</f>
        <v>3949</v>
      </c>
      <c r="E46" s="285">
        <f>E42+E43+E44+E45</f>
        <v>1011</v>
      </c>
      <c r="F46" s="286">
        <f>F42+F43+F44+F45</f>
        <v>990</v>
      </c>
      <c r="G46" s="286">
        <f>G42+G43+G44+G45</f>
        <v>996</v>
      </c>
      <c r="H46" s="286">
        <f>H42+H43+H44+H45</f>
        <v>952</v>
      </c>
      <c r="I46" s="178"/>
      <c r="J46" s="93">
        <f t="shared" si="7"/>
        <v>-5.6617295747730556E-2</v>
      </c>
      <c r="K46" s="94">
        <f t="shared" si="8"/>
        <v>-3.1609195402298895E-2</v>
      </c>
      <c r="L46" s="287"/>
      <c r="M46" s="259">
        <f>M42+M43+M44+M45</f>
        <v>4186</v>
      </c>
      <c r="N46" s="95">
        <f>N42+N43+N44+N45</f>
        <v>1044</v>
      </c>
      <c r="O46" s="261">
        <f>O42+O43+O44+O45</f>
        <v>1068</v>
      </c>
      <c r="P46" s="261">
        <f>P42+P43+P44+P45</f>
        <v>1055</v>
      </c>
      <c r="Q46" s="261">
        <f>Q42+Q43+Q44+Q45</f>
        <v>1019</v>
      </c>
      <c r="R46" s="107"/>
      <c r="S46" s="109"/>
    </row>
    <row r="47" spans="1:20">
      <c r="A47" s="67"/>
      <c r="B47" s="68"/>
      <c r="C47" s="112"/>
      <c r="D47" s="250"/>
      <c r="E47" s="86"/>
      <c r="F47" s="171"/>
      <c r="G47" s="171"/>
      <c r="H47" s="171"/>
      <c r="I47" s="171"/>
      <c r="J47" s="84"/>
      <c r="K47" s="85"/>
      <c r="L47" s="288"/>
      <c r="M47" s="250"/>
      <c r="N47" s="86"/>
      <c r="O47" s="171"/>
      <c r="P47" s="171"/>
      <c r="Q47" s="171"/>
      <c r="R47" s="289"/>
      <c r="S47" s="67"/>
    </row>
    <row r="48" spans="1:20">
      <c r="A48" s="67"/>
      <c r="B48" s="68"/>
      <c r="C48" s="88" t="s">
        <v>309</v>
      </c>
      <c r="D48" s="250">
        <f>H48+G48+F48+E48</f>
        <v>1510</v>
      </c>
      <c r="E48" s="86">
        <v>353</v>
      </c>
      <c r="F48" s="171">
        <v>375</v>
      </c>
      <c r="G48" s="171">
        <v>389</v>
      </c>
      <c r="H48" s="171">
        <v>393</v>
      </c>
      <c r="I48" s="171"/>
      <c r="J48" s="84">
        <f t="shared" si="7"/>
        <v>-0.11540714704159349</v>
      </c>
      <c r="K48" s="85">
        <f t="shared" si="8"/>
        <v>-0.14320388349514568</v>
      </c>
      <c r="L48" s="290"/>
      <c r="M48" s="250">
        <f>Q48+P48+O48+N48</f>
        <v>1707</v>
      </c>
      <c r="N48" s="86">
        <v>412</v>
      </c>
      <c r="O48" s="171">
        <v>423</v>
      </c>
      <c r="P48" s="171">
        <v>445</v>
      </c>
      <c r="Q48" s="171">
        <v>427</v>
      </c>
      <c r="R48" s="291"/>
      <c r="S48" s="67"/>
    </row>
    <row r="49" spans="1:19">
      <c r="A49" s="67"/>
      <c r="B49" s="68"/>
      <c r="C49" s="88" t="s">
        <v>310</v>
      </c>
      <c r="D49" s="250">
        <f>H49+G49+F49+E49</f>
        <v>1962</v>
      </c>
      <c r="E49" s="86">
        <v>492</v>
      </c>
      <c r="F49" s="171">
        <v>489</v>
      </c>
      <c r="G49" s="171">
        <v>480</v>
      </c>
      <c r="H49" s="171">
        <v>501</v>
      </c>
      <c r="I49" s="171"/>
      <c r="J49" s="84">
        <f t="shared" si="7"/>
        <v>5.9395248380129662E-2</v>
      </c>
      <c r="K49" s="85">
        <f t="shared" si="8"/>
        <v>2.4999999999999911E-2</v>
      </c>
      <c r="L49" s="284"/>
      <c r="M49" s="250">
        <f>Q49+P49+O49+N49</f>
        <v>1852</v>
      </c>
      <c r="N49" s="86">
        <v>480</v>
      </c>
      <c r="O49" s="171">
        <v>457</v>
      </c>
      <c r="P49" s="171">
        <v>457</v>
      </c>
      <c r="Q49" s="171">
        <v>458</v>
      </c>
      <c r="R49" s="125"/>
      <c r="S49" s="67"/>
    </row>
    <row r="50" spans="1:19">
      <c r="A50" s="67"/>
      <c r="B50" s="68"/>
      <c r="C50" s="88" t="s">
        <v>30</v>
      </c>
      <c r="D50" s="250">
        <f>H50+G50+F50+E50</f>
        <v>2687</v>
      </c>
      <c r="E50" s="86">
        <v>662</v>
      </c>
      <c r="F50" s="171">
        <v>646</v>
      </c>
      <c r="G50" s="171">
        <v>683</v>
      </c>
      <c r="H50" s="171">
        <v>696</v>
      </c>
      <c r="I50" s="171"/>
      <c r="J50" s="84">
        <f t="shared" si="7"/>
        <v>-9.1001353179972932E-2</v>
      </c>
      <c r="K50" s="85">
        <f t="shared" si="8"/>
        <v>-0.11497326203208558</v>
      </c>
      <c r="L50" s="284"/>
      <c r="M50" s="250">
        <f>Q50+P50+O50+N50</f>
        <v>2956</v>
      </c>
      <c r="N50" s="86">
        <v>748</v>
      </c>
      <c r="O50" s="171">
        <v>710</v>
      </c>
      <c r="P50" s="171">
        <v>752</v>
      </c>
      <c r="Q50" s="171">
        <v>746</v>
      </c>
      <c r="R50" s="125"/>
      <c r="S50" s="67"/>
    </row>
    <row r="51" spans="1:19">
      <c r="A51" s="67"/>
      <c r="B51" s="68"/>
      <c r="C51" s="88" t="s">
        <v>317</v>
      </c>
      <c r="D51" s="250">
        <f>H51+G51+F51+E51</f>
        <v>2339</v>
      </c>
      <c r="E51" s="86">
        <v>569</v>
      </c>
      <c r="F51" s="171">
        <v>583</v>
      </c>
      <c r="G51" s="171">
        <v>587</v>
      </c>
      <c r="H51" s="171">
        <v>600</v>
      </c>
      <c r="I51" s="171"/>
      <c r="J51" s="84">
        <f t="shared" si="7"/>
        <v>-7.1456927352123834E-2</v>
      </c>
      <c r="K51" s="85">
        <f t="shared" si="8"/>
        <v>-0.10393700787401572</v>
      </c>
      <c r="L51" s="284"/>
      <c r="M51" s="250">
        <f>Q51+P51+O51+N51</f>
        <v>2519</v>
      </c>
      <c r="N51" s="86">
        <v>635</v>
      </c>
      <c r="O51" s="171">
        <v>619</v>
      </c>
      <c r="P51" s="171">
        <v>633</v>
      </c>
      <c r="Q51" s="171">
        <v>632</v>
      </c>
      <c r="R51" s="125"/>
      <c r="S51" s="67"/>
    </row>
    <row r="52" spans="1:19">
      <c r="A52" s="67"/>
      <c r="B52" s="68"/>
      <c r="C52" s="88" t="s">
        <v>338</v>
      </c>
      <c r="D52" s="250">
        <f>H52+G52+F52+E52</f>
        <v>-2086</v>
      </c>
      <c r="E52" s="86">
        <v>-514</v>
      </c>
      <c r="F52" s="171">
        <v>-513</v>
      </c>
      <c r="G52" s="171">
        <v>-526</v>
      </c>
      <c r="H52" s="171">
        <v>-533</v>
      </c>
      <c r="I52" s="171"/>
      <c r="J52" s="84">
        <f t="shared" si="7"/>
        <v>-2.157598499061919E-2</v>
      </c>
      <c r="K52" s="85">
        <f t="shared" si="8"/>
        <v>-6.2043795620437936E-2</v>
      </c>
      <c r="L52" s="284"/>
      <c r="M52" s="250">
        <f>Q52+P52+O52+N52</f>
        <v>-2132</v>
      </c>
      <c r="N52" s="86">
        <v>-548</v>
      </c>
      <c r="O52" s="171">
        <v>-521</v>
      </c>
      <c r="P52" s="171">
        <v>-532</v>
      </c>
      <c r="Q52" s="171">
        <v>-531</v>
      </c>
      <c r="R52" s="125"/>
      <c r="S52" s="67"/>
    </row>
    <row r="53" spans="1:19" s="97" customFormat="1">
      <c r="A53" s="109"/>
      <c r="B53" s="258"/>
      <c r="C53" s="258" t="s">
        <v>214</v>
      </c>
      <c r="D53" s="259">
        <f>D48+D49+D50+D51+D52</f>
        <v>6412</v>
      </c>
      <c r="E53" s="95">
        <f>E48+E49+E50+E51+E52</f>
        <v>1562</v>
      </c>
      <c r="F53" s="178">
        <f>F48+F49+F50+F51+F52</f>
        <v>1580</v>
      </c>
      <c r="G53" s="178">
        <f>G48+G49+G50+G51+G52</f>
        <v>1613</v>
      </c>
      <c r="H53" s="178">
        <f>H48+H49+H50+H51+H52</f>
        <v>1657</v>
      </c>
      <c r="I53" s="178"/>
      <c r="J53" s="93">
        <f t="shared" si="7"/>
        <v>-7.0993914807302216E-2</v>
      </c>
      <c r="K53" s="94">
        <f t="shared" si="8"/>
        <v>-9.5541401273885329E-2</v>
      </c>
      <c r="L53" s="287"/>
      <c r="M53" s="259">
        <f>M48+M49+M50+M51+M52</f>
        <v>6902</v>
      </c>
      <c r="N53" s="95">
        <f>N48+N49+N50+N51+N52</f>
        <v>1727</v>
      </c>
      <c r="O53" s="178">
        <f>O48+O49+O50+O51+O52</f>
        <v>1688</v>
      </c>
      <c r="P53" s="178">
        <f>P48+P49+P50+P51+P52</f>
        <v>1755</v>
      </c>
      <c r="Q53" s="178">
        <f>Q48+Q49+Q50+Q51+Q52</f>
        <v>1732</v>
      </c>
      <c r="R53" s="107"/>
      <c r="S53" s="109"/>
    </row>
    <row r="54" spans="1:19">
      <c r="A54" s="67"/>
      <c r="B54" s="68"/>
      <c r="C54" s="88"/>
      <c r="D54" s="250"/>
      <c r="E54" s="86"/>
      <c r="F54" s="171"/>
      <c r="G54" s="171"/>
      <c r="H54" s="171"/>
      <c r="I54" s="171"/>
      <c r="J54" s="84"/>
      <c r="K54" s="85"/>
      <c r="L54" s="284"/>
      <c r="M54" s="250"/>
      <c r="N54" s="86"/>
      <c r="O54" s="171"/>
      <c r="P54" s="171"/>
      <c r="Q54" s="171"/>
      <c r="R54" s="125"/>
      <c r="S54" s="67"/>
    </row>
    <row r="55" spans="1:19" ht="14.25">
      <c r="A55" s="263"/>
      <c r="B55" s="264"/>
      <c r="C55" s="88" t="s">
        <v>409</v>
      </c>
      <c r="D55" s="250">
        <f>H55+G55+F55+E55</f>
        <v>624</v>
      </c>
      <c r="E55" s="265">
        <v>154</v>
      </c>
      <c r="F55" s="266">
        <v>146</v>
      </c>
      <c r="G55" s="266">
        <v>167</v>
      </c>
      <c r="H55" s="266">
        <v>157</v>
      </c>
      <c r="I55" s="171"/>
      <c r="J55" s="84">
        <f t="shared" si="7"/>
        <v>-0.26760563380281688</v>
      </c>
      <c r="K55" s="85">
        <f t="shared" si="8"/>
        <v>-8.333333333333337E-2</v>
      </c>
      <c r="L55" s="284"/>
      <c r="M55" s="250">
        <f>Q55+P55+O55+N55</f>
        <v>852</v>
      </c>
      <c r="N55" s="86">
        <v>168</v>
      </c>
      <c r="O55" s="266">
        <v>164</v>
      </c>
      <c r="P55" s="266">
        <v>223</v>
      </c>
      <c r="Q55" s="266">
        <v>297</v>
      </c>
      <c r="R55" s="123"/>
      <c r="S55" s="263"/>
    </row>
    <row r="56" spans="1:19">
      <c r="A56" s="263"/>
      <c r="B56" s="264"/>
      <c r="C56" s="88" t="s">
        <v>54</v>
      </c>
      <c r="D56" s="250">
        <f>H56+G56+F56+E56</f>
        <v>-264</v>
      </c>
      <c r="E56" s="86">
        <v>-71</v>
      </c>
      <c r="F56" s="171">
        <v>-65</v>
      </c>
      <c r="G56" s="171">
        <v>-65</v>
      </c>
      <c r="H56" s="171">
        <v>-63</v>
      </c>
      <c r="I56" s="252"/>
      <c r="J56" s="84">
        <f t="shared" si="7"/>
        <v>-0.20958083832335328</v>
      </c>
      <c r="K56" s="85">
        <f t="shared" si="8"/>
        <v>-0.202247191011236</v>
      </c>
      <c r="L56" s="284"/>
      <c r="M56" s="250">
        <f>Q56+P56+O56+N56</f>
        <v>-334</v>
      </c>
      <c r="N56" s="257">
        <v>-89</v>
      </c>
      <c r="O56" s="171">
        <v>-79</v>
      </c>
      <c r="P56" s="171">
        <v>-81</v>
      </c>
      <c r="Q56" s="171">
        <v>-85</v>
      </c>
      <c r="R56" s="123"/>
      <c r="S56" s="263"/>
    </row>
    <row r="57" spans="1:19" s="97" customFormat="1">
      <c r="A57" s="109"/>
      <c r="B57" s="258"/>
      <c r="C57" s="258" t="s">
        <v>171</v>
      </c>
      <c r="D57" s="259">
        <f>D48+D49+D50+D51+D52+D55+D56</f>
        <v>6772</v>
      </c>
      <c r="E57" s="95">
        <f>E48+E49+E50+E51+E52+E55+E56</f>
        <v>1645</v>
      </c>
      <c r="F57" s="178">
        <f>F48+F49+F50+F51+F52+F55+F56</f>
        <v>1661</v>
      </c>
      <c r="G57" s="178">
        <f>G48+G49+G50+G51+G52+G55+G56</f>
        <v>1715</v>
      </c>
      <c r="H57" s="178">
        <f>H48+H49+H50+H51+H52+H55+H56</f>
        <v>1751</v>
      </c>
      <c r="I57" s="178"/>
      <c r="J57" s="93">
        <f t="shared" si="7"/>
        <v>-8.7331536388140174E-2</v>
      </c>
      <c r="K57" s="94">
        <f t="shared" si="8"/>
        <v>-8.9147286821705474E-2</v>
      </c>
      <c r="L57" s="287"/>
      <c r="M57" s="259">
        <f>M48+M49+M50+M51+M52+M55+M56</f>
        <v>7420</v>
      </c>
      <c r="N57" s="95">
        <f>N48+N49+N50+N51+N52+N55+N56</f>
        <v>1806</v>
      </c>
      <c r="O57" s="178">
        <f>O48+O49+O50+O51+O52+O55+O56</f>
        <v>1773</v>
      </c>
      <c r="P57" s="178">
        <f>P48+P49+P50+P51+P52+P55+P56</f>
        <v>1897</v>
      </c>
      <c r="Q57" s="178">
        <f>Q48+Q49+Q50+Q51+Q52+Q55+Q56</f>
        <v>1944</v>
      </c>
      <c r="R57" s="107"/>
      <c r="S57" s="109"/>
    </row>
    <row r="58" spans="1:19" s="97" customFormat="1">
      <c r="A58" s="109"/>
      <c r="B58" s="258"/>
      <c r="C58" s="258"/>
      <c r="D58" s="259"/>
      <c r="E58" s="95"/>
      <c r="F58" s="178"/>
      <c r="G58" s="178"/>
      <c r="H58" s="178"/>
      <c r="I58" s="178"/>
      <c r="J58" s="93"/>
      <c r="K58" s="94"/>
      <c r="L58" s="287"/>
      <c r="M58" s="259"/>
      <c r="N58" s="95"/>
      <c r="O58" s="178"/>
      <c r="P58" s="178"/>
      <c r="Q58" s="178"/>
      <c r="R58" s="107"/>
      <c r="S58" s="109"/>
    </row>
    <row r="59" spans="1:19" s="97" customFormat="1">
      <c r="A59" s="292"/>
      <c r="B59" s="293"/>
      <c r="C59" s="112" t="s">
        <v>188</v>
      </c>
      <c r="D59" s="259">
        <f>H59+G59+F59+E59</f>
        <v>969</v>
      </c>
      <c r="E59" s="102">
        <v>232</v>
      </c>
      <c r="F59" s="294">
        <v>248</v>
      </c>
      <c r="G59" s="294">
        <v>247</v>
      </c>
      <c r="H59" s="294">
        <v>242</v>
      </c>
      <c r="I59" s="294"/>
      <c r="J59" s="93">
        <f t="shared" si="7"/>
        <v>-6.3768115942029024E-2</v>
      </c>
      <c r="K59" s="94">
        <f t="shared" si="8"/>
        <v>-9.0196078431372562E-2</v>
      </c>
      <c r="L59" s="287"/>
      <c r="M59" s="259">
        <f>Q59+P59+O59+N59</f>
        <v>1035</v>
      </c>
      <c r="N59" s="102">
        <v>255</v>
      </c>
      <c r="O59" s="103">
        <v>264</v>
      </c>
      <c r="P59" s="103">
        <v>261</v>
      </c>
      <c r="Q59" s="103">
        <v>255</v>
      </c>
      <c r="R59" s="295"/>
      <c r="S59" s="292"/>
    </row>
    <row r="60" spans="1:19">
      <c r="A60" s="67"/>
      <c r="B60" s="68"/>
      <c r="C60" s="112"/>
      <c r="D60" s="250"/>
      <c r="E60" s="86"/>
      <c r="F60" s="171"/>
      <c r="G60" s="171"/>
      <c r="H60" s="171"/>
      <c r="I60" s="171"/>
      <c r="J60" s="84"/>
      <c r="K60" s="85"/>
      <c r="L60" s="288"/>
      <c r="M60" s="250"/>
      <c r="N60" s="86"/>
      <c r="O60" s="171"/>
      <c r="P60" s="171"/>
      <c r="Q60" s="171"/>
      <c r="R60" s="107"/>
      <c r="S60" s="67"/>
    </row>
    <row r="61" spans="1:19">
      <c r="A61" s="67"/>
      <c r="B61" s="79"/>
      <c r="C61" s="88" t="s">
        <v>34</v>
      </c>
      <c r="D61" s="250">
        <f>H61+G61+F61+E61</f>
        <v>1314</v>
      </c>
      <c r="E61" s="254">
        <v>303</v>
      </c>
      <c r="F61" s="222">
        <v>326</v>
      </c>
      <c r="G61" s="222">
        <v>341</v>
      </c>
      <c r="H61" s="222">
        <v>344</v>
      </c>
      <c r="I61" s="296"/>
      <c r="J61" s="84">
        <f t="shared" si="7"/>
        <v>-0.11871227364185111</v>
      </c>
      <c r="K61" s="85">
        <f t="shared" si="8"/>
        <v>-0.15126050420168069</v>
      </c>
      <c r="L61" s="284"/>
      <c r="M61" s="250">
        <f>Q61+P61+O61+N61</f>
        <v>1491</v>
      </c>
      <c r="N61" s="86">
        <v>357</v>
      </c>
      <c r="O61" s="255">
        <v>369</v>
      </c>
      <c r="P61" s="255">
        <v>390</v>
      </c>
      <c r="Q61" s="255">
        <v>375</v>
      </c>
      <c r="R61" s="125"/>
      <c r="S61" s="67"/>
    </row>
    <row r="62" spans="1:19">
      <c r="A62" s="67"/>
      <c r="B62" s="79"/>
      <c r="C62" s="88" t="s">
        <v>344</v>
      </c>
      <c r="D62" s="250">
        <f>H62+G62+F62+E62</f>
        <v>172</v>
      </c>
      <c r="E62" s="86">
        <v>44</v>
      </c>
      <c r="F62" s="171">
        <v>43</v>
      </c>
      <c r="G62" s="171">
        <v>42</v>
      </c>
      <c r="H62" s="171">
        <v>43</v>
      </c>
      <c r="I62" s="171"/>
      <c r="J62" s="84">
        <f t="shared" si="7"/>
        <v>1.1764705882352899E-2</v>
      </c>
      <c r="K62" s="85">
        <f t="shared" si="8"/>
        <v>4.7619047619047672E-2</v>
      </c>
      <c r="L62" s="284"/>
      <c r="M62" s="250">
        <f>Q62+P62+O62+N62</f>
        <v>170</v>
      </c>
      <c r="N62" s="86">
        <v>42</v>
      </c>
      <c r="O62" s="171">
        <v>43</v>
      </c>
      <c r="P62" s="171">
        <v>43</v>
      </c>
      <c r="Q62" s="171">
        <v>42</v>
      </c>
      <c r="R62" s="125"/>
      <c r="S62" s="67"/>
    </row>
    <row r="63" spans="1:19">
      <c r="A63" s="67"/>
      <c r="B63" s="79"/>
      <c r="C63" s="88" t="s">
        <v>339</v>
      </c>
      <c r="D63" s="250">
        <f>H63+G63+F63+E63</f>
        <v>24</v>
      </c>
      <c r="E63" s="86">
        <v>6</v>
      </c>
      <c r="F63" s="171">
        <v>6</v>
      </c>
      <c r="G63" s="171">
        <v>6</v>
      </c>
      <c r="H63" s="171">
        <v>6</v>
      </c>
      <c r="I63" s="171"/>
      <c r="J63" s="84">
        <f t="shared" si="7"/>
        <v>-0.47826086956521741</v>
      </c>
      <c r="K63" s="85">
        <f t="shared" si="8"/>
        <v>-0.53846153846153844</v>
      </c>
      <c r="L63" s="284"/>
      <c r="M63" s="250">
        <f>Q63+P63+O63+N63</f>
        <v>46</v>
      </c>
      <c r="N63" s="86">
        <v>13</v>
      </c>
      <c r="O63" s="171">
        <v>11</v>
      </c>
      <c r="P63" s="171">
        <v>12</v>
      </c>
      <c r="Q63" s="171">
        <v>10</v>
      </c>
      <c r="R63" s="125"/>
      <c r="S63" s="67"/>
    </row>
    <row r="64" spans="1:19" s="97" customFormat="1">
      <c r="A64" s="109"/>
      <c r="B64" s="110"/>
      <c r="C64" s="112" t="s">
        <v>309</v>
      </c>
      <c r="D64" s="259">
        <f>D61+D62+D63</f>
        <v>1510</v>
      </c>
      <c r="E64" s="95">
        <f>E61+E62+E63</f>
        <v>353</v>
      </c>
      <c r="F64" s="178">
        <f>F61+F62+F63</f>
        <v>375</v>
      </c>
      <c r="G64" s="178">
        <f>G61+G62+G63</f>
        <v>389</v>
      </c>
      <c r="H64" s="178">
        <f>H61+H62+H63</f>
        <v>393</v>
      </c>
      <c r="I64" s="178"/>
      <c r="J64" s="93">
        <f t="shared" si="7"/>
        <v>-0.11540714704159349</v>
      </c>
      <c r="K64" s="94">
        <f t="shared" si="8"/>
        <v>-0.14320388349514568</v>
      </c>
      <c r="L64" s="287"/>
      <c r="M64" s="259">
        <f>M61+M62+M63</f>
        <v>1707</v>
      </c>
      <c r="N64" s="95">
        <f>N61+N62+N63</f>
        <v>412</v>
      </c>
      <c r="O64" s="178">
        <f>O61+O62+O63</f>
        <v>423</v>
      </c>
      <c r="P64" s="178">
        <f>P61+P62+P63</f>
        <v>445</v>
      </c>
      <c r="Q64" s="178">
        <f>Q61+Q62+Q63</f>
        <v>427</v>
      </c>
      <c r="R64" s="107"/>
      <c r="S64" s="109"/>
    </row>
    <row r="65" spans="1:19">
      <c r="A65" s="67"/>
      <c r="B65" s="68"/>
      <c r="C65" s="112"/>
      <c r="D65" s="250"/>
      <c r="E65" s="86"/>
      <c r="F65" s="171"/>
      <c r="G65" s="171"/>
      <c r="H65" s="171"/>
      <c r="I65" s="171"/>
      <c r="J65" s="84"/>
      <c r="K65" s="85"/>
      <c r="L65" s="288"/>
      <c r="M65" s="250"/>
      <c r="N65" s="86"/>
      <c r="O65" s="171"/>
      <c r="P65" s="171"/>
      <c r="Q65" s="171"/>
      <c r="R65" s="107"/>
      <c r="S65" s="67"/>
    </row>
    <row r="66" spans="1:19">
      <c r="A66" s="67"/>
      <c r="B66" s="79"/>
      <c r="C66" s="88" t="s">
        <v>33</v>
      </c>
      <c r="D66" s="250">
        <f>H66+G66+F66+E66</f>
        <v>318</v>
      </c>
      <c r="E66" s="86">
        <v>73</v>
      </c>
      <c r="F66" s="222">
        <v>76</v>
      </c>
      <c r="G66" s="222">
        <v>80</v>
      </c>
      <c r="H66" s="222">
        <v>89</v>
      </c>
      <c r="I66" s="297"/>
      <c r="J66" s="84">
        <f t="shared" si="7"/>
        <v>-0.21867321867321865</v>
      </c>
      <c r="K66" s="85">
        <f t="shared" si="8"/>
        <v>-0.22340425531914898</v>
      </c>
      <c r="L66" s="284"/>
      <c r="M66" s="250">
        <f>Q66+P66+O66+N66</f>
        <v>407</v>
      </c>
      <c r="N66" s="86">
        <v>94</v>
      </c>
      <c r="O66" s="255">
        <v>98</v>
      </c>
      <c r="P66" s="255">
        <v>104</v>
      </c>
      <c r="Q66" s="255">
        <v>111</v>
      </c>
      <c r="R66" s="125"/>
      <c r="S66" s="67"/>
    </row>
    <row r="67" spans="1:19">
      <c r="A67" s="67"/>
      <c r="B67" s="79"/>
      <c r="C67" s="88" t="s">
        <v>35</v>
      </c>
      <c r="D67" s="250">
        <f>H67+G67+F67+E67</f>
        <v>987</v>
      </c>
      <c r="E67" s="86">
        <v>246</v>
      </c>
      <c r="F67" s="171">
        <v>244</v>
      </c>
      <c r="G67" s="171">
        <v>242</v>
      </c>
      <c r="H67" s="171">
        <v>255</v>
      </c>
      <c r="I67" s="296"/>
      <c r="J67" s="84">
        <f t="shared" si="7"/>
        <v>1.3347022587268942E-2</v>
      </c>
      <c r="K67" s="85">
        <f t="shared" si="8"/>
        <v>8.1967213114753079E-3</v>
      </c>
      <c r="L67" s="284"/>
      <c r="M67" s="250">
        <f>Q67+P67+O67+N67</f>
        <v>974</v>
      </c>
      <c r="N67" s="86">
        <v>244</v>
      </c>
      <c r="O67" s="171">
        <v>242</v>
      </c>
      <c r="P67" s="171">
        <v>244</v>
      </c>
      <c r="Q67" s="171">
        <v>244</v>
      </c>
      <c r="R67" s="125"/>
      <c r="S67" s="67"/>
    </row>
    <row r="68" spans="1:19">
      <c r="A68" s="67"/>
      <c r="B68" s="79"/>
      <c r="C68" s="88" t="s">
        <v>315</v>
      </c>
      <c r="D68" s="250">
        <f>H68+G68+F68+E68</f>
        <v>231</v>
      </c>
      <c r="E68" s="86">
        <v>59</v>
      </c>
      <c r="F68" s="171">
        <v>60</v>
      </c>
      <c r="G68" s="171">
        <v>56</v>
      </c>
      <c r="H68" s="171">
        <v>56</v>
      </c>
      <c r="I68" s="296"/>
      <c r="J68" s="84">
        <f t="shared" si="7"/>
        <v>0.15500000000000003</v>
      </c>
      <c r="K68" s="85">
        <f t="shared" si="8"/>
        <v>0.1132075471698113</v>
      </c>
      <c r="L68" s="284"/>
      <c r="M68" s="250">
        <f>Q68+P68+O68+N68</f>
        <v>200</v>
      </c>
      <c r="N68" s="86">
        <v>53</v>
      </c>
      <c r="O68" s="171">
        <v>51</v>
      </c>
      <c r="P68" s="171">
        <v>48</v>
      </c>
      <c r="Q68" s="171">
        <v>48</v>
      </c>
      <c r="R68" s="125"/>
      <c r="S68" s="67"/>
    </row>
    <row r="69" spans="1:19">
      <c r="A69" s="67"/>
      <c r="B69" s="79"/>
      <c r="C69" s="88" t="s">
        <v>339</v>
      </c>
      <c r="D69" s="250">
        <f>H69+G69+F69+E69</f>
        <v>426</v>
      </c>
      <c r="E69" s="86">
        <v>114</v>
      </c>
      <c r="F69" s="222">
        <v>109</v>
      </c>
      <c r="G69" s="222">
        <v>102</v>
      </c>
      <c r="H69" s="222">
        <v>101</v>
      </c>
      <c r="I69" s="171"/>
      <c r="J69" s="84">
        <f t="shared" si="7"/>
        <v>0.5719557195571956</v>
      </c>
      <c r="K69" s="85">
        <f t="shared" si="8"/>
        <v>0.2808988764044944</v>
      </c>
      <c r="L69" s="284"/>
      <c r="M69" s="250">
        <f>Q69+P69+O69+N69</f>
        <v>271</v>
      </c>
      <c r="N69" s="86">
        <v>89</v>
      </c>
      <c r="O69" s="255">
        <v>66</v>
      </c>
      <c r="P69" s="255">
        <v>61</v>
      </c>
      <c r="Q69" s="255">
        <v>55</v>
      </c>
      <c r="R69" s="125"/>
      <c r="S69" s="67"/>
    </row>
    <row r="70" spans="1:19" s="97" customFormat="1">
      <c r="A70" s="109"/>
      <c r="B70" s="258"/>
      <c r="C70" s="298" t="s">
        <v>310</v>
      </c>
      <c r="D70" s="259">
        <f>D66+D67+D68+D69</f>
        <v>1962</v>
      </c>
      <c r="E70" s="299">
        <f>E66+E67+E68+E69</f>
        <v>492</v>
      </c>
      <c r="F70" s="294">
        <f>F66+F67+F68+F69</f>
        <v>489</v>
      </c>
      <c r="G70" s="294">
        <f>G66+G67+G68+G69</f>
        <v>480</v>
      </c>
      <c r="H70" s="294">
        <f>H66+H67+H68+H69</f>
        <v>501</v>
      </c>
      <c r="I70" s="300"/>
      <c r="J70" s="93">
        <f t="shared" si="7"/>
        <v>5.9395248380129662E-2</v>
      </c>
      <c r="K70" s="94">
        <f t="shared" si="8"/>
        <v>2.4999999999999911E-2</v>
      </c>
      <c r="L70" s="287"/>
      <c r="M70" s="259">
        <f>M66+M67+M68+M69</f>
        <v>1852</v>
      </c>
      <c r="N70" s="95">
        <f>N66+N67+N68+N69</f>
        <v>480</v>
      </c>
      <c r="O70" s="103">
        <f>O66+O67+O68+O69</f>
        <v>457</v>
      </c>
      <c r="P70" s="103">
        <f>P66+P67+P68+P69</f>
        <v>457</v>
      </c>
      <c r="Q70" s="103">
        <f>Q66+Q67+Q68+Q69</f>
        <v>458</v>
      </c>
      <c r="R70" s="107"/>
      <c r="S70" s="109"/>
    </row>
    <row r="71" spans="1:19">
      <c r="A71" s="67"/>
      <c r="B71" s="79"/>
      <c r="C71" s="112"/>
      <c r="D71" s="301"/>
      <c r="E71" s="302"/>
      <c r="F71" s="267"/>
      <c r="G71" s="267"/>
      <c r="H71" s="267"/>
      <c r="I71" s="267"/>
      <c r="J71" s="303"/>
      <c r="K71" s="304"/>
      <c r="L71" s="288"/>
      <c r="M71" s="301"/>
      <c r="N71" s="302"/>
      <c r="O71" s="267"/>
      <c r="P71" s="267"/>
      <c r="Q71" s="267"/>
      <c r="R71" s="291"/>
      <c r="S71" s="67"/>
    </row>
    <row r="72" spans="1:19">
      <c r="A72" s="67"/>
      <c r="B72" s="79"/>
      <c r="C72" s="88" t="s">
        <v>36</v>
      </c>
      <c r="D72" s="80">
        <f>H72+G72+F72+E72</f>
        <v>786</v>
      </c>
      <c r="E72" s="86">
        <v>187</v>
      </c>
      <c r="F72" s="222">
        <v>193</v>
      </c>
      <c r="G72" s="222">
        <v>197</v>
      </c>
      <c r="H72" s="222">
        <v>209</v>
      </c>
      <c r="I72" s="296"/>
      <c r="J72" s="305">
        <f t="shared" si="7"/>
        <v>-0.10681818181818181</v>
      </c>
      <c r="K72" s="306">
        <f t="shared" si="8"/>
        <v>-0.11374407582938384</v>
      </c>
      <c r="L72" s="284"/>
      <c r="M72" s="80">
        <f>Q72+P72+O72+N72</f>
        <v>880</v>
      </c>
      <c r="N72" s="86">
        <v>211</v>
      </c>
      <c r="O72" s="255">
        <v>213</v>
      </c>
      <c r="P72" s="255">
        <v>223</v>
      </c>
      <c r="Q72" s="255">
        <v>233</v>
      </c>
      <c r="R72" s="125"/>
      <c r="S72" s="67"/>
    </row>
    <row r="73" spans="1:19">
      <c r="A73" s="67"/>
      <c r="B73" s="79"/>
      <c r="C73" s="88" t="s">
        <v>251</v>
      </c>
      <c r="D73" s="80">
        <f>H73+G73+F73+E73</f>
        <v>367</v>
      </c>
      <c r="E73" s="254">
        <v>91</v>
      </c>
      <c r="F73" s="171">
        <v>90</v>
      </c>
      <c r="G73" s="171">
        <v>92</v>
      </c>
      <c r="H73" s="171">
        <v>94</v>
      </c>
      <c r="I73" s="296"/>
      <c r="J73" s="84">
        <f t="shared" si="7"/>
        <v>-3.1662269129287601E-2</v>
      </c>
      <c r="K73" s="85">
        <f t="shared" si="8"/>
        <v>-2.1505376344086002E-2</v>
      </c>
      <c r="L73" s="284"/>
      <c r="M73" s="80">
        <f>Q73+P73+O73+N73</f>
        <v>379</v>
      </c>
      <c r="N73" s="86">
        <v>93</v>
      </c>
      <c r="O73" s="171">
        <v>96</v>
      </c>
      <c r="P73" s="171">
        <v>94</v>
      </c>
      <c r="Q73" s="171">
        <v>96</v>
      </c>
      <c r="R73" s="125"/>
      <c r="S73" s="67"/>
    </row>
    <row r="74" spans="1:19">
      <c r="A74" s="67"/>
      <c r="B74" s="79"/>
      <c r="C74" s="88" t="s">
        <v>34</v>
      </c>
      <c r="D74" s="80">
        <f>H74+G74+F74+E74</f>
        <v>889</v>
      </c>
      <c r="E74" s="86">
        <v>213</v>
      </c>
      <c r="F74" s="171">
        <v>220</v>
      </c>
      <c r="G74" s="171">
        <v>226</v>
      </c>
      <c r="H74" s="171">
        <v>230</v>
      </c>
      <c r="I74" s="171"/>
      <c r="J74" s="84">
        <f t="shared" si="7"/>
        <v>-6.8134171907756835E-2</v>
      </c>
      <c r="K74" s="85">
        <f t="shared" si="8"/>
        <v>-6.9868995633187825E-2</v>
      </c>
      <c r="L74" s="284"/>
      <c r="M74" s="80">
        <f>Q74+P74+O74+N74</f>
        <v>954</v>
      </c>
      <c r="N74" s="86">
        <v>229</v>
      </c>
      <c r="O74" s="171">
        <v>231</v>
      </c>
      <c r="P74" s="171">
        <v>255</v>
      </c>
      <c r="Q74" s="171">
        <v>239</v>
      </c>
      <c r="R74" s="125"/>
      <c r="S74" s="67"/>
    </row>
    <row r="75" spans="1:19">
      <c r="A75" s="67"/>
      <c r="B75" s="79"/>
      <c r="C75" s="88" t="s">
        <v>339</v>
      </c>
      <c r="D75" s="80">
        <f>H75+G75+F75+E75</f>
        <v>645</v>
      </c>
      <c r="E75" s="86">
        <v>171</v>
      </c>
      <c r="F75" s="222">
        <v>143</v>
      </c>
      <c r="G75" s="222">
        <v>168</v>
      </c>
      <c r="H75" s="222">
        <v>163</v>
      </c>
      <c r="I75" s="171"/>
      <c r="J75" s="84">
        <f t="shared" si="7"/>
        <v>-0.13189771197846567</v>
      </c>
      <c r="K75" s="85">
        <f t="shared" si="8"/>
        <v>-0.20465116279069773</v>
      </c>
      <c r="L75" s="284"/>
      <c r="M75" s="80">
        <f>Q75+P75+O75+N75</f>
        <v>743</v>
      </c>
      <c r="N75" s="86">
        <v>215</v>
      </c>
      <c r="O75" s="255">
        <v>170</v>
      </c>
      <c r="P75" s="255">
        <v>180</v>
      </c>
      <c r="Q75" s="255">
        <v>178</v>
      </c>
      <c r="R75" s="125"/>
      <c r="S75" s="67"/>
    </row>
    <row r="76" spans="1:19" s="97" customFormat="1">
      <c r="A76" s="109"/>
      <c r="B76" s="258"/>
      <c r="C76" s="112" t="s">
        <v>30</v>
      </c>
      <c r="D76" s="259">
        <f>D72+D73+D74+D75</f>
        <v>2687</v>
      </c>
      <c r="E76" s="95">
        <f>E72+E73+E74+E75</f>
        <v>662</v>
      </c>
      <c r="F76" s="178">
        <f>F72+F73+F74+F75</f>
        <v>646</v>
      </c>
      <c r="G76" s="178">
        <f>G72+G73+G74+G75</f>
        <v>683</v>
      </c>
      <c r="H76" s="178">
        <f>H72+H73+H74+H75</f>
        <v>696</v>
      </c>
      <c r="I76" s="300"/>
      <c r="J76" s="93">
        <f t="shared" si="7"/>
        <v>-9.1001353179972932E-2</v>
      </c>
      <c r="K76" s="94">
        <f t="shared" si="8"/>
        <v>-0.11497326203208558</v>
      </c>
      <c r="L76" s="287"/>
      <c r="M76" s="259">
        <f>M72+M73+M74+M75</f>
        <v>2956</v>
      </c>
      <c r="N76" s="269">
        <f>N72+N73+N74+N75</f>
        <v>748</v>
      </c>
      <c r="O76" s="178">
        <f>O72+O73+O74+O75</f>
        <v>710</v>
      </c>
      <c r="P76" s="178">
        <f>P72+P73+P74+P75</f>
        <v>752</v>
      </c>
      <c r="Q76" s="178">
        <f>Q72+Q73+Q74+Q75</f>
        <v>746</v>
      </c>
      <c r="R76" s="107"/>
      <c r="S76" s="109"/>
    </row>
    <row r="77" spans="1:19">
      <c r="A77" s="109"/>
      <c r="B77" s="258"/>
      <c r="C77" s="298"/>
      <c r="D77" s="259"/>
      <c r="E77" s="95"/>
      <c r="F77" s="178"/>
      <c r="G77" s="178"/>
      <c r="H77" s="178"/>
      <c r="I77" s="178"/>
      <c r="J77" s="84"/>
      <c r="K77" s="85"/>
      <c r="L77" s="288"/>
      <c r="M77" s="259"/>
      <c r="N77" s="269"/>
      <c r="O77" s="178"/>
      <c r="P77" s="178"/>
      <c r="Q77" s="178"/>
      <c r="R77" s="291"/>
      <c r="S77" s="109"/>
    </row>
    <row r="78" spans="1:19">
      <c r="A78" s="67"/>
      <c r="B78" s="79"/>
      <c r="C78" s="307" t="s">
        <v>171</v>
      </c>
      <c r="D78" s="80">
        <f>H78+G78+F78+E78</f>
        <v>624</v>
      </c>
      <c r="E78" s="254">
        <v>154</v>
      </c>
      <c r="F78" s="222">
        <v>146</v>
      </c>
      <c r="G78" s="222">
        <v>167</v>
      </c>
      <c r="H78" s="222">
        <v>157</v>
      </c>
      <c r="I78" s="171"/>
      <c r="J78" s="84">
        <f t="shared" si="7"/>
        <v>-8.7719298245614086E-2</v>
      </c>
      <c r="K78" s="85">
        <f t="shared" si="8"/>
        <v>-8.333333333333337E-2</v>
      </c>
      <c r="L78" s="284"/>
      <c r="M78" s="80">
        <f>Q78+P78+O78+N78</f>
        <v>684</v>
      </c>
      <c r="N78" s="86">
        <v>168</v>
      </c>
      <c r="O78" s="255">
        <v>163</v>
      </c>
      <c r="P78" s="255">
        <v>184</v>
      </c>
      <c r="Q78" s="255">
        <v>169</v>
      </c>
      <c r="R78" s="125"/>
      <c r="S78" s="67"/>
    </row>
    <row r="79" spans="1:19">
      <c r="A79" s="67"/>
      <c r="B79" s="79"/>
      <c r="C79" s="307" t="s">
        <v>367</v>
      </c>
      <c r="D79" s="80">
        <f>H79+G79+F79+E79</f>
        <v>0</v>
      </c>
      <c r="E79" s="86">
        <v>0</v>
      </c>
      <c r="F79" s="171">
        <v>0</v>
      </c>
      <c r="G79" s="171">
        <v>0</v>
      </c>
      <c r="H79" s="171">
        <v>0</v>
      </c>
      <c r="I79" s="171"/>
      <c r="J79" s="84">
        <f t="shared" si="7"/>
        <v>-1</v>
      </c>
      <c r="K79" s="85" t="str">
        <f t="shared" si="8"/>
        <v>n.m.</v>
      </c>
      <c r="L79" s="284"/>
      <c r="M79" s="80">
        <f>Q79+P79+O79+N79</f>
        <v>174</v>
      </c>
      <c r="N79" s="86">
        <v>0</v>
      </c>
      <c r="O79" s="171">
        <v>0</v>
      </c>
      <c r="P79" s="171">
        <v>42</v>
      </c>
      <c r="Q79" s="171">
        <v>132</v>
      </c>
      <c r="R79" s="125"/>
      <c r="S79" s="67"/>
    </row>
    <row r="80" spans="1:19">
      <c r="A80" s="67"/>
      <c r="B80" s="79"/>
      <c r="C80" s="307" t="s">
        <v>61</v>
      </c>
      <c r="D80" s="80">
        <f>H80+G80+F80+E80</f>
        <v>0</v>
      </c>
      <c r="E80" s="86">
        <v>0</v>
      </c>
      <c r="F80" s="171">
        <v>0</v>
      </c>
      <c r="G80" s="171">
        <v>0</v>
      </c>
      <c r="H80" s="171">
        <v>0</v>
      </c>
      <c r="I80" s="171"/>
      <c r="J80" s="84">
        <f t="shared" si="7"/>
        <v>-1</v>
      </c>
      <c r="K80" s="85" t="str">
        <f t="shared" si="8"/>
        <v>n.m.</v>
      </c>
      <c r="L80" s="284"/>
      <c r="M80" s="80">
        <f>Q80+P80+O80+N80</f>
        <v>-6</v>
      </c>
      <c r="N80" s="257">
        <v>0</v>
      </c>
      <c r="O80" s="171">
        <v>1</v>
      </c>
      <c r="P80" s="171">
        <v>-3</v>
      </c>
      <c r="Q80" s="171">
        <v>-4</v>
      </c>
      <c r="R80" s="125"/>
      <c r="S80" s="67"/>
    </row>
    <row r="81" spans="1:20" s="97" customFormat="1" ht="14.25">
      <c r="A81" s="109"/>
      <c r="B81" s="258"/>
      <c r="C81" s="308" t="s">
        <v>470</v>
      </c>
      <c r="D81" s="259">
        <f>D78+D79+D80</f>
        <v>624</v>
      </c>
      <c r="E81" s="95">
        <f>E78+E79+E80</f>
        <v>154</v>
      </c>
      <c r="F81" s="178">
        <f>F78+F79+F80</f>
        <v>146</v>
      </c>
      <c r="G81" s="178">
        <f>G78+G79+G80</f>
        <v>167</v>
      </c>
      <c r="H81" s="178">
        <f>H78+H79+H80</f>
        <v>157</v>
      </c>
      <c r="I81" s="178"/>
      <c r="J81" s="93">
        <f t="shared" si="7"/>
        <v>-0.26760563380281688</v>
      </c>
      <c r="K81" s="94">
        <f t="shared" si="8"/>
        <v>-8.333333333333337E-2</v>
      </c>
      <c r="L81" s="287"/>
      <c r="M81" s="259">
        <f>M78+M79+M80</f>
        <v>852</v>
      </c>
      <c r="N81" s="269">
        <f>N78+N79+N80</f>
        <v>168</v>
      </c>
      <c r="O81" s="178">
        <f>O78+O79+O80</f>
        <v>164</v>
      </c>
      <c r="P81" s="178">
        <f>P78+P79+P80</f>
        <v>223</v>
      </c>
      <c r="Q81" s="178">
        <f>Q78+Q79+Q80</f>
        <v>297</v>
      </c>
      <c r="R81" s="107"/>
      <c r="S81" s="109"/>
    </row>
    <row r="82" spans="1:20" s="97" customFormat="1">
      <c r="A82" s="109"/>
      <c r="B82" s="258"/>
      <c r="C82" s="112"/>
      <c r="D82" s="259"/>
      <c r="E82" s="102"/>
      <c r="F82" s="294"/>
      <c r="G82" s="294"/>
      <c r="H82" s="294"/>
      <c r="I82" s="178"/>
      <c r="J82" s="93"/>
      <c r="K82" s="94"/>
      <c r="L82" s="288"/>
      <c r="M82" s="259"/>
      <c r="N82" s="95"/>
      <c r="O82" s="103"/>
      <c r="P82" s="103"/>
      <c r="Q82" s="103"/>
      <c r="R82" s="309"/>
      <c r="S82" s="109"/>
    </row>
    <row r="83" spans="1:20" s="97" customFormat="1">
      <c r="A83" s="109"/>
      <c r="B83" s="258"/>
      <c r="C83" s="258" t="s">
        <v>31</v>
      </c>
      <c r="D83" s="259">
        <f>H83+G83+F83+E83</f>
        <v>79</v>
      </c>
      <c r="E83" s="95">
        <v>18</v>
      </c>
      <c r="F83" s="178">
        <v>22</v>
      </c>
      <c r="G83" s="178">
        <v>18</v>
      </c>
      <c r="H83" s="178">
        <v>21</v>
      </c>
      <c r="I83" s="178"/>
      <c r="J83" s="93">
        <f t="shared" si="7"/>
        <v>6.7567567567567544E-2</v>
      </c>
      <c r="K83" s="310">
        <f t="shared" si="8"/>
        <v>-9.9999999999999978E-2</v>
      </c>
      <c r="L83" s="287"/>
      <c r="M83" s="259">
        <f>Q83+P83+O83+N83</f>
        <v>74</v>
      </c>
      <c r="N83" s="95">
        <v>20</v>
      </c>
      <c r="O83" s="178">
        <v>18</v>
      </c>
      <c r="P83" s="178">
        <v>17</v>
      </c>
      <c r="Q83" s="178">
        <v>19</v>
      </c>
      <c r="R83" s="107"/>
      <c r="S83" s="109"/>
    </row>
    <row r="84" spans="1:20" s="97" customFormat="1">
      <c r="A84" s="109"/>
      <c r="B84" s="258"/>
      <c r="C84" s="258"/>
      <c r="D84" s="259"/>
      <c r="E84" s="95"/>
      <c r="F84" s="178"/>
      <c r="G84" s="178"/>
      <c r="H84" s="178"/>
      <c r="I84" s="294"/>
      <c r="J84" s="93"/>
      <c r="K84" s="94"/>
      <c r="L84" s="288"/>
      <c r="M84" s="259"/>
      <c r="N84" s="95"/>
      <c r="O84" s="178"/>
      <c r="P84" s="178"/>
      <c r="Q84" s="178"/>
      <c r="R84" s="309"/>
      <c r="S84" s="109"/>
    </row>
    <row r="85" spans="1:20" s="97" customFormat="1">
      <c r="A85" s="109"/>
      <c r="B85" s="258"/>
      <c r="C85" s="258" t="s">
        <v>32</v>
      </c>
      <c r="D85" s="259">
        <f>H85+G85+F85+E85</f>
        <v>-247</v>
      </c>
      <c r="E85" s="95">
        <v>-53</v>
      </c>
      <c r="F85" s="178">
        <v>-68</v>
      </c>
      <c r="G85" s="178">
        <v>-62</v>
      </c>
      <c r="H85" s="178">
        <v>-64</v>
      </c>
      <c r="I85" s="178"/>
      <c r="J85" s="93">
        <f t="shared" si="7"/>
        <v>-0.19281045751633985</v>
      </c>
      <c r="K85" s="94">
        <f t="shared" si="8"/>
        <v>-0.26388888888888884</v>
      </c>
      <c r="L85" s="287"/>
      <c r="M85" s="259">
        <f>Q85+P85+O85+N85</f>
        <v>-306</v>
      </c>
      <c r="N85" s="95">
        <v>-72</v>
      </c>
      <c r="O85" s="178">
        <v>-79</v>
      </c>
      <c r="P85" s="178">
        <v>-76</v>
      </c>
      <c r="Q85" s="178">
        <v>-79</v>
      </c>
      <c r="R85" s="107"/>
      <c r="S85" s="109"/>
    </row>
    <row r="86" spans="1:20" s="97" customFormat="1">
      <c r="A86" s="109"/>
      <c r="B86" s="258"/>
      <c r="C86" s="258"/>
      <c r="D86" s="259"/>
      <c r="E86" s="95"/>
      <c r="F86" s="178"/>
      <c r="G86" s="178"/>
      <c r="H86" s="178"/>
      <c r="I86" s="300"/>
      <c r="J86" s="311"/>
      <c r="K86" s="312"/>
      <c r="L86" s="288"/>
      <c r="M86" s="259"/>
      <c r="N86" s="269"/>
      <c r="O86" s="178"/>
      <c r="P86" s="178"/>
      <c r="Q86" s="178"/>
      <c r="R86" s="309"/>
      <c r="S86" s="109"/>
    </row>
    <row r="87" spans="1:20" s="97" customFormat="1">
      <c r="A87" s="109"/>
      <c r="B87" s="258"/>
      <c r="C87" s="258" t="s">
        <v>533</v>
      </c>
      <c r="D87" s="259">
        <f>D46+D59+D57+D83+D85</f>
        <v>11522</v>
      </c>
      <c r="E87" s="299">
        <f>E46+E57+E59+E83+E85</f>
        <v>2853</v>
      </c>
      <c r="F87" s="294">
        <f>F46+F57+F59+F83+F85</f>
        <v>2853</v>
      </c>
      <c r="G87" s="294">
        <f>G46+G57+G59+G83+G85</f>
        <v>2914</v>
      </c>
      <c r="H87" s="294">
        <f>H46+H57+H59+H83+H85</f>
        <v>2902</v>
      </c>
      <c r="I87" s="313"/>
      <c r="J87" s="93">
        <f t="shared" si="7"/>
        <v>-7.1480377145620166E-2</v>
      </c>
      <c r="K87" s="94">
        <f t="shared" si="8"/>
        <v>-6.550933508024892E-2</v>
      </c>
      <c r="L87" s="287"/>
      <c r="M87" s="259">
        <f>M46+M59+M57+M83+M85</f>
        <v>12409</v>
      </c>
      <c r="N87" s="95">
        <f>N46+N57+N59+N83+N85</f>
        <v>3053</v>
      </c>
      <c r="O87" s="103">
        <f>O46+O57+O59+O83+O85</f>
        <v>3044</v>
      </c>
      <c r="P87" s="103">
        <f>P46+P57+P59+P83+P85</f>
        <v>3154</v>
      </c>
      <c r="Q87" s="103">
        <f>Q46+Q59+Q57+Q83+Q85</f>
        <v>3158</v>
      </c>
      <c r="R87" s="107"/>
      <c r="S87" s="109"/>
    </row>
    <row r="88" spans="1:20" s="97" customFormat="1">
      <c r="A88" s="109"/>
      <c r="B88" s="258"/>
      <c r="C88" s="258"/>
      <c r="D88" s="259"/>
      <c r="E88" s="95"/>
      <c r="F88" s="178"/>
      <c r="G88" s="178"/>
      <c r="H88" s="178"/>
      <c r="I88" s="300"/>
      <c r="J88" s="311"/>
      <c r="K88" s="312"/>
      <c r="L88" s="288"/>
      <c r="M88" s="259"/>
      <c r="N88" s="269"/>
      <c r="O88" s="178"/>
      <c r="P88" s="178"/>
      <c r="Q88" s="178"/>
      <c r="R88" s="309"/>
      <c r="S88" s="109"/>
    </row>
    <row r="89" spans="1:20" s="124" customFormat="1">
      <c r="A89" s="263"/>
      <c r="B89" s="264"/>
      <c r="C89" s="273" t="s">
        <v>526</v>
      </c>
      <c r="D89" s="274">
        <f>E89+F89+G89+H89</f>
        <v>3079</v>
      </c>
      <c r="E89" s="122">
        <v>794</v>
      </c>
      <c r="F89" s="217">
        <v>772</v>
      </c>
      <c r="G89" s="217">
        <v>779</v>
      </c>
      <c r="H89" s="217">
        <v>734</v>
      </c>
      <c r="I89" s="217"/>
      <c r="J89" s="120">
        <f t="shared" si="7"/>
        <v>-7.0944856497904274E-3</v>
      </c>
      <c r="K89" s="121">
        <f t="shared" si="8"/>
        <v>2.4516129032257972E-2</v>
      </c>
      <c r="L89" s="119"/>
      <c r="M89" s="274">
        <f>N89+O89+P89+Q89</f>
        <v>3101</v>
      </c>
      <c r="N89" s="275">
        <v>775</v>
      </c>
      <c r="O89" s="217">
        <v>794</v>
      </c>
      <c r="P89" s="217">
        <v>776</v>
      </c>
      <c r="Q89" s="217">
        <v>756</v>
      </c>
      <c r="R89" s="264"/>
      <c r="S89" s="263"/>
    </row>
    <row r="90" spans="1:20" s="97" customFormat="1">
      <c r="A90" s="109"/>
      <c r="B90" s="258"/>
      <c r="C90" s="258"/>
      <c r="D90" s="259"/>
      <c r="E90" s="95"/>
      <c r="F90" s="178"/>
      <c r="G90" s="178"/>
      <c r="H90" s="178"/>
      <c r="I90" s="300"/>
      <c r="J90" s="311"/>
      <c r="K90" s="312"/>
      <c r="L90" s="288"/>
      <c r="M90" s="259"/>
      <c r="N90" s="269"/>
      <c r="O90" s="178"/>
      <c r="P90" s="178"/>
      <c r="Q90" s="178"/>
      <c r="R90" s="309"/>
      <c r="S90" s="109"/>
    </row>
    <row r="91" spans="1:20" s="97" customFormat="1">
      <c r="A91" s="109"/>
      <c r="B91" s="258"/>
      <c r="C91" s="258" t="s">
        <v>528</v>
      </c>
      <c r="D91" s="259">
        <f>D87-D89</f>
        <v>8443</v>
      </c>
      <c r="E91" s="102">
        <f t="shared" ref="E91:G91" si="9">E87-E89</f>
        <v>2059</v>
      </c>
      <c r="F91" s="103">
        <f t="shared" si="9"/>
        <v>2081</v>
      </c>
      <c r="G91" s="103">
        <f t="shared" si="9"/>
        <v>2135</v>
      </c>
      <c r="H91" s="103">
        <f t="shared" ref="H91" si="10">H87-H89</f>
        <v>2168</v>
      </c>
      <c r="I91" s="313"/>
      <c r="J91" s="93">
        <f t="shared" si="7"/>
        <v>-9.2930812204555235E-2</v>
      </c>
      <c r="K91" s="94">
        <f t="shared" si="8"/>
        <v>-9.6136962247585611E-2</v>
      </c>
      <c r="L91" s="287"/>
      <c r="M91" s="259">
        <f>M87-M89</f>
        <v>9308</v>
      </c>
      <c r="N91" s="95">
        <f t="shared" ref="N91:P91" si="11">N87-N89</f>
        <v>2278</v>
      </c>
      <c r="O91" s="103">
        <f t="shared" si="11"/>
        <v>2250</v>
      </c>
      <c r="P91" s="103">
        <f t="shared" si="11"/>
        <v>2378</v>
      </c>
      <c r="Q91" s="103">
        <f>Q87-Q89</f>
        <v>2402</v>
      </c>
      <c r="R91" s="107"/>
      <c r="S91" s="109"/>
    </row>
    <row r="92" spans="1:20">
      <c r="A92" s="67"/>
      <c r="B92" s="68"/>
      <c r="C92" s="258"/>
      <c r="D92" s="276"/>
      <c r="E92" s="277"/>
      <c r="F92" s="278"/>
      <c r="G92" s="278"/>
      <c r="H92" s="278"/>
      <c r="I92" s="278"/>
      <c r="J92" s="53"/>
      <c r="K92" s="54"/>
      <c r="L92" s="79"/>
      <c r="M92" s="276"/>
      <c r="N92" s="277"/>
      <c r="O92" s="278"/>
      <c r="P92" s="278"/>
      <c r="Q92" s="278"/>
      <c r="R92" s="279"/>
      <c r="S92" s="67"/>
    </row>
    <row r="93" spans="1:20" ht="9" customHeight="1">
      <c r="A93" s="67"/>
      <c r="B93" s="67"/>
      <c r="C93" s="67"/>
      <c r="D93" s="238"/>
      <c r="E93" s="67"/>
      <c r="F93" s="67"/>
      <c r="G93" s="67"/>
      <c r="H93" s="67"/>
      <c r="I93" s="67"/>
      <c r="J93" s="239"/>
      <c r="K93" s="239"/>
      <c r="L93" s="67"/>
      <c r="M93" s="238"/>
      <c r="N93" s="238"/>
      <c r="O93" s="67"/>
      <c r="P93" s="67"/>
      <c r="Q93" s="67"/>
      <c r="R93" s="67"/>
      <c r="S93" s="67"/>
    </row>
    <row r="94" spans="1:20" s="66" customFormat="1" ht="13.5" customHeight="1">
      <c r="A94" s="205"/>
      <c r="B94" s="280" t="s">
        <v>442</v>
      </c>
      <c r="C94" s="205"/>
      <c r="D94" s="205"/>
      <c r="E94" s="156"/>
      <c r="F94" s="156"/>
      <c r="G94" s="156"/>
      <c r="H94" s="156"/>
      <c r="I94" s="205"/>
      <c r="J94" s="161"/>
      <c r="K94" s="161"/>
      <c r="L94" s="205"/>
      <c r="M94" s="205"/>
      <c r="N94" s="205"/>
      <c r="O94" s="156"/>
      <c r="P94" s="156"/>
      <c r="Q94" s="156"/>
      <c r="R94" s="314"/>
      <c r="S94" s="314"/>
      <c r="T94" s="156"/>
    </row>
    <row r="95" spans="1:20" s="66" customFormat="1" ht="13.5" customHeight="1">
      <c r="A95" s="205"/>
      <c r="B95" s="280" t="s">
        <v>444</v>
      </c>
      <c r="C95" s="205"/>
      <c r="D95" s="157"/>
      <c r="E95" s="78"/>
      <c r="F95" s="156"/>
      <c r="G95" s="156"/>
      <c r="H95" s="156"/>
      <c r="I95" s="205"/>
      <c r="J95" s="76"/>
      <c r="K95" s="161"/>
      <c r="L95" s="205"/>
      <c r="M95" s="157"/>
      <c r="N95" s="205"/>
      <c r="O95" s="156"/>
      <c r="P95" s="156"/>
      <c r="Q95" s="156"/>
      <c r="R95" s="314"/>
      <c r="S95" s="314"/>
      <c r="T95" s="156"/>
    </row>
    <row r="96" spans="1:20" s="157" customFormat="1" ht="13.5" customHeight="1">
      <c r="B96" s="280"/>
      <c r="F96" s="78"/>
      <c r="G96" s="78"/>
      <c r="H96" s="78"/>
      <c r="J96" s="281"/>
      <c r="K96" s="76"/>
      <c r="O96" s="78"/>
      <c r="P96" s="78"/>
      <c r="Q96" s="78"/>
      <c r="R96" s="315"/>
      <c r="S96" s="315"/>
      <c r="T96" s="78"/>
    </row>
    <row r="97" spans="1:22" ht="9" customHeight="1">
      <c r="A97" s="67"/>
      <c r="B97" s="67"/>
      <c r="C97" s="67"/>
      <c r="D97" s="238"/>
      <c r="E97" s="67"/>
      <c r="F97" s="67"/>
      <c r="G97" s="67"/>
      <c r="H97" s="67"/>
      <c r="I97" s="67"/>
      <c r="J97" s="239"/>
      <c r="K97" s="239"/>
      <c r="L97" s="67"/>
      <c r="M97" s="238"/>
      <c r="N97" s="238"/>
      <c r="O97" s="67"/>
      <c r="P97" s="67"/>
      <c r="Q97" s="67"/>
      <c r="R97" s="67"/>
      <c r="S97" s="67"/>
    </row>
    <row r="98" spans="1:22">
      <c r="A98" s="109"/>
      <c r="B98" s="52"/>
      <c r="C98" s="47" t="s">
        <v>0</v>
      </c>
      <c r="D98" s="240">
        <f>+D39</f>
        <v>2013</v>
      </c>
      <c r="E98" s="241" t="str">
        <f>+E39</f>
        <v>Q4 '13</v>
      </c>
      <c r="F98" s="51" t="str">
        <f>+F39</f>
        <v>Q3 '13</v>
      </c>
      <c r="G98" s="51" t="str">
        <f>+G39</f>
        <v>Q2 '13</v>
      </c>
      <c r="H98" s="51" t="s">
        <v>408</v>
      </c>
      <c r="I98" s="52"/>
      <c r="J98" s="53" t="s">
        <v>357</v>
      </c>
      <c r="K98" s="54" t="s">
        <v>357</v>
      </c>
      <c r="L98" s="52"/>
      <c r="M98" s="240">
        <v>2012</v>
      </c>
      <c r="N98" s="49" t="s">
        <v>388</v>
      </c>
      <c r="O98" s="51" t="s">
        <v>371</v>
      </c>
      <c r="P98" s="51" t="s">
        <v>361</v>
      </c>
      <c r="Q98" s="51" t="s">
        <v>321</v>
      </c>
      <c r="R98" s="242"/>
      <c r="S98" s="109"/>
    </row>
    <row r="99" spans="1:22">
      <c r="A99" s="67"/>
      <c r="B99" s="68"/>
      <c r="C99" s="162" t="s">
        <v>264</v>
      </c>
      <c r="D99" s="243"/>
      <c r="E99" s="241"/>
      <c r="F99" s="51"/>
      <c r="G99" s="51"/>
      <c r="H99" s="51"/>
      <c r="I99" s="61"/>
      <c r="J99" s="62" t="str">
        <f>+J40</f>
        <v>FY%</v>
      </c>
      <c r="K99" s="63" t="str">
        <f>+K40</f>
        <v>Q4%</v>
      </c>
      <c r="L99" s="74"/>
      <c r="M99" s="243"/>
      <c r="N99" s="78"/>
      <c r="O99" s="51"/>
      <c r="P99" s="51"/>
      <c r="Q99" s="51"/>
      <c r="R99" s="74"/>
      <c r="S99" s="67"/>
    </row>
    <row r="100" spans="1:22">
      <c r="A100" s="67"/>
      <c r="B100" s="68"/>
      <c r="C100" s="68"/>
      <c r="D100" s="244"/>
      <c r="E100" s="205"/>
      <c r="F100" s="213"/>
      <c r="G100" s="213"/>
      <c r="H100" s="213"/>
      <c r="I100" s="74"/>
      <c r="J100" s="247"/>
      <c r="K100" s="248"/>
      <c r="L100" s="249"/>
      <c r="M100" s="244"/>
      <c r="N100" s="78"/>
      <c r="O100" s="73"/>
      <c r="P100" s="73"/>
      <c r="Q100" s="73"/>
      <c r="R100" s="316"/>
      <c r="S100" s="67"/>
    </row>
    <row r="101" spans="1:22">
      <c r="A101" s="67"/>
      <c r="B101" s="79"/>
      <c r="C101" s="88" t="s">
        <v>530</v>
      </c>
      <c r="D101" s="250">
        <f>H101+G101+F101+E101</f>
        <v>3160</v>
      </c>
      <c r="E101" s="251">
        <v>814</v>
      </c>
      <c r="F101" s="252">
        <v>794</v>
      </c>
      <c r="G101" s="252">
        <v>798</v>
      </c>
      <c r="H101" s="252">
        <v>754</v>
      </c>
      <c r="I101" s="284"/>
      <c r="J101" s="84">
        <f t="shared" ref="J101" si="12">+IFERROR(IF(D101*M101&lt;0,"n.m.",IF(D101/M101-1&gt;100%,"&gt;100%",D101/M101-1)),"n.m.")</f>
        <v>-4.0970690198550708E-3</v>
      </c>
      <c r="K101" s="85">
        <f t="shared" ref="K101" si="13">+IFERROR(IF(E101*N101&lt;0,"n.m.",IF(E101/N101-1&gt;100%,"&gt;100%",E101/N101-1)),"n.m.")</f>
        <v>2.5188916876574208E-2</v>
      </c>
      <c r="L101" s="284"/>
      <c r="M101" s="250">
        <f>Q101+P101+O101+N101</f>
        <v>3173</v>
      </c>
      <c r="N101" s="86">
        <v>794</v>
      </c>
      <c r="O101" s="252">
        <v>811</v>
      </c>
      <c r="P101" s="252">
        <v>795</v>
      </c>
      <c r="Q101" s="252">
        <v>773</v>
      </c>
      <c r="R101" s="125"/>
      <c r="S101" s="67"/>
    </row>
    <row r="102" spans="1:22">
      <c r="A102" s="67"/>
      <c r="B102" s="79"/>
      <c r="C102" s="88" t="s">
        <v>29</v>
      </c>
      <c r="D102" s="250">
        <f>H102+G102+F102+E102</f>
        <v>720</v>
      </c>
      <c r="E102" s="251">
        <v>179</v>
      </c>
      <c r="F102" s="252">
        <v>179</v>
      </c>
      <c r="G102" s="252">
        <v>181</v>
      </c>
      <c r="H102" s="252">
        <v>181</v>
      </c>
      <c r="I102" s="284"/>
      <c r="J102" s="84">
        <f t="shared" ref="J102:J126" si="14">+IFERROR(IF(D102*M102&lt;0,"n.m.",IF(D102/M102-1&gt;100%,"&gt;100%",D102/M102-1)),"n.m.")</f>
        <v>-6.25E-2</v>
      </c>
      <c r="K102" s="85">
        <f t="shared" ref="K102:K126" si="15">+IFERROR(IF(E102*N102&lt;0,"n.m.",IF(E102/N102-1&gt;100%,"&gt;100%",E102/N102-1)),"n.m.")</f>
        <v>-0.11386138613861385</v>
      </c>
      <c r="L102" s="284"/>
      <c r="M102" s="250">
        <f>Q102+P102+O102+N102</f>
        <v>768</v>
      </c>
      <c r="N102" s="86">
        <v>202</v>
      </c>
      <c r="O102" s="252">
        <v>197</v>
      </c>
      <c r="P102" s="252">
        <v>190</v>
      </c>
      <c r="Q102" s="252">
        <v>179</v>
      </c>
      <c r="R102" s="125"/>
      <c r="S102" s="67"/>
    </row>
    <row r="103" spans="1:22" ht="14.25">
      <c r="A103" s="67"/>
      <c r="B103" s="79"/>
      <c r="C103" s="88" t="s">
        <v>443</v>
      </c>
      <c r="D103" s="250">
        <f>H103+G103+F103+E103</f>
        <v>0</v>
      </c>
      <c r="E103" s="254">
        <v>0</v>
      </c>
      <c r="F103" s="222">
        <v>0</v>
      </c>
      <c r="G103" s="222">
        <v>0</v>
      </c>
      <c r="H103" s="222">
        <v>0</v>
      </c>
      <c r="I103" s="284"/>
      <c r="J103" s="84">
        <f t="shared" si="14"/>
        <v>-1</v>
      </c>
      <c r="K103" s="85">
        <f t="shared" si="15"/>
        <v>-1</v>
      </c>
      <c r="L103" s="284"/>
      <c r="M103" s="250">
        <f>Q103+P103+O103+N103</f>
        <v>214</v>
      </c>
      <c r="N103" s="86">
        <v>41</v>
      </c>
      <c r="O103" s="255">
        <v>51</v>
      </c>
      <c r="P103" s="255">
        <v>62</v>
      </c>
      <c r="Q103" s="255">
        <v>60</v>
      </c>
      <c r="R103" s="125"/>
      <c r="S103" s="67"/>
    </row>
    <row r="104" spans="1:22">
      <c r="A104" s="67"/>
      <c r="B104" s="79"/>
      <c r="C104" s="88" t="s">
        <v>338</v>
      </c>
      <c r="D104" s="250">
        <f>H104+G104+F104+E104</f>
        <v>50</v>
      </c>
      <c r="E104" s="254">
        <v>12</v>
      </c>
      <c r="F104" s="222">
        <v>13</v>
      </c>
      <c r="G104" s="222">
        <v>12</v>
      </c>
      <c r="H104" s="222">
        <v>13</v>
      </c>
      <c r="I104" s="284"/>
      <c r="J104" s="84" t="str">
        <f t="shared" si="14"/>
        <v>n.m.</v>
      </c>
      <c r="K104" s="85" t="str">
        <f t="shared" si="15"/>
        <v>n.m.</v>
      </c>
      <c r="L104" s="284"/>
      <c r="M104" s="250">
        <f>Q104+P104+O104+N104</f>
        <v>0</v>
      </c>
      <c r="N104" s="86">
        <v>-1</v>
      </c>
      <c r="O104" s="255">
        <v>1</v>
      </c>
      <c r="P104" s="255">
        <v>0</v>
      </c>
      <c r="Q104" s="255">
        <v>0</v>
      </c>
      <c r="R104" s="125"/>
      <c r="S104" s="67"/>
    </row>
    <row r="105" spans="1:22" s="97" customFormat="1">
      <c r="A105" s="109"/>
      <c r="B105" s="258"/>
      <c r="C105" s="258" t="s">
        <v>531</v>
      </c>
      <c r="D105" s="259">
        <f>D101+D102+D103+D104</f>
        <v>3930</v>
      </c>
      <c r="E105" s="285">
        <f>E101+E102+E103+E104</f>
        <v>1005</v>
      </c>
      <c r="F105" s="286">
        <f>F101+F102+F103+F104</f>
        <v>986</v>
      </c>
      <c r="G105" s="286">
        <f>G101+G102+G103+G104</f>
        <v>991</v>
      </c>
      <c r="H105" s="286">
        <f>H101+H102+H103+H104</f>
        <v>948</v>
      </c>
      <c r="I105" s="287"/>
      <c r="J105" s="93">
        <f t="shared" si="14"/>
        <v>-5.4151624548736454E-2</v>
      </c>
      <c r="K105" s="94">
        <f t="shared" si="15"/>
        <v>-2.9922779922779918E-2</v>
      </c>
      <c r="L105" s="287"/>
      <c r="M105" s="259">
        <f>M101+M102+M103+M104</f>
        <v>4155</v>
      </c>
      <c r="N105" s="95">
        <f>N101+N102+N103+N104</f>
        <v>1036</v>
      </c>
      <c r="O105" s="261">
        <f>O101+O102+O103+O104</f>
        <v>1060</v>
      </c>
      <c r="P105" s="261">
        <f>P101+P102+P103+P104</f>
        <v>1047</v>
      </c>
      <c r="Q105" s="261">
        <f>Q101+Q102+Q103+Q104</f>
        <v>1012</v>
      </c>
      <c r="R105" s="107"/>
      <c r="S105" s="109"/>
    </row>
    <row r="106" spans="1:22">
      <c r="A106" s="67"/>
      <c r="B106" s="68"/>
      <c r="C106" s="112"/>
      <c r="D106" s="250"/>
      <c r="E106" s="86"/>
      <c r="F106" s="171"/>
      <c r="G106" s="171"/>
      <c r="H106" s="171"/>
      <c r="I106" s="317"/>
      <c r="J106" s="84"/>
      <c r="K106" s="85"/>
      <c r="L106" s="317"/>
      <c r="M106" s="250"/>
      <c r="N106" s="86"/>
      <c r="O106" s="171"/>
      <c r="P106" s="171"/>
      <c r="Q106" s="171"/>
      <c r="R106" s="289"/>
      <c r="S106" s="67"/>
    </row>
    <row r="107" spans="1:22">
      <c r="A107" s="67"/>
      <c r="B107" s="68"/>
      <c r="C107" s="88" t="s">
        <v>309</v>
      </c>
      <c r="D107" s="250">
        <f>H107+G107+F107+E107</f>
        <v>1440</v>
      </c>
      <c r="E107" s="86">
        <v>338</v>
      </c>
      <c r="F107" s="171">
        <v>358</v>
      </c>
      <c r="G107" s="171">
        <v>370</v>
      </c>
      <c r="H107" s="171">
        <v>374</v>
      </c>
      <c r="I107" s="318"/>
      <c r="J107" s="84">
        <f t="shared" si="14"/>
        <v>-0.1061452513966481</v>
      </c>
      <c r="K107" s="85">
        <f t="shared" si="15"/>
        <v>-0.12886597938144329</v>
      </c>
      <c r="L107" s="318"/>
      <c r="M107" s="250">
        <f>Q107+P107+O107+N107</f>
        <v>1611</v>
      </c>
      <c r="N107" s="86">
        <v>388</v>
      </c>
      <c r="O107" s="171">
        <v>398</v>
      </c>
      <c r="P107" s="171">
        <v>420</v>
      </c>
      <c r="Q107" s="171">
        <v>405</v>
      </c>
      <c r="R107" s="289"/>
      <c r="S107" s="67"/>
    </row>
    <row r="108" spans="1:22">
      <c r="A108" s="67"/>
      <c r="B108" s="68"/>
      <c r="C108" s="307" t="s">
        <v>310</v>
      </c>
      <c r="D108" s="250">
        <f>H108+G108+F108+E108</f>
        <v>1839</v>
      </c>
      <c r="E108" s="86">
        <v>461</v>
      </c>
      <c r="F108" s="171">
        <v>457</v>
      </c>
      <c r="G108" s="171">
        <v>451</v>
      </c>
      <c r="H108" s="171">
        <v>470</v>
      </c>
      <c r="I108" s="284"/>
      <c r="J108" s="84">
        <f t="shared" si="14"/>
        <v>6.3005780346820917E-2</v>
      </c>
      <c r="K108" s="85">
        <f t="shared" si="15"/>
        <v>2.6726057906458767E-2</v>
      </c>
      <c r="L108" s="284"/>
      <c r="M108" s="250">
        <f>Q108+P108+O108+N108</f>
        <v>1730</v>
      </c>
      <c r="N108" s="86">
        <v>449</v>
      </c>
      <c r="O108" s="171">
        <v>427</v>
      </c>
      <c r="P108" s="171">
        <v>427</v>
      </c>
      <c r="Q108" s="171">
        <v>427</v>
      </c>
      <c r="R108" s="125"/>
      <c r="S108" s="67"/>
    </row>
    <row r="109" spans="1:22">
      <c r="A109" s="67"/>
      <c r="B109" s="68"/>
      <c r="C109" s="307" t="s">
        <v>30</v>
      </c>
      <c r="D109" s="250">
        <f>H109+G109+F109+E109</f>
        <v>2559</v>
      </c>
      <c r="E109" s="86">
        <v>637</v>
      </c>
      <c r="F109" s="171">
        <v>615</v>
      </c>
      <c r="G109" s="171">
        <v>648</v>
      </c>
      <c r="H109" s="171">
        <v>659</v>
      </c>
      <c r="I109" s="284"/>
      <c r="J109" s="84">
        <f t="shared" si="14"/>
        <v>-8.5744908896034255E-2</v>
      </c>
      <c r="K109" s="85">
        <f t="shared" si="15"/>
        <v>-9.7733711048158645E-2</v>
      </c>
      <c r="L109" s="284"/>
      <c r="M109" s="250">
        <f>Q109+P109+O109+N109</f>
        <v>2799</v>
      </c>
      <c r="N109" s="86">
        <v>706</v>
      </c>
      <c r="O109" s="171">
        <v>674</v>
      </c>
      <c r="P109" s="171">
        <v>713</v>
      </c>
      <c r="Q109" s="171">
        <v>706</v>
      </c>
      <c r="R109" s="125"/>
      <c r="S109" s="67"/>
    </row>
    <row r="110" spans="1:22">
      <c r="A110" s="67"/>
      <c r="B110" s="68"/>
      <c r="C110" s="88" t="s">
        <v>317</v>
      </c>
      <c r="D110" s="250">
        <f>H110+G110+F110+E110</f>
        <v>482</v>
      </c>
      <c r="E110" s="86">
        <v>109</v>
      </c>
      <c r="F110" s="171">
        <v>124</v>
      </c>
      <c r="G110" s="171">
        <v>119</v>
      </c>
      <c r="H110" s="171">
        <v>130</v>
      </c>
      <c r="I110" s="284"/>
      <c r="J110" s="84">
        <f t="shared" si="14"/>
        <v>-0.17182130584192434</v>
      </c>
      <c r="K110" s="85">
        <f t="shared" si="15"/>
        <v>-0.21582733812949639</v>
      </c>
      <c r="L110" s="284"/>
      <c r="M110" s="250">
        <f>Q110+P110+O110+N110</f>
        <v>582</v>
      </c>
      <c r="N110" s="86">
        <v>139</v>
      </c>
      <c r="O110" s="171">
        <v>147</v>
      </c>
      <c r="P110" s="171">
        <v>149</v>
      </c>
      <c r="Q110" s="171">
        <v>147</v>
      </c>
      <c r="R110" s="125"/>
      <c r="S110" s="67"/>
    </row>
    <row r="111" spans="1:22">
      <c r="A111" s="67"/>
      <c r="B111" s="68"/>
      <c r="C111" s="88" t="s">
        <v>338</v>
      </c>
      <c r="D111" s="250">
        <f>H111+G111+F111+E111</f>
        <v>3</v>
      </c>
      <c r="E111" s="86">
        <v>0</v>
      </c>
      <c r="F111" s="171">
        <v>2</v>
      </c>
      <c r="G111" s="171">
        <v>1</v>
      </c>
      <c r="H111" s="171">
        <v>0</v>
      </c>
      <c r="I111" s="284"/>
      <c r="J111" s="84" t="str">
        <f t="shared" si="14"/>
        <v>n.m.</v>
      </c>
      <c r="K111" s="85">
        <f t="shared" si="15"/>
        <v>-1</v>
      </c>
      <c r="L111" s="284"/>
      <c r="M111" s="250">
        <f>Q111+P111+O111+N111</f>
        <v>0</v>
      </c>
      <c r="N111" s="86">
        <v>-1</v>
      </c>
      <c r="O111" s="171">
        <v>1</v>
      </c>
      <c r="P111" s="171">
        <v>0</v>
      </c>
      <c r="Q111" s="171">
        <v>0</v>
      </c>
      <c r="R111" s="125"/>
      <c r="S111" s="67"/>
      <c r="V111" s="163"/>
    </row>
    <row r="112" spans="1:22" s="97" customFormat="1">
      <c r="A112" s="109"/>
      <c r="B112" s="258"/>
      <c r="C112" s="258" t="s">
        <v>214</v>
      </c>
      <c r="D112" s="259">
        <f>D107+D108+D109+D110+D111</f>
        <v>6323</v>
      </c>
      <c r="E112" s="95">
        <f>E107+E108+E109+E110+E111</f>
        <v>1545</v>
      </c>
      <c r="F112" s="178">
        <f>F107+F108+F109+F110+F111</f>
        <v>1556</v>
      </c>
      <c r="G112" s="178">
        <f>G107+G108+G109+G110+G111</f>
        <v>1589</v>
      </c>
      <c r="H112" s="178">
        <f>H107+H108+H109+H110+H111</f>
        <v>1633</v>
      </c>
      <c r="I112" s="287"/>
      <c r="J112" s="93">
        <f t="shared" si="14"/>
        <v>-5.935733412674804E-2</v>
      </c>
      <c r="K112" s="94">
        <f t="shared" si="15"/>
        <v>-8.0904223676383058E-2</v>
      </c>
      <c r="L112" s="287"/>
      <c r="M112" s="259">
        <f>M107+M108+M109+M110+M111</f>
        <v>6722</v>
      </c>
      <c r="N112" s="95">
        <f>N107+N108+N109+N110+N111</f>
        <v>1681</v>
      </c>
      <c r="O112" s="178">
        <f>O107+O108+O109+O110+O111</f>
        <v>1647</v>
      </c>
      <c r="P112" s="178">
        <f>P107+P108+P109+P110+P111</f>
        <v>1709</v>
      </c>
      <c r="Q112" s="178">
        <f>Q107+Q108+Q109+Q110+Q111</f>
        <v>1685</v>
      </c>
      <c r="R112" s="107"/>
      <c r="S112" s="109"/>
    </row>
    <row r="113" spans="1:23">
      <c r="A113" s="67"/>
      <c r="B113" s="68"/>
      <c r="C113" s="88"/>
      <c r="D113" s="250"/>
      <c r="E113" s="86"/>
      <c r="F113" s="171"/>
      <c r="G113" s="171"/>
      <c r="H113" s="171"/>
      <c r="I113" s="284"/>
      <c r="J113" s="84"/>
      <c r="K113" s="85"/>
      <c r="L113" s="284"/>
      <c r="M113" s="250"/>
      <c r="N113" s="86"/>
      <c r="O113" s="171"/>
      <c r="P113" s="171"/>
      <c r="Q113" s="171"/>
      <c r="R113" s="125"/>
      <c r="S113" s="67"/>
    </row>
    <row r="114" spans="1:23" ht="14.25">
      <c r="A114" s="263"/>
      <c r="B114" s="264"/>
      <c r="C114" s="88" t="s">
        <v>409</v>
      </c>
      <c r="D114" s="250">
        <f>H114+G114+F114+E114</f>
        <v>413</v>
      </c>
      <c r="E114" s="265">
        <v>94</v>
      </c>
      <c r="F114" s="266">
        <v>94</v>
      </c>
      <c r="G114" s="266">
        <v>117</v>
      </c>
      <c r="H114" s="266">
        <v>108</v>
      </c>
      <c r="I114" s="284"/>
      <c r="J114" s="84">
        <f t="shared" si="14"/>
        <v>-0.35266457680250785</v>
      </c>
      <c r="K114" s="85">
        <f t="shared" si="15"/>
        <v>-0.15315315315315314</v>
      </c>
      <c r="L114" s="284"/>
      <c r="M114" s="250">
        <f>Q114+P114+O114+N114</f>
        <v>638</v>
      </c>
      <c r="N114" s="86">
        <v>111</v>
      </c>
      <c r="O114" s="266">
        <v>112</v>
      </c>
      <c r="P114" s="266">
        <v>172</v>
      </c>
      <c r="Q114" s="266">
        <v>243</v>
      </c>
      <c r="R114" s="123"/>
      <c r="S114" s="263"/>
    </row>
    <row r="115" spans="1:23">
      <c r="A115" s="263"/>
      <c r="B115" s="264"/>
      <c r="C115" s="88" t="s">
        <v>54</v>
      </c>
      <c r="D115" s="250">
        <f>H115+G115+F115+E115</f>
        <v>0</v>
      </c>
      <c r="E115" s="86">
        <v>-1</v>
      </c>
      <c r="F115" s="171">
        <v>1</v>
      </c>
      <c r="G115" s="171">
        <v>0</v>
      </c>
      <c r="H115" s="171">
        <v>0</v>
      </c>
      <c r="I115" s="284"/>
      <c r="J115" s="84">
        <f t="shared" si="14"/>
        <v>-1</v>
      </c>
      <c r="K115" s="85" t="str">
        <f t="shared" si="15"/>
        <v>n.m.</v>
      </c>
      <c r="L115" s="284"/>
      <c r="M115" s="250">
        <f>Q115+P115+O115+N115</f>
        <v>1</v>
      </c>
      <c r="N115" s="257">
        <v>2</v>
      </c>
      <c r="O115" s="171">
        <v>-1</v>
      </c>
      <c r="P115" s="171">
        <v>0</v>
      </c>
      <c r="Q115" s="171">
        <v>0</v>
      </c>
      <c r="R115" s="123"/>
      <c r="S115" s="263"/>
    </row>
    <row r="116" spans="1:23" s="97" customFormat="1">
      <c r="A116" s="109"/>
      <c r="B116" s="258"/>
      <c r="C116" s="258" t="s">
        <v>171</v>
      </c>
      <c r="D116" s="259">
        <f>D107+D108+D109+D110+D111+D114+D115</f>
        <v>6736</v>
      </c>
      <c r="E116" s="95">
        <f>E112+E114+E115</f>
        <v>1638</v>
      </c>
      <c r="F116" s="178">
        <f>F112+F114+F115</f>
        <v>1651</v>
      </c>
      <c r="G116" s="178">
        <f>G112+G114+G115</f>
        <v>1706</v>
      </c>
      <c r="H116" s="178">
        <f>H112+H114+H115</f>
        <v>1741</v>
      </c>
      <c r="I116" s="287"/>
      <c r="J116" s="93">
        <f t="shared" si="14"/>
        <v>-8.4906941991577223E-2</v>
      </c>
      <c r="K116" s="94">
        <f t="shared" si="15"/>
        <v>-8.6956521739130488E-2</v>
      </c>
      <c r="L116" s="287"/>
      <c r="M116" s="259">
        <f>M107+M108+M109+M110+M111+M114+M115</f>
        <v>7361</v>
      </c>
      <c r="N116" s="95">
        <f>N112+N114+N115</f>
        <v>1794</v>
      </c>
      <c r="O116" s="178">
        <f>O112+O114+O115</f>
        <v>1758</v>
      </c>
      <c r="P116" s="178">
        <f>P112+P114+P115</f>
        <v>1881</v>
      </c>
      <c r="Q116" s="178">
        <f>Q107+Q108+Q109+Q110+Q111+Q114+Q115</f>
        <v>1928</v>
      </c>
      <c r="R116" s="107"/>
      <c r="S116" s="109"/>
    </row>
    <row r="117" spans="1:23" s="97" customFormat="1">
      <c r="A117" s="109"/>
      <c r="B117" s="258"/>
      <c r="C117" s="258"/>
      <c r="D117" s="259"/>
      <c r="E117" s="95"/>
      <c r="F117" s="178"/>
      <c r="G117" s="178"/>
      <c r="H117" s="178"/>
      <c r="I117" s="287"/>
      <c r="J117" s="84"/>
      <c r="K117" s="85"/>
      <c r="L117" s="287"/>
      <c r="M117" s="259"/>
      <c r="N117" s="95"/>
      <c r="O117" s="178"/>
      <c r="P117" s="178"/>
      <c r="Q117" s="178"/>
      <c r="R117" s="107"/>
      <c r="S117" s="109"/>
    </row>
    <row r="118" spans="1:23" s="97" customFormat="1">
      <c r="A118" s="292"/>
      <c r="B118" s="293"/>
      <c r="C118" s="112" t="s">
        <v>188</v>
      </c>
      <c r="D118" s="259">
        <f>H118+G118+F118+E118</f>
        <v>777</v>
      </c>
      <c r="E118" s="102">
        <v>191</v>
      </c>
      <c r="F118" s="294">
        <v>196</v>
      </c>
      <c r="G118" s="294">
        <v>198</v>
      </c>
      <c r="H118" s="294">
        <v>192</v>
      </c>
      <c r="I118" s="287"/>
      <c r="J118" s="93">
        <f t="shared" si="14"/>
        <v>-5.2439024390243949E-2</v>
      </c>
      <c r="K118" s="94">
        <f t="shared" si="15"/>
        <v>-6.3725490196078427E-2</v>
      </c>
      <c r="L118" s="287"/>
      <c r="M118" s="259">
        <f>Q118+P118+O118+N118</f>
        <v>820</v>
      </c>
      <c r="N118" s="102">
        <v>204</v>
      </c>
      <c r="O118" s="103">
        <v>207</v>
      </c>
      <c r="P118" s="103">
        <v>210</v>
      </c>
      <c r="Q118" s="103">
        <v>199</v>
      </c>
      <c r="R118" s="295"/>
      <c r="S118" s="109"/>
    </row>
    <row r="119" spans="1:23" s="97" customFormat="1">
      <c r="A119" s="109"/>
      <c r="B119" s="258"/>
      <c r="C119" s="112"/>
      <c r="D119" s="259"/>
      <c r="E119" s="95"/>
      <c r="F119" s="178"/>
      <c r="G119" s="178"/>
      <c r="H119" s="178"/>
      <c r="I119" s="319"/>
      <c r="J119" s="84"/>
      <c r="K119" s="85"/>
      <c r="L119" s="319"/>
      <c r="M119" s="259"/>
      <c r="N119" s="95"/>
      <c r="O119" s="178"/>
      <c r="P119" s="178"/>
      <c r="Q119" s="178"/>
      <c r="R119" s="107"/>
      <c r="S119" s="109"/>
    </row>
    <row r="120" spans="1:23" s="97" customFormat="1">
      <c r="A120" s="109"/>
      <c r="B120" s="258"/>
      <c r="C120" s="320" t="s">
        <v>31</v>
      </c>
      <c r="D120" s="259">
        <f>H120+G120+F120+E120</f>
        <v>79</v>
      </c>
      <c r="E120" s="95">
        <v>19</v>
      </c>
      <c r="F120" s="178">
        <v>20</v>
      </c>
      <c r="G120" s="178">
        <v>19</v>
      </c>
      <c r="H120" s="178">
        <v>21</v>
      </c>
      <c r="I120" s="321"/>
      <c r="J120" s="93">
        <f t="shared" si="14"/>
        <v>8.2191780821917915E-2</v>
      </c>
      <c r="K120" s="94">
        <f t="shared" si="15"/>
        <v>0</v>
      </c>
      <c r="L120" s="287"/>
      <c r="M120" s="259">
        <f>Q120+P120+O120+N120</f>
        <v>73</v>
      </c>
      <c r="N120" s="269">
        <v>19</v>
      </c>
      <c r="O120" s="178">
        <v>19</v>
      </c>
      <c r="P120" s="178">
        <v>16</v>
      </c>
      <c r="Q120" s="178">
        <v>19</v>
      </c>
      <c r="R120" s="107"/>
      <c r="S120" s="109"/>
    </row>
    <row r="121" spans="1:23" s="97" customFormat="1">
      <c r="A121" s="109"/>
      <c r="B121" s="258"/>
      <c r="C121" s="112"/>
      <c r="D121" s="259"/>
      <c r="E121" s="102"/>
      <c r="F121" s="294"/>
      <c r="G121" s="294"/>
      <c r="H121" s="294"/>
      <c r="I121" s="317"/>
      <c r="J121" s="84"/>
      <c r="K121" s="85"/>
      <c r="L121" s="317"/>
      <c r="M121" s="259"/>
      <c r="N121" s="95"/>
      <c r="O121" s="103"/>
      <c r="P121" s="103"/>
      <c r="Q121" s="103"/>
      <c r="R121" s="289"/>
      <c r="S121" s="109"/>
      <c r="W121" s="141"/>
    </row>
    <row r="122" spans="1:23" s="97" customFormat="1">
      <c r="A122" s="109"/>
      <c r="B122" s="258"/>
      <c r="C122" s="258" t="s">
        <v>534</v>
      </c>
      <c r="D122" s="259">
        <f>D105+D118+D116+D120</f>
        <v>11522</v>
      </c>
      <c r="E122" s="95">
        <f>E105+E116+E118+E120</f>
        <v>2853</v>
      </c>
      <c r="F122" s="178">
        <f>F105+F116+F118+F120</f>
        <v>2853</v>
      </c>
      <c r="G122" s="178">
        <f>G105+G116+G118+G120</f>
        <v>2914</v>
      </c>
      <c r="H122" s="178">
        <f>H105+H116+H118+H120</f>
        <v>2902</v>
      </c>
      <c r="I122" s="287"/>
      <c r="J122" s="93">
        <f t="shared" si="14"/>
        <v>-7.1480377145620166E-2</v>
      </c>
      <c r="K122" s="94">
        <f t="shared" si="15"/>
        <v>-6.550933508024892E-2</v>
      </c>
      <c r="L122" s="287"/>
      <c r="M122" s="259">
        <f>M105+M118+M116+M120</f>
        <v>12409</v>
      </c>
      <c r="N122" s="269">
        <f>N105+N116+N118+N120</f>
        <v>3053</v>
      </c>
      <c r="O122" s="178">
        <f>O105+O116+O118+O120</f>
        <v>3044</v>
      </c>
      <c r="P122" s="178">
        <f>P105+P116+P118+P120</f>
        <v>3154</v>
      </c>
      <c r="Q122" s="178">
        <f>Q105+Q118+Q116+Q120</f>
        <v>3158</v>
      </c>
      <c r="R122" s="107"/>
      <c r="S122" s="109"/>
    </row>
    <row r="123" spans="1:23" s="97" customFormat="1">
      <c r="A123" s="109"/>
      <c r="B123" s="258"/>
      <c r="C123" s="258"/>
      <c r="D123" s="259"/>
      <c r="E123" s="95"/>
      <c r="F123" s="178"/>
      <c r="G123" s="178"/>
      <c r="H123" s="178"/>
      <c r="I123" s="300"/>
      <c r="J123" s="84"/>
      <c r="K123" s="85"/>
      <c r="L123" s="288"/>
      <c r="M123" s="259"/>
      <c r="N123" s="269"/>
      <c r="O123" s="178"/>
      <c r="P123" s="178"/>
      <c r="Q123" s="178"/>
      <c r="R123" s="309"/>
      <c r="S123" s="109"/>
    </row>
    <row r="124" spans="1:23" s="124" customFormat="1">
      <c r="A124" s="263"/>
      <c r="B124" s="264"/>
      <c r="C124" s="273" t="s">
        <v>526</v>
      </c>
      <c r="D124" s="274">
        <f>E124+F124+G124+H124</f>
        <v>3079</v>
      </c>
      <c r="E124" s="122">
        <v>794</v>
      </c>
      <c r="F124" s="217">
        <v>772</v>
      </c>
      <c r="G124" s="217">
        <v>779</v>
      </c>
      <c r="H124" s="217">
        <v>734</v>
      </c>
      <c r="I124" s="217"/>
      <c r="J124" s="120">
        <f t="shared" si="14"/>
        <v>-7.0944856497904274E-3</v>
      </c>
      <c r="K124" s="121">
        <f t="shared" si="15"/>
        <v>2.4516129032257972E-2</v>
      </c>
      <c r="L124" s="119"/>
      <c r="M124" s="274">
        <f>N124+O124+P124+Q124</f>
        <v>3101</v>
      </c>
      <c r="N124" s="275">
        <v>775</v>
      </c>
      <c r="O124" s="217">
        <v>794</v>
      </c>
      <c r="P124" s="217">
        <v>776</v>
      </c>
      <c r="Q124" s="217">
        <v>756</v>
      </c>
      <c r="R124" s="264"/>
      <c r="S124" s="263"/>
    </row>
    <row r="125" spans="1:23" s="97" customFormat="1">
      <c r="A125" s="109"/>
      <c r="B125" s="258"/>
      <c r="C125" s="258"/>
      <c r="D125" s="259"/>
      <c r="E125" s="95"/>
      <c r="F125" s="178"/>
      <c r="G125" s="178"/>
      <c r="H125" s="178"/>
      <c r="I125" s="300"/>
      <c r="J125" s="84"/>
      <c r="K125" s="85"/>
      <c r="L125" s="288"/>
      <c r="M125" s="259"/>
      <c r="N125" s="269"/>
      <c r="O125" s="178"/>
      <c r="P125" s="178"/>
      <c r="Q125" s="178"/>
      <c r="R125" s="309"/>
      <c r="S125" s="109"/>
    </row>
    <row r="126" spans="1:23" s="97" customFormat="1">
      <c r="A126" s="109"/>
      <c r="B126" s="258"/>
      <c r="C126" s="258" t="s">
        <v>529</v>
      </c>
      <c r="D126" s="259">
        <f>D122-D124</f>
        <v>8443</v>
      </c>
      <c r="E126" s="102">
        <f>E122-E124</f>
        <v>2059</v>
      </c>
      <c r="F126" s="103">
        <f>F122-F124</f>
        <v>2081</v>
      </c>
      <c r="G126" s="103">
        <f t="shared" ref="G126:H126" si="16">G122-G124</f>
        <v>2135</v>
      </c>
      <c r="H126" s="103">
        <f t="shared" si="16"/>
        <v>2168</v>
      </c>
      <c r="I126" s="313"/>
      <c r="J126" s="93">
        <f t="shared" si="14"/>
        <v>-9.2930812204555235E-2</v>
      </c>
      <c r="K126" s="94">
        <f t="shared" si="15"/>
        <v>-9.6136962247585611E-2</v>
      </c>
      <c r="L126" s="287"/>
      <c r="M126" s="259">
        <f>M122-M124</f>
        <v>9308</v>
      </c>
      <c r="N126" s="95">
        <f>N122-N124</f>
        <v>2278</v>
      </c>
      <c r="O126" s="103">
        <f>O122-O124</f>
        <v>2250</v>
      </c>
      <c r="P126" s="103">
        <f t="shared" ref="P126:Q126" si="17">P122-P124</f>
        <v>2378</v>
      </c>
      <c r="Q126" s="103">
        <f t="shared" si="17"/>
        <v>2402</v>
      </c>
      <c r="R126" s="107"/>
      <c r="S126" s="109"/>
    </row>
    <row r="127" spans="1:23">
      <c r="A127" s="67"/>
      <c r="B127" s="68"/>
      <c r="C127" s="258"/>
      <c r="D127" s="276"/>
      <c r="E127" s="322"/>
      <c r="F127" s="278"/>
      <c r="G127" s="278"/>
      <c r="H127" s="278"/>
      <c r="I127" s="79"/>
      <c r="J127" s="53"/>
      <c r="K127" s="54"/>
      <c r="L127" s="79"/>
      <c r="M127" s="276"/>
      <c r="N127" s="277"/>
      <c r="O127" s="278"/>
      <c r="P127" s="278"/>
      <c r="Q127" s="278"/>
      <c r="R127" s="279"/>
      <c r="S127" s="67"/>
    </row>
    <row r="128" spans="1:23" ht="9" customHeight="1">
      <c r="A128" s="67"/>
      <c r="B128" s="67"/>
      <c r="C128" s="67"/>
      <c r="D128" s="67"/>
      <c r="E128" s="67"/>
      <c r="F128" s="67"/>
      <c r="G128" s="67"/>
      <c r="H128" s="67"/>
      <c r="I128" s="67"/>
      <c r="J128" s="323"/>
      <c r="K128" s="239"/>
      <c r="L128" s="67"/>
      <c r="M128" s="238"/>
      <c r="N128" s="238"/>
      <c r="O128" s="67"/>
      <c r="P128" s="67"/>
      <c r="Q128" s="67"/>
      <c r="R128" s="67"/>
      <c r="S128" s="67"/>
    </row>
    <row r="129" spans="1:20" s="66" customFormat="1" ht="13.5" customHeight="1">
      <c r="A129" s="205"/>
      <c r="B129" s="280" t="s">
        <v>442</v>
      </c>
      <c r="C129" s="205"/>
      <c r="D129" s="156"/>
      <c r="E129" s="156"/>
      <c r="F129" s="156"/>
      <c r="G129" s="156"/>
      <c r="H129" s="156"/>
      <c r="I129" s="205"/>
      <c r="J129" s="324"/>
      <c r="K129" s="161"/>
      <c r="L129" s="205"/>
      <c r="M129" s="157"/>
      <c r="N129" s="205"/>
      <c r="O129" s="156"/>
      <c r="P129" s="156"/>
      <c r="Q129" s="156"/>
      <c r="R129" s="280"/>
      <c r="S129" s="280"/>
      <c r="T129" s="156"/>
    </row>
    <row r="130" spans="1:20" s="157" customFormat="1" ht="14.25">
      <c r="B130" s="280" t="s">
        <v>444</v>
      </c>
      <c r="E130" s="78"/>
      <c r="F130" s="78"/>
      <c r="G130" s="78"/>
      <c r="H130" s="78"/>
      <c r="J130" s="76"/>
      <c r="K130" s="76"/>
      <c r="O130" s="78"/>
      <c r="P130" s="78"/>
      <c r="Q130" s="78"/>
    </row>
    <row r="131" spans="1:20" s="157" customFormat="1">
      <c r="E131" s="78"/>
      <c r="F131" s="78"/>
      <c r="G131" s="78"/>
      <c r="H131" s="78"/>
      <c r="J131" s="76"/>
      <c r="K131" s="76"/>
      <c r="O131" s="78"/>
      <c r="P131" s="78"/>
      <c r="Q131" s="78"/>
    </row>
  </sheetData>
  <sheetProtection password="8355" sheet="1" objects="1" scenarios="1"/>
  <phoneticPr fontId="13" type="noConversion"/>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rowBreaks count="1" manualBreakCount="1">
    <brk id="9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14"/>
  <sheetViews>
    <sheetView view="pageBreakPreview" zoomScale="85" zoomScaleNormal="100" zoomScaleSheetLayoutView="85" workbookViewId="0"/>
  </sheetViews>
  <sheetFormatPr defaultRowHeight="12"/>
  <cols>
    <col min="1" max="1" width="1.28515625" style="346" customWidth="1"/>
    <col min="2" max="2" width="1.85546875" style="346" customWidth="1"/>
    <col min="3" max="3" width="54.28515625" style="346" customWidth="1"/>
    <col min="4" max="8" width="8.7109375" style="346" customWidth="1"/>
    <col min="9" max="9" width="1.7109375" style="346" customWidth="1"/>
    <col min="10" max="11" width="8.7109375" style="347" customWidth="1"/>
    <col min="12" max="12" width="1.7109375" style="346" customWidth="1"/>
    <col min="13" max="17" width="8.7109375" style="346" customWidth="1"/>
    <col min="18" max="19" width="1.7109375" style="346" customWidth="1"/>
    <col min="20" max="16384" width="9.140625" style="346"/>
  </cols>
  <sheetData>
    <row r="1" spans="1:22" s="44" customFormat="1" ht="9" customHeight="1">
      <c r="A1" s="42"/>
      <c r="B1" s="42"/>
      <c r="C1" s="42"/>
      <c r="D1" s="42"/>
      <c r="E1" s="42"/>
      <c r="F1" s="42"/>
      <c r="G1" s="42"/>
      <c r="H1" s="42"/>
      <c r="I1" s="42"/>
      <c r="J1" s="43"/>
      <c r="K1" s="43"/>
      <c r="L1" s="42"/>
      <c r="M1" s="42"/>
      <c r="N1" s="42"/>
      <c r="O1" s="42"/>
      <c r="P1" s="42"/>
      <c r="Q1" s="42"/>
      <c r="R1" s="42"/>
      <c r="S1" s="42"/>
    </row>
    <row r="2" spans="1:22" s="44" customFormat="1">
      <c r="A2" s="45"/>
      <c r="B2" s="52"/>
      <c r="C2" s="47" t="s">
        <v>38</v>
      </c>
      <c r="D2" s="240">
        <v>2013</v>
      </c>
      <c r="E2" s="241" t="s">
        <v>660</v>
      </c>
      <c r="F2" s="51" t="s">
        <v>518</v>
      </c>
      <c r="G2" s="51" t="s">
        <v>480</v>
      </c>
      <c r="H2" s="51" t="s">
        <v>408</v>
      </c>
      <c r="I2" s="52"/>
      <c r="J2" s="53" t="s">
        <v>357</v>
      </c>
      <c r="K2" s="54" t="s">
        <v>357</v>
      </c>
      <c r="L2" s="52"/>
      <c r="M2" s="240">
        <v>2012</v>
      </c>
      <c r="N2" s="49" t="s">
        <v>388</v>
      </c>
      <c r="O2" s="51" t="s">
        <v>371</v>
      </c>
      <c r="P2" s="51" t="s">
        <v>361</v>
      </c>
      <c r="Q2" s="51" t="s">
        <v>321</v>
      </c>
      <c r="R2" s="242"/>
      <c r="S2" s="45"/>
    </row>
    <row r="3" spans="1:22" s="44" customFormat="1">
      <c r="A3" s="42"/>
      <c r="B3" s="74"/>
      <c r="C3" s="162" t="s">
        <v>394</v>
      </c>
      <c r="D3" s="243"/>
      <c r="E3" s="241"/>
      <c r="F3" s="51"/>
      <c r="G3" s="51"/>
      <c r="H3" s="51"/>
      <c r="I3" s="61"/>
      <c r="J3" s="62" t="s">
        <v>665</v>
      </c>
      <c r="K3" s="63" t="s">
        <v>661</v>
      </c>
      <c r="L3" s="61"/>
      <c r="M3" s="243"/>
      <c r="N3" s="59"/>
      <c r="O3" s="232"/>
      <c r="P3" s="232"/>
      <c r="Q3" s="51"/>
      <c r="R3" s="74"/>
      <c r="S3" s="42"/>
    </row>
    <row r="4" spans="1:22" s="44" customFormat="1" ht="12.75" customHeight="1">
      <c r="A4" s="42"/>
      <c r="B4" s="74"/>
      <c r="C4" s="74"/>
      <c r="D4" s="244"/>
      <c r="E4" s="325"/>
      <c r="F4" s="326"/>
      <c r="G4" s="326"/>
      <c r="H4" s="327"/>
      <c r="I4" s="328"/>
      <c r="J4" s="329"/>
      <c r="K4" s="330"/>
      <c r="L4" s="282"/>
      <c r="M4" s="244"/>
      <c r="N4" s="151"/>
      <c r="O4" s="282"/>
      <c r="P4" s="326"/>
      <c r="Q4" s="327"/>
      <c r="R4" s="316"/>
      <c r="S4" s="42"/>
    </row>
    <row r="5" spans="1:22" s="44" customFormat="1" ht="14.25">
      <c r="A5" s="42"/>
      <c r="B5" s="79"/>
      <c r="C5" s="88" t="s">
        <v>573</v>
      </c>
      <c r="D5" s="250">
        <f>H5+G5+F5+E5</f>
        <v>3216</v>
      </c>
      <c r="E5" s="251">
        <v>832</v>
      </c>
      <c r="F5" s="252">
        <v>787</v>
      </c>
      <c r="G5" s="252">
        <v>845</v>
      </c>
      <c r="H5" s="252">
        <v>752</v>
      </c>
      <c r="I5" s="83"/>
      <c r="J5" s="84">
        <f t="shared" ref="J5:K5" si="0">+IFERROR(IF(D5*M5&lt;0,"n.m.",IF(D5/M5-1&gt;100%,"&gt;100%",D5/M5-1)),"n.m.")</f>
        <v>0.1201671891327063</v>
      </c>
      <c r="K5" s="85">
        <f t="shared" si="0"/>
        <v>6.0459492140265692E-3</v>
      </c>
      <c r="L5" s="83"/>
      <c r="M5" s="250">
        <f>Q5+P5+O5+N5</f>
        <v>2871</v>
      </c>
      <c r="N5" s="86">
        <v>827</v>
      </c>
      <c r="O5" s="171">
        <v>733</v>
      </c>
      <c r="P5" s="171">
        <v>666</v>
      </c>
      <c r="Q5" s="252">
        <v>645</v>
      </c>
      <c r="R5" s="125"/>
      <c r="S5" s="42"/>
    </row>
    <row r="6" spans="1:22" s="44" customFormat="1">
      <c r="A6" s="42"/>
      <c r="B6" s="79"/>
      <c r="C6" s="88" t="s">
        <v>29</v>
      </c>
      <c r="D6" s="250">
        <f>H6+G6+F6+E6</f>
        <v>687</v>
      </c>
      <c r="E6" s="251">
        <v>172</v>
      </c>
      <c r="F6" s="252">
        <v>169</v>
      </c>
      <c r="G6" s="252">
        <v>171</v>
      </c>
      <c r="H6" s="252">
        <v>175</v>
      </c>
      <c r="I6" s="83"/>
      <c r="J6" s="84">
        <f t="shared" ref="J6:J32" si="1">+IFERROR(IF(D6*M6&lt;0,"n.m.",IF(D6/M6-1&gt;100%,"&gt;100%",D6/M6-1)),"n.m.")</f>
        <v>-8.6580086580086979E-3</v>
      </c>
      <c r="K6" s="85">
        <f t="shared" ref="K6:K32" si="2">+IFERROR(IF(E6*N6&lt;0,"n.m.",IF(E6/N6-1&gt;100%,"&gt;100%",E6/N6-1)),"n.m.")</f>
        <v>-8.0213903743315496E-2</v>
      </c>
      <c r="L6" s="83"/>
      <c r="M6" s="250">
        <f>Q6+P6+O6+N6</f>
        <v>693</v>
      </c>
      <c r="N6" s="86">
        <v>187</v>
      </c>
      <c r="O6" s="171">
        <v>167</v>
      </c>
      <c r="P6" s="171">
        <v>171</v>
      </c>
      <c r="Q6" s="252">
        <v>168</v>
      </c>
      <c r="R6" s="125"/>
      <c r="S6" s="42"/>
    </row>
    <row r="7" spans="1:22" s="44" customFormat="1" ht="14.25">
      <c r="A7" s="42"/>
      <c r="B7" s="79"/>
      <c r="C7" s="88" t="s">
        <v>548</v>
      </c>
      <c r="D7" s="250">
        <f>H7+G7+F7+E7</f>
        <v>0</v>
      </c>
      <c r="E7" s="331">
        <v>0</v>
      </c>
      <c r="F7" s="255">
        <v>0</v>
      </c>
      <c r="G7" s="222">
        <v>0</v>
      </c>
      <c r="H7" s="255">
        <v>0</v>
      </c>
      <c r="I7" s="256"/>
      <c r="J7" s="84">
        <f t="shared" si="1"/>
        <v>-1</v>
      </c>
      <c r="K7" s="85">
        <f t="shared" si="2"/>
        <v>-1</v>
      </c>
      <c r="L7" s="256"/>
      <c r="M7" s="250">
        <f>Q7+P7+O7+N7</f>
        <v>282</v>
      </c>
      <c r="N7" s="257">
        <v>93</v>
      </c>
      <c r="O7" s="252">
        <v>54</v>
      </c>
      <c r="P7" s="252">
        <v>67</v>
      </c>
      <c r="Q7" s="255">
        <v>68</v>
      </c>
      <c r="R7" s="125"/>
      <c r="S7" s="42"/>
    </row>
    <row r="8" spans="1:22" s="44" customFormat="1">
      <c r="A8" s="42"/>
      <c r="B8" s="79"/>
      <c r="C8" s="88" t="s">
        <v>338</v>
      </c>
      <c r="D8" s="250">
        <f>H8+G8+F8+E8</f>
        <v>37</v>
      </c>
      <c r="E8" s="254">
        <v>-2</v>
      </c>
      <c r="F8" s="255">
        <v>13</v>
      </c>
      <c r="G8" s="222">
        <v>12</v>
      </c>
      <c r="H8" s="255">
        <v>14</v>
      </c>
      <c r="I8" s="256"/>
      <c r="J8" s="84" t="str">
        <f t="shared" si="1"/>
        <v>n.m.</v>
      </c>
      <c r="K8" s="85">
        <f t="shared" si="2"/>
        <v>-0.84615384615384615</v>
      </c>
      <c r="L8" s="256"/>
      <c r="M8" s="250">
        <f>Q8+P8+O8+N8</f>
        <v>-84</v>
      </c>
      <c r="N8" s="257">
        <v>-13</v>
      </c>
      <c r="O8" s="252">
        <v>-18</v>
      </c>
      <c r="P8" s="252">
        <v>-28</v>
      </c>
      <c r="Q8" s="255">
        <v>-25</v>
      </c>
      <c r="R8" s="125"/>
      <c r="S8" s="42"/>
    </row>
    <row r="9" spans="1:22" s="97" customFormat="1">
      <c r="A9" s="45"/>
      <c r="B9" s="61"/>
      <c r="C9" s="61" t="s">
        <v>531</v>
      </c>
      <c r="D9" s="259">
        <f>D5+D6+D7+D8</f>
        <v>3940</v>
      </c>
      <c r="E9" s="260">
        <f>E5+E6+E7+E8</f>
        <v>1002</v>
      </c>
      <c r="F9" s="261">
        <f>F5+F6+F7+F8</f>
        <v>969</v>
      </c>
      <c r="G9" s="286">
        <f>G5+G6+G7+G8</f>
        <v>1028</v>
      </c>
      <c r="H9" s="261">
        <f>H5+H6+H7+H8</f>
        <v>941</v>
      </c>
      <c r="I9" s="92"/>
      <c r="J9" s="93">
        <f t="shared" si="1"/>
        <v>4.7315257841573644E-2</v>
      </c>
      <c r="K9" s="94">
        <f t="shared" si="2"/>
        <v>-8.4095063985374807E-2</v>
      </c>
      <c r="L9" s="92"/>
      <c r="M9" s="259">
        <f>M5+M6+M7+M8</f>
        <v>3762</v>
      </c>
      <c r="N9" s="95">
        <f>N5+N6+N7+N8</f>
        <v>1094</v>
      </c>
      <c r="O9" s="178">
        <f>O5+O6+O7+O8</f>
        <v>936</v>
      </c>
      <c r="P9" s="178">
        <f>P5+P6+P7+P8</f>
        <v>876</v>
      </c>
      <c r="Q9" s="261">
        <f>Q5+Q6+Q7+Q8</f>
        <v>856</v>
      </c>
      <c r="R9" s="107"/>
      <c r="S9" s="45"/>
    </row>
    <row r="10" spans="1:22" s="97" customFormat="1">
      <c r="A10" s="45"/>
      <c r="B10" s="61"/>
      <c r="C10" s="61"/>
      <c r="D10" s="259"/>
      <c r="E10" s="260"/>
      <c r="F10" s="261"/>
      <c r="G10" s="286"/>
      <c r="H10" s="261"/>
      <c r="I10" s="92"/>
      <c r="J10" s="93"/>
      <c r="K10" s="94"/>
      <c r="L10" s="92"/>
      <c r="M10" s="259"/>
      <c r="N10" s="95"/>
      <c r="O10" s="178"/>
      <c r="P10" s="178"/>
      <c r="Q10" s="261"/>
      <c r="R10" s="107"/>
      <c r="S10" s="45"/>
    </row>
    <row r="11" spans="1:22" s="44" customFormat="1">
      <c r="A11" s="42"/>
      <c r="B11" s="74"/>
      <c r="C11" s="74" t="s">
        <v>309</v>
      </c>
      <c r="D11" s="250">
        <f>H11+G11+F11+E11</f>
        <v>1342</v>
      </c>
      <c r="E11" s="86">
        <v>379</v>
      </c>
      <c r="F11" s="171">
        <v>339</v>
      </c>
      <c r="G11" s="171">
        <v>319</v>
      </c>
      <c r="H11" s="171">
        <v>305</v>
      </c>
      <c r="I11" s="83"/>
      <c r="J11" s="84">
        <f t="shared" si="1"/>
        <v>1.8982536066818545E-2</v>
      </c>
      <c r="K11" s="85">
        <f t="shared" si="2"/>
        <v>0.1661538461538461</v>
      </c>
      <c r="L11" s="83"/>
      <c r="M11" s="250">
        <f>Q11+P11+O11+N11</f>
        <v>1317</v>
      </c>
      <c r="N11" s="86">
        <v>325</v>
      </c>
      <c r="O11" s="171">
        <v>308</v>
      </c>
      <c r="P11" s="171">
        <v>332</v>
      </c>
      <c r="Q11" s="171">
        <v>352</v>
      </c>
      <c r="R11" s="289"/>
      <c r="S11" s="42"/>
    </row>
    <row r="12" spans="1:22" s="44" customFormat="1">
      <c r="A12" s="42"/>
      <c r="B12" s="74"/>
      <c r="C12" s="88" t="s">
        <v>310</v>
      </c>
      <c r="D12" s="250">
        <f>H12+G12+F12+E12</f>
        <v>1884</v>
      </c>
      <c r="E12" s="86">
        <v>465</v>
      </c>
      <c r="F12" s="171">
        <v>461</v>
      </c>
      <c r="G12" s="171">
        <v>476</v>
      </c>
      <c r="H12" s="171">
        <v>482</v>
      </c>
      <c r="I12" s="83"/>
      <c r="J12" s="84">
        <f t="shared" si="1"/>
        <v>8.2136703044227488E-2</v>
      </c>
      <c r="K12" s="85">
        <f t="shared" si="2"/>
        <v>-8.5287846481876262E-3</v>
      </c>
      <c r="L12" s="83"/>
      <c r="M12" s="250">
        <f>Q12+P12+O12+N12</f>
        <v>1741</v>
      </c>
      <c r="N12" s="86">
        <v>469</v>
      </c>
      <c r="O12" s="171">
        <v>423</v>
      </c>
      <c r="P12" s="171">
        <v>438</v>
      </c>
      <c r="Q12" s="171">
        <v>411</v>
      </c>
      <c r="R12" s="125"/>
      <c r="S12" s="42"/>
    </row>
    <row r="13" spans="1:22" s="44" customFormat="1" ht="14.25">
      <c r="A13" s="42"/>
      <c r="B13" s="74"/>
      <c r="C13" s="88" t="s">
        <v>549</v>
      </c>
      <c r="D13" s="250">
        <f>H13+G13+F13+E13</f>
        <v>2185</v>
      </c>
      <c r="E13" s="86">
        <v>564</v>
      </c>
      <c r="F13" s="171">
        <v>509</v>
      </c>
      <c r="G13" s="171">
        <v>557</v>
      </c>
      <c r="H13" s="171">
        <v>555</v>
      </c>
      <c r="I13" s="83"/>
      <c r="J13" s="84">
        <f t="shared" si="1"/>
        <v>-0.12001610954490538</v>
      </c>
      <c r="K13" s="85">
        <f t="shared" si="2"/>
        <v>-0.24699599465954603</v>
      </c>
      <c r="L13" s="83"/>
      <c r="M13" s="250">
        <f>Q13+P13+O13+N13</f>
        <v>2483</v>
      </c>
      <c r="N13" s="86">
        <v>749</v>
      </c>
      <c r="O13" s="171">
        <v>559</v>
      </c>
      <c r="P13" s="171">
        <v>586</v>
      </c>
      <c r="Q13" s="171">
        <v>589</v>
      </c>
      <c r="R13" s="125"/>
      <c r="S13" s="42"/>
    </row>
    <row r="14" spans="1:22" s="44" customFormat="1">
      <c r="A14" s="42"/>
      <c r="B14" s="74"/>
      <c r="C14" s="88" t="s">
        <v>317</v>
      </c>
      <c r="D14" s="250">
        <f>H14+G14+F14+E14</f>
        <v>1953</v>
      </c>
      <c r="E14" s="86">
        <v>500</v>
      </c>
      <c r="F14" s="171">
        <v>489</v>
      </c>
      <c r="G14" s="171">
        <v>489</v>
      </c>
      <c r="H14" s="171">
        <v>475</v>
      </c>
      <c r="I14" s="83"/>
      <c r="J14" s="84">
        <f t="shared" si="1"/>
        <v>-2.1052631578947323E-2</v>
      </c>
      <c r="K14" s="85">
        <f t="shared" si="2"/>
        <v>-6.5420560747663559E-2</v>
      </c>
      <c r="L14" s="83"/>
      <c r="M14" s="250">
        <f>Q14+P14+O14+N14</f>
        <v>1995</v>
      </c>
      <c r="N14" s="86">
        <v>535</v>
      </c>
      <c r="O14" s="171">
        <v>481</v>
      </c>
      <c r="P14" s="171">
        <v>495</v>
      </c>
      <c r="Q14" s="171">
        <v>484</v>
      </c>
      <c r="R14" s="125"/>
      <c r="S14" s="42"/>
    </row>
    <row r="15" spans="1:22" s="44" customFormat="1">
      <c r="A15" s="42"/>
      <c r="B15" s="74"/>
      <c r="C15" s="88" t="s">
        <v>338</v>
      </c>
      <c r="D15" s="250">
        <f>H15+G15+F15+E15</f>
        <v>-2041</v>
      </c>
      <c r="E15" s="86">
        <v>-508</v>
      </c>
      <c r="F15" s="171">
        <v>-499</v>
      </c>
      <c r="G15" s="171">
        <v>-509</v>
      </c>
      <c r="H15" s="171">
        <v>-525</v>
      </c>
      <c r="I15" s="83"/>
      <c r="J15" s="84">
        <f t="shared" si="1"/>
        <v>-3.4988179669030783E-2</v>
      </c>
      <c r="K15" s="85">
        <f t="shared" si="2"/>
        <v>-7.6363636363636411E-2</v>
      </c>
      <c r="L15" s="83"/>
      <c r="M15" s="250">
        <f>Q15+P15+O15+N15</f>
        <v>-2115</v>
      </c>
      <c r="N15" s="86">
        <v>-550</v>
      </c>
      <c r="O15" s="171">
        <v>-513</v>
      </c>
      <c r="P15" s="171">
        <v>-522</v>
      </c>
      <c r="Q15" s="171">
        <v>-530</v>
      </c>
      <c r="R15" s="125"/>
      <c r="S15" s="42"/>
    </row>
    <row r="16" spans="1:22" s="97" customFormat="1">
      <c r="A16" s="142"/>
      <c r="B16" s="143"/>
      <c r="C16" s="258" t="s">
        <v>214</v>
      </c>
      <c r="D16" s="259">
        <f>D11+D12+D13+D14+D15</f>
        <v>5323</v>
      </c>
      <c r="E16" s="95">
        <f>E11+E12+E13+E14+E15</f>
        <v>1400</v>
      </c>
      <c r="F16" s="178">
        <f>F11+F12+F13+F14+F15</f>
        <v>1299</v>
      </c>
      <c r="G16" s="178">
        <f>G11+G12+G13+G14+G15</f>
        <v>1332</v>
      </c>
      <c r="H16" s="178">
        <f>H11+H12+H13+H14+H15</f>
        <v>1292</v>
      </c>
      <c r="I16" s="92"/>
      <c r="J16" s="93">
        <f t="shared" si="1"/>
        <v>-1.8077845415974902E-2</v>
      </c>
      <c r="K16" s="94">
        <f t="shared" si="2"/>
        <v>-8.376963350785338E-2</v>
      </c>
      <c r="L16" s="92"/>
      <c r="M16" s="259">
        <f>M11+M12+M13+M14+M15</f>
        <v>5421</v>
      </c>
      <c r="N16" s="95">
        <f>N11+N12+N13+N14+N15</f>
        <v>1528</v>
      </c>
      <c r="O16" s="178">
        <f>O11+O12+O13+O14+O15</f>
        <v>1258</v>
      </c>
      <c r="P16" s="178">
        <f>P11+P12+P13+P14+P15</f>
        <v>1329</v>
      </c>
      <c r="Q16" s="178">
        <f>Q11+Q12+Q13+Q14+Q15</f>
        <v>1306</v>
      </c>
      <c r="R16" s="295"/>
      <c r="S16" s="142"/>
      <c r="V16" s="141"/>
    </row>
    <row r="17" spans="1:19" s="44" customFormat="1">
      <c r="A17" s="114"/>
      <c r="B17" s="115"/>
      <c r="C17" s="258"/>
      <c r="D17" s="250"/>
      <c r="E17" s="86"/>
      <c r="F17" s="171"/>
      <c r="G17" s="171"/>
      <c r="H17" s="171"/>
      <c r="I17" s="83"/>
      <c r="J17" s="84"/>
      <c r="K17" s="85"/>
      <c r="L17" s="83"/>
      <c r="M17" s="250"/>
      <c r="N17" s="86"/>
      <c r="O17" s="171"/>
      <c r="P17" s="171"/>
      <c r="Q17" s="171"/>
      <c r="R17" s="123"/>
      <c r="S17" s="114"/>
    </row>
    <row r="18" spans="1:19" s="44" customFormat="1" ht="14.25">
      <c r="A18" s="114"/>
      <c r="B18" s="115"/>
      <c r="C18" s="88" t="s">
        <v>550</v>
      </c>
      <c r="D18" s="250">
        <f>H18+G18+F18+E18</f>
        <v>667</v>
      </c>
      <c r="E18" s="265">
        <v>172</v>
      </c>
      <c r="F18" s="266">
        <v>153</v>
      </c>
      <c r="G18" s="266">
        <v>174</v>
      </c>
      <c r="H18" s="266">
        <v>168</v>
      </c>
      <c r="I18" s="83"/>
      <c r="J18" s="84">
        <f t="shared" si="1"/>
        <v>-0.37370892018779345</v>
      </c>
      <c r="K18" s="85">
        <f t="shared" si="2"/>
        <v>-0.52747252747252749</v>
      </c>
      <c r="L18" s="83"/>
      <c r="M18" s="250">
        <f>Q18+P18+O18+N18</f>
        <v>1065</v>
      </c>
      <c r="N18" s="86">
        <v>364</v>
      </c>
      <c r="O18" s="171">
        <v>165</v>
      </c>
      <c r="P18" s="171">
        <v>228</v>
      </c>
      <c r="Q18" s="266">
        <v>308</v>
      </c>
      <c r="R18" s="123"/>
      <c r="S18" s="114"/>
    </row>
    <row r="19" spans="1:19" s="44" customFormat="1">
      <c r="A19" s="114"/>
      <c r="B19" s="115"/>
      <c r="C19" s="88" t="s">
        <v>54</v>
      </c>
      <c r="D19" s="250">
        <f>H19+G19+F19+E19</f>
        <v>-264</v>
      </c>
      <c r="E19" s="86">
        <v>-71</v>
      </c>
      <c r="F19" s="171">
        <v>-65</v>
      </c>
      <c r="G19" s="171">
        <v>-65</v>
      </c>
      <c r="H19" s="171">
        <v>-63</v>
      </c>
      <c r="I19" s="256"/>
      <c r="J19" s="84">
        <f t="shared" si="1"/>
        <v>-0.2072072072072072</v>
      </c>
      <c r="K19" s="85">
        <f t="shared" si="2"/>
        <v>-0.202247191011236</v>
      </c>
      <c r="L19" s="256"/>
      <c r="M19" s="250">
        <f>Q19+P19+O19+N19</f>
        <v>-333</v>
      </c>
      <c r="N19" s="257">
        <v>-89</v>
      </c>
      <c r="O19" s="252">
        <v>-78</v>
      </c>
      <c r="P19" s="252">
        <v>-82</v>
      </c>
      <c r="Q19" s="171">
        <v>-84</v>
      </c>
      <c r="R19" s="123"/>
      <c r="S19" s="114"/>
    </row>
    <row r="20" spans="1:19" s="97" customFormat="1">
      <c r="A20" s="45"/>
      <c r="B20" s="61"/>
      <c r="C20" s="258" t="s">
        <v>171</v>
      </c>
      <c r="D20" s="259">
        <f>D11+D12+D13+D14+D15+D18+D19</f>
        <v>5726</v>
      </c>
      <c r="E20" s="95">
        <f>E16+E18+E19</f>
        <v>1501</v>
      </c>
      <c r="F20" s="178">
        <f>F16+F18+F19</f>
        <v>1387</v>
      </c>
      <c r="G20" s="178">
        <f>G16+G18+G19</f>
        <v>1441</v>
      </c>
      <c r="H20" s="178">
        <f>H16+H18+H19</f>
        <v>1397</v>
      </c>
      <c r="I20" s="92"/>
      <c r="J20" s="93">
        <f t="shared" si="1"/>
        <v>-6.9397042093287786E-2</v>
      </c>
      <c r="K20" s="94">
        <f t="shared" si="2"/>
        <v>-0.16749861342207428</v>
      </c>
      <c r="L20" s="92"/>
      <c r="M20" s="259">
        <f>M11+M12+M13+M14+M15+M18+M19</f>
        <v>6153</v>
      </c>
      <c r="N20" s="95">
        <f>N16+N18+N19</f>
        <v>1803</v>
      </c>
      <c r="O20" s="178">
        <f>O16+O18+O19</f>
        <v>1345</v>
      </c>
      <c r="P20" s="178">
        <f>P16+P18+P19</f>
        <v>1475</v>
      </c>
      <c r="Q20" s="178">
        <f>Q11+Q12+Q13+Q14+Q15+Q18+Q19</f>
        <v>1530</v>
      </c>
      <c r="R20" s="107"/>
      <c r="S20" s="45"/>
    </row>
    <row r="21" spans="1:19" s="97" customFormat="1">
      <c r="A21" s="45"/>
      <c r="B21" s="61"/>
      <c r="C21" s="61"/>
      <c r="D21" s="259"/>
      <c r="E21" s="95"/>
      <c r="F21" s="178"/>
      <c r="G21" s="178"/>
      <c r="H21" s="178"/>
      <c r="I21" s="92"/>
      <c r="J21" s="93"/>
      <c r="K21" s="94"/>
      <c r="L21" s="92"/>
      <c r="M21" s="259"/>
      <c r="N21" s="95"/>
      <c r="O21" s="178"/>
      <c r="P21" s="178"/>
      <c r="Q21" s="178"/>
      <c r="R21" s="107"/>
      <c r="S21" s="45"/>
    </row>
    <row r="22" spans="1:19" s="97" customFormat="1">
      <c r="A22" s="45"/>
      <c r="B22" s="61"/>
      <c r="C22" s="112" t="s">
        <v>188</v>
      </c>
      <c r="D22" s="259">
        <f>H22+G22+F22+E22</f>
        <v>952</v>
      </c>
      <c r="E22" s="102">
        <v>229</v>
      </c>
      <c r="F22" s="103">
        <v>242</v>
      </c>
      <c r="G22" s="294">
        <v>243</v>
      </c>
      <c r="H22" s="103">
        <v>238</v>
      </c>
      <c r="I22" s="104"/>
      <c r="J22" s="93">
        <f t="shared" si="1"/>
        <v>-6.9403714565004937E-2</v>
      </c>
      <c r="K22" s="94">
        <f t="shared" si="2"/>
        <v>-8.764940239043828E-2</v>
      </c>
      <c r="L22" s="104"/>
      <c r="M22" s="259">
        <f>Q22+P22+O22+N22</f>
        <v>1023</v>
      </c>
      <c r="N22" s="299">
        <v>251</v>
      </c>
      <c r="O22" s="294">
        <v>260</v>
      </c>
      <c r="P22" s="294">
        <v>259</v>
      </c>
      <c r="Q22" s="103">
        <v>253</v>
      </c>
      <c r="R22" s="107"/>
      <c r="S22" s="45"/>
    </row>
    <row r="23" spans="1:19" s="97" customFormat="1">
      <c r="A23" s="45"/>
      <c r="B23" s="61"/>
      <c r="C23" s="61"/>
      <c r="D23" s="259"/>
      <c r="E23" s="95"/>
      <c r="F23" s="178"/>
      <c r="G23" s="178"/>
      <c r="H23" s="178"/>
      <c r="I23" s="92"/>
      <c r="J23" s="93"/>
      <c r="K23" s="94"/>
      <c r="L23" s="92"/>
      <c r="M23" s="259"/>
      <c r="N23" s="95"/>
      <c r="O23" s="178"/>
      <c r="P23" s="178"/>
      <c r="Q23" s="178"/>
      <c r="R23" s="107"/>
      <c r="S23" s="45"/>
    </row>
    <row r="24" spans="1:19" s="97" customFormat="1">
      <c r="A24" s="45"/>
      <c r="B24" s="61"/>
      <c r="C24" s="61" t="s">
        <v>31</v>
      </c>
      <c r="D24" s="259">
        <f>H24+G24+F24+E24</f>
        <v>184</v>
      </c>
      <c r="E24" s="95">
        <v>88</v>
      </c>
      <c r="F24" s="178">
        <v>30</v>
      </c>
      <c r="G24" s="178">
        <v>32</v>
      </c>
      <c r="H24" s="178">
        <v>34</v>
      </c>
      <c r="I24" s="268"/>
      <c r="J24" s="93">
        <f t="shared" si="1"/>
        <v>0.26027397260273966</v>
      </c>
      <c r="K24" s="94" t="str">
        <f t="shared" si="2"/>
        <v>&gt;100%</v>
      </c>
      <c r="L24" s="268"/>
      <c r="M24" s="259">
        <f>Q24+P24+O24+N24</f>
        <v>146</v>
      </c>
      <c r="N24" s="269">
        <v>42</v>
      </c>
      <c r="O24" s="300">
        <v>25</v>
      </c>
      <c r="P24" s="300">
        <v>40</v>
      </c>
      <c r="Q24" s="178">
        <v>39</v>
      </c>
      <c r="R24" s="107"/>
      <c r="S24" s="45"/>
    </row>
    <row r="25" spans="1:19" s="97" customFormat="1">
      <c r="A25" s="45"/>
      <c r="B25" s="61"/>
      <c r="C25" s="61"/>
      <c r="D25" s="259"/>
      <c r="E25" s="102"/>
      <c r="F25" s="103"/>
      <c r="G25" s="294"/>
      <c r="H25" s="103"/>
      <c r="I25" s="271"/>
      <c r="J25" s="93"/>
      <c r="K25" s="94"/>
      <c r="L25" s="271"/>
      <c r="M25" s="259"/>
      <c r="N25" s="95"/>
      <c r="O25" s="178"/>
      <c r="P25" s="178"/>
      <c r="Q25" s="103"/>
      <c r="R25" s="107"/>
      <c r="S25" s="45"/>
    </row>
    <row r="26" spans="1:19" s="97" customFormat="1">
      <c r="A26" s="45"/>
      <c r="B26" s="61"/>
      <c r="C26" s="61" t="s">
        <v>39</v>
      </c>
      <c r="D26" s="259">
        <f>H26+G26+F26+E26</f>
        <v>-247</v>
      </c>
      <c r="E26" s="95">
        <v>-53</v>
      </c>
      <c r="F26" s="178">
        <v>-68</v>
      </c>
      <c r="G26" s="178">
        <v>-62</v>
      </c>
      <c r="H26" s="178">
        <v>-64</v>
      </c>
      <c r="I26" s="271"/>
      <c r="J26" s="93">
        <f t="shared" si="1"/>
        <v>-0.19281045751633985</v>
      </c>
      <c r="K26" s="94">
        <f t="shared" si="2"/>
        <v>-0.26388888888888884</v>
      </c>
      <c r="L26" s="271"/>
      <c r="M26" s="259">
        <f>Q26+P26+O26+N26</f>
        <v>-306</v>
      </c>
      <c r="N26" s="95">
        <v>-72</v>
      </c>
      <c r="O26" s="178">
        <v>-79</v>
      </c>
      <c r="P26" s="178">
        <v>-76</v>
      </c>
      <c r="Q26" s="178">
        <v>-79</v>
      </c>
      <c r="R26" s="107"/>
      <c r="S26" s="45"/>
    </row>
    <row r="27" spans="1:19" s="97" customFormat="1">
      <c r="A27" s="45"/>
      <c r="B27" s="61"/>
      <c r="C27" s="61"/>
      <c r="D27" s="259"/>
      <c r="E27" s="95"/>
      <c r="F27" s="178"/>
      <c r="G27" s="178"/>
      <c r="H27" s="178"/>
      <c r="I27" s="92"/>
      <c r="J27" s="93"/>
      <c r="K27" s="94"/>
      <c r="L27" s="92"/>
      <c r="M27" s="259"/>
      <c r="N27" s="95"/>
      <c r="O27" s="178"/>
      <c r="P27" s="178"/>
      <c r="Q27" s="178"/>
      <c r="R27" s="107"/>
      <c r="S27" s="45"/>
    </row>
    <row r="28" spans="1:19" s="97" customFormat="1">
      <c r="A28" s="45"/>
      <c r="B28" s="61"/>
      <c r="C28" s="61" t="s">
        <v>619</v>
      </c>
      <c r="D28" s="259">
        <f>D9+D22+D20+D24+D26</f>
        <v>10555</v>
      </c>
      <c r="E28" s="95">
        <f>E9+E20+E22+E24+E26</f>
        <v>2767</v>
      </c>
      <c r="F28" s="178">
        <f>F9+F20+F22+F24+F26</f>
        <v>2560</v>
      </c>
      <c r="G28" s="178">
        <f>G9+G20+G22+G24+G26</f>
        <v>2682</v>
      </c>
      <c r="H28" s="178">
        <f>H9+H20+H22+H24+H26</f>
        <v>2546</v>
      </c>
      <c r="I28" s="92"/>
      <c r="J28" s="93">
        <f t="shared" si="1"/>
        <v>-2.0690295045462936E-2</v>
      </c>
      <c r="K28" s="94">
        <f t="shared" si="2"/>
        <v>-0.11257216164207828</v>
      </c>
      <c r="L28" s="92"/>
      <c r="M28" s="259">
        <f>M9+M22+M20+M24+M26</f>
        <v>10778</v>
      </c>
      <c r="N28" s="269">
        <f>N9+N20+N22+N24+N26</f>
        <v>3118</v>
      </c>
      <c r="O28" s="300">
        <f>O9+O20+O22+O24+O26</f>
        <v>2487</v>
      </c>
      <c r="P28" s="300">
        <f>P9+P20+P22+P24+P26</f>
        <v>2574</v>
      </c>
      <c r="Q28" s="178">
        <f>Q9+Q22+Q20+Q24+Q26</f>
        <v>2599</v>
      </c>
      <c r="R28" s="107"/>
      <c r="S28" s="45"/>
    </row>
    <row r="29" spans="1:19" s="97" customFormat="1">
      <c r="A29" s="45"/>
      <c r="B29" s="61"/>
      <c r="C29" s="61"/>
      <c r="D29" s="259"/>
      <c r="E29" s="95"/>
      <c r="F29" s="178"/>
      <c r="G29" s="178"/>
      <c r="H29" s="178"/>
      <c r="I29" s="92"/>
      <c r="J29" s="93"/>
      <c r="K29" s="94"/>
      <c r="L29" s="92"/>
      <c r="M29" s="259"/>
      <c r="N29" s="269"/>
      <c r="O29" s="300"/>
      <c r="P29" s="300"/>
      <c r="Q29" s="178"/>
      <c r="R29" s="107"/>
      <c r="S29" s="45"/>
    </row>
    <row r="30" spans="1:19" s="124" customFormat="1" ht="14.25">
      <c r="A30" s="114"/>
      <c r="B30" s="115"/>
      <c r="C30" s="115" t="s">
        <v>618</v>
      </c>
      <c r="D30" s="274">
        <f>H30+G30+F30+E30</f>
        <v>3109</v>
      </c>
      <c r="E30" s="122">
        <v>804</v>
      </c>
      <c r="F30" s="217">
        <v>761</v>
      </c>
      <c r="G30" s="217">
        <v>818</v>
      </c>
      <c r="H30" s="217">
        <v>726</v>
      </c>
      <c r="I30" s="119"/>
      <c r="J30" s="120">
        <f t="shared" si="1"/>
        <v>0.14892830746489283</v>
      </c>
      <c r="K30" s="332">
        <f t="shared" si="2"/>
        <v>2.2900763358778553E-2</v>
      </c>
      <c r="L30" s="119"/>
      <c r="M30" s="274">
        <f>Q30+P30+O30+N30</f>
        <v>2706</v>
      </c>
      <c r="N30" s="275">
        <v>786</v>
      </c>
      <c r="O30" s="333">
        <v>692</v>
      </c>
      <c r="P30" s="333">
        <v>624</v>
      </c>
      <c r="Q30" s="217">
        <v>604</v>
      </c>
      <c r="R30" s="123"/>
      <c r="S30" s="114"/>
    </row>
    <row r="31" spans="1:19" s="97" customFormat="1">
      <c r="A31" s="45"/>
      <c r="B31" s="61"/>
      <c r="C31" s="61"/>
      <c r="D31" s="259"/>
      <c r="E31" s="95"/>
      <c r="F31" s="178"/>
      <c r="G31" s="178"/>
      <c r="H31" s="178"/>
      <c r="I31" s="92"/>
      <c r="J31" s="93"/>
      <c r="K31" s="94"/>
      <c r="L31" s="92"/>
      <c r="M31" s="259"/>
      <c r="N31" s="269"/>
      <c r="O31" s="300"/>
      <c r="P31" s="300"/>
      <c r="Q31" s="178"/>
      <c r="R31" s="107"/>
      <c r="S31" s="45"/>
    </row>
    <row r="32" spans="1:19" s="97" customFormat="1">
      <c r="A32" s="45"/>
      <c r="B32" s="61"/>
      <c r="C32" s="61" t="s">
        <v>578</v>
      </c>
      <c r="D32" s="259">
        <f>H32+G32+F32+E32</f>
        <v>7446</v>
      </c>
      <c r="E32" s="95">
        <f>+E28-E30</f>
        <v>1963</v>
      </c>
      <c r="F32" s="178">
        <f>+F28-F30</f>
        <v>1799</v>
      </c>
      <c r="G32" s="300">
        <f>+G28-G30</f>
        <v>1864</v>
      </c>
      <c r="H32" s="178">
        <f>+H28-H30</f>
        <v>1820</v>
      </c>
      <c r="I32" s="92"/>
      <c r="J32" s="93">
        <f t="shared" si="1"/>
        <v>-7.7552031714568925E-2</v>
      </c>
      <c r="K32" s="94">
        <f t="shared" si="2"/>
        <v>-0.15823327615780447</v>
      </c>
      <c r="L32" s="92"/>
      <c r="M32" s="259">
        <f>Q32+P32+O32+N32</f>
        <v>8072</v>
      </c>
      <c r="N32" s="269">
        <f>+N28-N30</f>
        <v>2332</v>
      </c>
      <c r="O32" s="300">
        <f>+O28-O30</f>
        <v>1795</v>
      </c>
      <c r="P32" s="300">
        <f>+P28-P30</f>
        <v>1950</v>
      </c>
      <c r="Q32" s="178">
        <f>+Q28-Q30</f>
        <v>1995</v>
      </c>
      <c r="R32" s="107"/>
      <c r="S32" s="45"/>
    </row>
    <row r="33" spans="1:19" s="44" customFormat="1">
      <c r="A33" s="42"/>
      <c r="B33" s="74"/>
      <c r="C33" s="61"/>
      <c r="D33" s="276"/>
      <c r="E33" s="322"/>
      <c r="F33" s="278"/>
      <c r="G33" s="278"/>
      <c r="H33" s="278"/>
      <c r="I33" s="79"/>
      <c r="J33" s="53"/>
      <c r="K33" s="54"/>
      <c r="L33" s="79"/>
      <c r="M33" s="276"/>
      <c r="N33" s="277"/>
      <c r="O33" s="278"/>
      <c r="P33" s="278"/>
      <c r="Q33" s="278"/>
      <c r="R33" s="61"/>
      <c r="S33" s="42"/>
    </row>
    <row r="34" spans="1:19" s="44" customFormat="1" ht="9" customHeight="1">
      <c r="A34" s="42"/>
      <c r="B34" s="42"/>
      <c r="C34" s="42"/>
      <c r="D34" s="42"/>
      <c r="E34" s="42"/>
      <c r="F34" s="42"/>
      <c r="G34" s="42"/>
      <c r="H34" s="42"/>
      <c r="I34" s="42"/>
      <c r="J34" s="43"/>
      <c r="K34" s="43"/>
      <c r="L34" s="42"/>
      <c r="M34" s="42"/>
      <c r="N34" s="42"/>
      <c r="O34" s="42"/>
      <c r="P34" s="42"/>
      <c r="Q34" s="42"/>
      <c r="R34" s="42"/>
      <c r="S34" s="42"/>
    </row>
    <row r="35" spans="1:19" s="44" customFormat="1" ht="28.5" customHeight="1">
      <c r="A35" s="157"/>
      <c r="B35" s="334" t="s">
        <v>512</v>
      </c>
      <c r="C35" s="335"/>
      <c r="D35" s="335"/>
      <c r="E35" s="335"/>
      <c r="F35" s="335"/>
      <c r="G35" s="335"/>
      <c r="H35" s="335"/>
      <c r="I35" s="335"/>
      <c r="J35" s="335"/>
      <c r="K35" s="335"/>
      <c r="L35" s="335"/>
      <c r="M35" s="335"/>
      <c r="N35" s="335"/>
      <c r="O35" s="335"/>
      <c r="P35" s="335"/>
      <c r="Q35" s="335"/>
      <c r="R35" s="336"/>
      <c r="S35" s="156"/>
    </row>
    <row r="36" spans="1:19" s="44" customFormat="1" ht="14.25">
      <c r="A36" s="157"/>
      <c r="B36" s="236" t="s">
        <v>445</v>
      </c>
      <c r="C36" s="157"/>
      <c r="D36" s="157"/>
      <c r="E36" s="157"/>
      <c r="F36" s="157"/>
      <c r="G36" s="157"/>
      <c r="H36" s="157"/>
      <c r="I36" s="157"/>
      <c r="J36" s="76"/>
      <c r="K36" s="76"/>
      <c r="L36" s="157"/>
      <c r="M36" s="157"/>
      <c r="N36" s="157"/>
      <c r="O36" s="157"/>
      <c r="P36" s="157"/>
      <c r="Q36" s="157"/>
      <c r="R36" s="156"/>
      <c r="S36" s="156"/>
    </row>
    <row r="37" spans="1:19" s="44" customFormat="1" ht="14.25">
      <c r="A37" s="157"/>
      <c r="B37" s="158" t="s">
        <v>446</v>
      </c>
      <c r="C37" s="157"/>
      <c r="D37" s="157"/>
      <c r="E37" s="157"/>
      <c r="F37" s="157"/>
      <c r="G37" s="157"/>
      <c r="H37" s="157"/>
      <c r="I37" s="157"/>
      <c r="J37" s="76"/>
      <c r="K37" s="76"/>
      <c r="L37" s="157"/>
      <c r="M37" s="157"/>
      <c r="N37" s="157"/>
      <c r="O37" s="157"/>
      <c r="P37" s="157"/>
      <c r="Q37" s="157"/>
      <c r="R37" s="156"/>
      <c r="S37" s="156"/>
    </row>
    <row r="38" spans="1:19" s="44" customFormat="1" ht="14.25">
      <c r="A38" s="157"/>
      <c r="B38" s="158" t="s">
        <v>447</v>
      </c>
      <c r="C38" s="157"/>
      <c r="D38" s="157"/>
      <c r="E38" s="157"/>
      <c r="F38" s="157"/>
      <c r="G38" s="157"/>
      <c r="H38" s="157"/>
      <c r="I38" s="157"/>
      <c r="J38" s="76"/>
      <c r="K38" s="76"/>
      <c r="L38" s="157"/>
      <c r="M38" s="157"/>
      <c r="N38" s="157"/>
      <c r="O38" s="157"/>
      <c r="P38" s="157"/>
      <c r="Q38" s="157"/>
      <c r="R38" s="156"/>
      <c r="S38" s="156"/>
    </row>
    <row r="39" spans="1:19" s="44" customFormat="1" ht="14.25">
      <c r="A39" s="157"/>
      <c r="B39" s="236" t="s">
        <v>448</v>
      </c>
      <c r="C39" s="157"/>
      <c r="D39" s="157"/>
      <c r="E39" s="157"/>
      <c r="F39" s="157"/>
      <c r="G39" s="157"/>
      <c r="H39" s="157"/>
      <c r="I39" s="157"/>
      <c r="J39" s="76"/>
      <c r="K39" s="76"/>
      <c r="L39" s="157"/>
      <c r="M39" s="157"/>
      <c r="N39" s="157"/>
      <c r="O39" s="157"/>
      <c r="P39" s="157"/>
      <c r="Q39" s="205"/>
      <c r="R39" s="156"/>
      <c r="S39" s="156"/>
    </row>
    <row r="40" spans="1:19" s="44" customFormat="1" ht="14.25">
      <c r="A40" s="205"/>
      <c r="B40" s="28"/>
      <c r="C40" s="157"/>
      <c r="D40" s="157"/>
      <c r="E40" s="157"/>
      <c r="F40" s="157"/>
      <c r="G40" s="157"/>
      <c r="H40" s="157"/>
      <c r="I40" s="157"/>
      <c r="J40" s="76"/>
      <c r="K40" s="76"/>
      <c r="L40" s="157"/>
      <c r="M40" s="157"/>
      <c r="N40" s="157"/>
      <c r="O40" s="157"/>
      <c r="P40" s="157"/>
      <c r="Q40" s="205"/>
      <c r="R40" s="156"/>
      <c r="S40" s="156"/>
    </row>
    <row r="41" spans="1:19" s="44" customFormat="1" ht="9" customHeight="1">
      <c r="A41" s="42"/>
      <c r="B41" s="42"/>
      <c r="C41" s="42"/>
      <c r="D41" s="42"/>
      <c r="E41" s="42"/>
      <c r="F41" s="42"/>
      <c r="G41" s="42"/>
      <c r="H41" s="42"/>
      <c r="I41" s="42"/>
      <c r="J41" s="43"/>
      <c r="K41" s="43"/>
      <c r="L41" s="42"/>
      <c r="M41" s="42"/>
      <c r="N41" s="42"/>
      <c r="O41" s="42"/>
      <c r="P41" s="42"/>
      <c r="Q41" s="42"/>
      <c r="R41" s="42"/>
      <c r="S41" s="42"/>
    </row>
    <row r="42" spans="1:19" s="44" customFormat="1">
      <c r="A42" s="45"/>
      <c r="B42" s="52"/>
      <c r="C42" s="47" t="s">
        <v>38</v>
      </c>
      <c r="D42" s="240">
        <f>+D2</f>
        <v>2013</v>
      </c>
      <c r="E42" s="241" t="str">
        <f>+E2</f>
        <v>Q4 '13</v>
      </c>
      <c r="F42" s="51" t="str">
        <f>+F2</f>
        <v>Q3 '13</v>
      </c>
      <c r="G42" s="51" t="str">
        <f>+G2</f>
        <v>Q2 '13</v>
      </c>
      <c r="H42" s="51" t="s">
        <v>408</v>
      </c>
      <c r="I42" s="52"/>
      <c r="J42" s="53" t="s">
        <v>357</v>
      </c>
      <c r="K42" s="54" t="s">
        <v>357</v>
      </c>
      <c r="L42" s="52"/>
      <c r="M42" s="240">
        <v>2012</v>
      </c>
      <c r="N42" s="49" t="s">
        <v>388</v>
      </c>
      <c r="O42" s="51" t="s">
        <v>371</v>
      </c>
      <c r="P42" s="51" t="s">
        <v>361</v>
      </c>
      <c r="Q42" s="51" t="s">
        <v>321</v>
      </c>
      <c r="R42" s="242"/>
      <c r="S42" s="45"/>
    </row>
    <row r="43" spans="1:19" s="44" customFormat="1">
      <c r="A43" s="42"/>
      <c r="B43" s="74"/>
      <c r="C43" s="337" t="s">
        <v>395</v>
      </c>
      <c r="D43" s="243"/>
      <c r="E43" s="241"/>
      <c r="F43" s="51"/>
      <c r="G43" s="51"/>
      <c r="H43" s="51"/>
      <c r="I43" s="61"/>
      <c r="J43" s="62" t="str">
        <f>+J3</f>
        <v>FY%</v>
      </c>
      <c r="K43" s="63" t="str">
        <f>+K3</f>
        <v>Q4%</v>
      </c>
      <c r="L43" s="74"/>
      <c r="M43" s="243"/>
      <c r="N43" s="151"/>
      <c r="O43" s="282"/>
      <c r="P43" s="51"/>
      <c r="Q43" s="51"/>
      <c r="R43" s="74"/>
      <c r="S43" s="42"/>
    </row>
    <row r="44" spans="1:19" s="44" customFormat="1" ht="12.75" customHeight="1">
      <c r="A44" s="42"/>
      <c r="B44" s="74"/>
      <c r="C44" s="74"/>
      <c r="D44" s="244"/>
      <c r="E44" s="325"/>
      <c r="F44" s="327"/>
      <c r="G44" s="326"/>
      <c r="H44" s="327"/>
      <c r="I44" s="328"/>
      <c r="J44" s="329"/>
      <c r="K44" s="330"/>
      <c r="L44" s="282"/>
      <c r="M44" s="244"/>
      <c r="N44" s="151"/>
      <c r="O44" s="282"/>
      <c r="P44" s="326"/>
      <c r="Q44" s="327"/>
      <c r="R44" s="316"/>
      <c r="S44" s="42"/>
    </row>
    <row r="45" spans="1:19" s="44" customFormat="1" ht="14.25">
      <c r="A45" s="42"/>
      <c r="B45" s="74"/>
      <c r="C45" s="88" t="s">
        <v>579</v>
      </c>
      <c r="D45" s="250">
        <f>H45+G45+F45+E45</f>
        <v>627</v>
      </c>
      <c r="E45" s="251">
        <v>179</v>
      </c>
      <c r="F45" s="252">
        <v>138</v>
      </c>
      <c r="G45" s="252">
        <v>197</v>
      </c>
      <c r="H45" s="252">
        <v>113</v>
      </c>
      <c r="I45" s="83"/>
      <c r="J45" s="84">
        <f t="shared" ref="J45" si="3">+IFERROR(IF(D45*M45&lt;0,"n.m.",IF(D45/M45-1&gt;100%,"&gt;100%",D45/M45-1)),"n.m.")</f>
        <v>0.40268456375838935</v>
      </c>
      <c r="K45" s="85">
        <f t="shared" ref="K45" si="4">+IFERROR(IF(E45*N45&lt;0,"n.m.",IF(E45/N45-1&gt;100%,"&gt;100%",E45/N45-1)),"n.m.")</f>
        <v>0.25174825174825166</v>
      </c>
      <c r="L45" s="83"/>
      <c r="M45" s="250">
        <f>Q45+P45+O45+N45</f>
        <v>447</v>
      </c>
      <c r="N45" s="86">
        <v>143</v>
      </c>
      <c r="O45" s="171">
        <v>140</v>
      </c>
      <c r="P45" s="252">
        <v>84</v>
      </c>
      <c r="Q45" s="252">
        <v>80</v>
      </c>
      <c r="R45" s="125"/>
      <c r="S45" s="42"/>
    </row>
    <row r="46" spans="1:19" s="44" customFormat="1">
      <c r="A46" s="42"/>
      <c r="B46" s="74"/>
      <c r="C46" s="88" t="s">
        <v>29</v>
      </c>
      <c r="D46" s="250">
        <f>H46+G46+F46+E46</f>
        <v>97</v>
      </c>
      <c r="E46" s="251">
        <v>26</v>
      </c>
      <c r="F46" s="252">
        <v>23</v>
      </c>
      <c r="G46" s="252">
        <v>24</v>
      </c>
      <c r="H46" s="252">
        <v>24</v>
      </c>
      <c r="I46" s="83"/>
      <c r="J46" s="84">
        <f t="shared" ref="J46:J70" si="5">+IFERROR(IF(D46*M46&lt;0,"n.m.",IF(D46/M46-1&gt;100%,"&gt;100%",D46/M46-1)),"n.m.")</f>
        <v>-7.6190476190476142E-2</v>
      </c>
      <c r="K46" s="85">
        <f t="shared" ref="K46:K70" si="6">+IFERROR(IF(E46*N46&lt;0,"n.m.",IF(E46/N46-1&gt;100%,"&gt;100%",E46/N46-1)),"n.m.")</f>
        <v>-0.16129032258064513</v>
      </c>
      <c r="L46" s="83"/>
      <c r="M46" s="250">
        <f>Q46+P46+O46+N46</f>
        <v>105</v>
      </c>
      <c r="N46" s="86">
        <v>31</v>
      </c>
      <c r="O46" s="171">
        <v>26</v>
      </c>
      <c r="P46" s="252">
        <v>25</v>
      </c>
      <c r="Q46" s="252">
        <v>23</v>
      </c>
      <c r="R46" s="125"/>
      <c r="S46" s="42"/>
    </row>
    <row r="47" spans="1:19" s="44" customFormat="1" ht="14.25">
      <c r="A47" s="42"/>
      <c r="B47" s="74"/>
      <c r="C47" s="88" t="s">
        <v>548</v>
      </c>
      <c r="D47" s="250">
        <f>H47+G47+F47+E47</f>
        <v>0</v>
      </c>
      <c r="E47" s="257">
        <v>0</v>
      </c>
      <c r="F47" s="252">
        <v>0</v>
      </c>
      <c r="G47" s="252">
        <v>0</v>
      </c>
      <c r="H47" s="252">
        <v>0</v>
      </c>
      <c r="I47" s="256"/>
      <c r="J47" s="84">
        <f t="shared" si="5"/>
        <v>-1</v>
      </c>
      <c r="K47" s="85">
        <f t="shared" si="6"/>
        <v>-1</v>
      </c>
      <c r="L47" s="256"/>
      <c r="M47" s="250">
        <f>Q47+P47+O47+N47</f>
        <v>1</v>
      </c>
      <c r="N47" s="257">
        <v>1</v>
      </c>
      <c r="O47" s="252">
        <v>0</v>
      </c>
      <c r="P47" s="255">
        <v>0</v>
      </c>
      <c r="Q47" s="252">
        <v>0</v>
      </c>
      <c r="R47" s="125"/>
      <c r="S47" s="42"/>
    </row>
    <row r="48" spans="1:19" s="44" customFormat="1">
      <c r="A48" s="42"/>
      <c r="B48" s="74"/>
      <c r="C48" s="88" t="s">
        <v>338</v>
      </c>
      <c r="D48" s="250">
        <f>H48+G48+F48+E48</f>
        <v>-1</v>
      </c>
      <c r="E48" s="257">
        <v>-3</v>
      </c>
      <c r="F48" s="252">
        <v>2</v>
      </c>
      <c r="G48" s="252">
        <v>0</v>
      </c>
      <c r="H48" s="252">
        <v>0</v>
      </c>
      <c r="I48" s="256"/>
      <c r="J48" s="84" t="str">
        <f t="shared" si="5"/>
        <v>n.m.</v>
      </c>
      <c r="K48" s="85" t="str">
        <f t="shared" si="6"/>
        <v>&gt;100%</v>
      </c>
      <c r="L48" s="256"/>
      <c r="M48" s="250">
        <f>Q48+P48+O48+N48</f>
        <v>0</v>
      </c>
      <c r="N48" s="257">
        <v>-1</v>
      </c>
      <c r="O48" s="252">
        <v>2</v>
      </c>
      <c r="P48" s="255">
        <v>-2</v>
      </c>
      <c r="Q48" s="252">
        <v>1</v>
      </c>
      <c r="R48" s="125"/>
      <c r="S48" s="42"/>
    </row>
    <row r="49" spans="1:22" s="97" customFormat="1">
      <c r="A49" s="45"/>
      <c r="B49" s="61"/>
      <c r="C49" s="61" t="s">
        <v>531</v>
      </c>
      <c r="D49" s="259">
        <f>D45+D46+D47+D48</f>
        <v>723</v>
      </c>
      <c r="E49" s="95">
        <f>E45+E46+E47+E48</f>
        <v>202</v>
      </c>
      <c r="F49" s="178">
        <f>F45+F46+F47+F48</f>
        <v>163</v>
      </c>
      <c r="G49" s="286">
        <f>G45+G46+G47+G48</f>
        <v>221</v>
      </c>
      <c r="H49" s="286">
        <f>H45+H46+H47+H48</f>
        <v>137</v>
      </c>
      <c r="I49" s="92"/>
      <c r="J49" s="93">
        <f t="shared" si="5"/>
        <v>0.30741410488245924</v>
      </c>
      <c r="K49" s="94">
        <f t="shared" si="6"/>
        <v>0.16091954022988508</v>
      </c>
      <c r="L49" s="92"/>
      <c r="M49" s="259">
        <f>M45+M46+M47+M48</f>
        <v>553</v>
      </c>
      <c r="N49" s="95">
        <f>N45+N46+N47+N48</f>
        <v>174</v>
      </c>
      <c r="O49" s="178">
        <f>O45+O46+O47+O48</f>
        <v>168</v>
      </c>
      <c r="P49" s="261">
        <f>P45+P46+P47+P48</f>
        <v>107</v>
      </c>
      <c r="Q49" s="286">
        <f>Q45+Q46+Q47+Q48</f>
        <v>104</v>
      </c>
      <c r="R49" s="107"/>
      <c r="S49" s="45"/>
    </row>
    <row r="50" spans="1:22" s="97" customFormat="1">
      <c r="A50" s="45"/>
      <c r="B50" s="61"/>
      <c r="C50" s="61"/>
      <c r="D50" s="259"/>
      <c r="E50" s="260"/>
      <c r="F50" s="286"/>
      <c r="G50" s="286"/>
      <c r="H50" s="286"/>
      <c r="I50" s="92"/>
      <c r="J50" s="93"/>
      <c r="K50" s="94"/>
      <c r="L50" s="92"/>
      <c r="M50" s="259"/>
      <c r="N50" s="95"/>
      <c r="O50" s="178"/>
      <c r="P50" s="261"/>
      <c r="Q50" s="286"/>
      <c r="R50" s="107"/>
      <c r="S50" s="45"/>
    </row>
    <row r="51" spans="1:22" s="44" customFormat="1">
      <c r="A51" s="42"/>
      <c r="B51" s="74"/>
      <c r="C51" s="74" t="s">
        <v>309</v>
      </c>
      <c r="D51" s="250">
        <f>H51+G51+F51+E51</f>
        <v>173</v>
      </c>
      <c r="E51" s="86">
        <v>43</v>
      </c>
      <c r="F51" s="171">
        <v>49</v>
      </c>
      <c r="G51" s="171">
        <v>43</v>
      </c>
      <c r="H51" s="171">
        <v>38</v>
      </c>
      <c r="I51" s="83"/>
      <c r="J51" s="84" t="str">
        <f t="shared" si="5"/>
        <v>&gt;100%</v>
      </c>
      <c r="K51" s="85">
        <f t="shared" si="6"/>
        <v>0.48275862068965525</v>
      </c>
      <c r="L51" s="83"/>
      <c r="M51" s="250">
        <f>Q51+P51+O51+N51</f>
        <v>56</v>
      </c>
      <c r="N51" s="86">
        <v>29</v>
      </c>
      <c r="O51" s="171">
        <v>16</v>
      </c>
      <c r="P51" s="171">
        <v>7</v>
      </c>
      <c r="Q51" s="171">
        <v>4</v>
      </c>
      <c r="R51" s="289"/>
      <c r="S51" s="42"/>
    </row>
    <row r="52" spans="1:22" s="44" customFormat="1">
      <c r="A52" s="42"/>
      <c r="B52" s="74"/>
      <c r="C52" s="88" t="s">
        <v>310</v>
      </c>
      <c r="D52" s="250">
        <f>H52+G52+F52+E52</f>
        <v>187</v>
      </c>
      <c r="E52" s="86">
        <v>47</v>
      </c>
      <c r="F52" s="171">
        <v>48</v>
      </c>
      <c r="G52" s="171">
        <v>47</v>
      </c>
      <c r="H52" s="171">
        <v>45</v>
      </c>
      <c r="I52" s="83"/>
      <c r="J52" s="84">
        <f t="shared" si="5"/>
        <v>0.22222222222222232</v>
      </c>
      <c r="K52" s="85">
        <f t="shared" si="6"/>
        <v>9.3023255813953432E-2</v>
      </c>
      <c r="L52" s="83"/>
      <c r="M52" s="250">
        <f>Q52+P52+O52+N52</f>
        <v>153</v>
      </c>
      <c r="N52" s="86">
        <v>43</v>
      </c>
      <c r="O52" s="171">
        <v>38</v>
      </c>
      <c r="P52" s="171">
        <v>36</v>
      </c>
      <c r="Q52" s="171">
        <v>36</v>
      </c>
      <c r="R52" s="125"/>
      <c r="S52" s="42"/>
    </row>
    <row r="53" spans="1:22" s="44" customFormat="1">
      <c r="A53" s="42"/>
      <c r="B53" s="74"/>
      <c r="C53" s="88" t="s">
        <v>30</v>
      </c>
      <c r="D53" s="250">
        <f>H53+G53+F53+E53</f>
        <v>55</v>
      </c>
      <c r="E53" s="86">
        <v>14</v>
      </c>
      <c r="F53" s="171">
        <v>14</v>
      </c>
      <c r="G53" s="171">
        <v>13</v>
      </c>
      <c r="H53" s="171">
        <v>14</v>
      </c>
      <c r="I53" s="83"/>
      <c r="J53" s="84">
        <f t="shared" si="5"/>
        <v>-5.1724137931034475E-2</v>
      </c>
      <c r="K53" s="85">
        <f t="shared" si="6"/>
        <v>-0.125</v>
      </c>
      <c r="L53" s="83"/>
      <c r="M53" s="250">
        <f>Q53+P53+O53+N53</f>
        <v>58</v>
      </c>
      <c r="N53" s="86">
        <v>16</v>
      </c>
      <c r="O53" s="171">
        <v>14</v>
      </c>
      <c r="P53" s="171">
        <v>14</v>
      </c>
      <c r="Q53" s="171">
        <v>14</v>
      </c>
      <c r="R53" s="125"/>
      <c r="S53" s="42"/>
    </row>
    <row r="54" spans="1:22" s="44" customFormat="1">
      <c r="A54" s="42"/>
      <c r="B54" s="74"/>
      <c r="C54" s="88" t="s">
        <v>317</v>
      </c>
      <c r="D54" s="250">
        <f>H54+G54+F54+E54</f>
        <v>677</v>
      </c>
      <c r="E54" s="86">
        <v>182</v>
      </c>
      <c r="F54" s="171">
        <v>167</v>
      </c>
      <c r="G54" s="171">
        <v>169</v>
      </c>
      <c r="H54" s="171">
        <v>159</v>
      </c>
      <c r="I54" s="83"/>
      <c r="J54" s="84">
        <f t="shared" si="5"/>
        <v>3.5168195718654482E-2</v>
      </c>
      <c r="K54" s="85">
        <f t="shared" si="6"/>
        <v>0.10303030303030303</v>
      </c>
      <c r="L54" s="83"/>
      <c r="M54" s="250">
        <f>Q54+P54+O54+N54</f>
        <v>654</v>
      </c>
      <c r="N54" s="86">
        <v>165</v>
      </c>
      <c r="O54" s="171">
        <v>166</v>
      </c>
      <c r="P54" s="171">
        <v>160</v>
      </c>
      <c r="Q54" s="171">
        <v>163</v>
      </c>
      <c r="R54" s="125"/>
      <c r="S54" s="42"/>
    </row>
    <row r="55" spans="1:22" s="44" customFormat="1">
      <c r="A55" s="42"/>
      <c r="B55" s="74"/>
      <c r="C55" s="88" t="s">
        <v>338</v>
      </c>
      <c r="D55" s="250">
        <f>H55+G55+F55+E55</f>
        <v>10</v>
      </c>
      <c r="E55" s="86">
        <v>2</v>
      </c>
      <c r="F55" s="171">
        <v>5</v>
      </c>
      <c r="G55" s="171">
        <v>0</v>
      </c>
      <c r="H55" s="171">
        <v>3</v>
      </c>
      <c r="I55" s="83"/>
      <c r="J55" s="84" t="str">
        <f t="shared" si="5"/>
        <v>n.m.</v>
      </c>
      <c r="K55" s="85" t="str">
        <f t="shared" si="6"/>
        <v>n.m.</v>
      </c>
      <c r="L55" s="83"/>
      <c r="M55" s="250">
        <f>Q55+P55+O55+N55</f>
        <v>-1</v>
      </c>
      <c r="N55" s="86">
        <v>-2</v>
      </c>
      <c r="O55" s="171">
        <v>0</v>
      </c>
      <c r="P55" s="171">
        <v>2</v>
      </c>
      <c r="Q55" s="171">
        <v>-1</v>
      </c>
      <c r="R55" s="125"/>
      <c r="S55" s="42"/>
    </row>
    <row r="56" spans="1:22" s="97" customFormat="1">
      <c r="A56" s="142"/>
      <c r="B56" s="143"/>
      <c r="C56" s="258" t="s">
        <v>214</v>
      </c>
      <c r="D56" s="259">
        <f>D51+D52+D53+D54+D55</f>
        <v>1102</v>
      </c>
      <c r="E56" s="95">
        <f>E51+E52+E53+E54+E55</f>
        <v>288</v>
      </c>
      <c r="F56" s="178">
        <f>F51+F52+F53+F54+F55</f>
        <v>283</v>
      </c>
      <c r="G56" s="178">
        <f>G51+G52+G53+G54+G55</f>
        <v>272</v>
      </c>
      <c r="H56" s="178">
        <f>H51+H52+H53+H54+H55</f>
        <v>259</v>
      </c>
      <c r="I56" s="92"/>
      <c r="J56" s="93">
        <f t="shared" si="5"/>
        <v>0.19782608695652182</v>
      </c>
      <c r="K56" s="94">
        <f t="shared" si="6"/>
        <v>0.14741035856573714</v>
      </c>
      <c r="L56" s="92"/>
      <c r="M56" s="259">
        <f>M51+M52+M53+M54+M55</f>
        <v>920</v>
      </c>
      <c r="N56" s="95">
        <f>N51+N52+N53+N54+N55</f>
        <v>251</v>
      </c>
      <c r="O56" s="178">
        <f>O51+O52+O53+O54+O55</f>
        <v>234</v>
      </c>
      <c r="P56" s="178">
        <f>P51+P52+P53+P54+P55</f>
        <v>219</v>
      </c>
      <c r="Q56" s="178">
        <f>Q51+Q52+Q53+Q54+Q55</f>
        <v>216</v>
      </c>
      <c r="R56" s="295"/>
      <c r="S56" s="142"/>
      <c r="V56" s="141"/>
    </row>
    <row r="57" spans="1:22" s="44" customFormat="1">
      <c r="A57" s="114"/>
      <c r="B57" s="115"/>
      <c r="C57" s="258"/>
      <c r="D57" s="250"/>
      <c r="E57" s="86"/>
      <c r="F57" s="171"/>
      <c r="G57" s="171"/>
      <c r="H57" s="171"/>
      <c r="I57" s="83"/>
      <c r="J57" s="84"/>
      <c r="K57" s="85"/>
      <c r="L57" s="83"/>
      <c r="M57" s="250"/>
      <c r="N57" s="86"/>
      <c r="O57" s="171"/>
      <c r="P57" s="171"/>
      <c r="Q57" s="171"/>
      <c r="R57" s="123"/>
      <c r="S57" s="114"/>
    </row>
    <row r="58" spans="1:22" s="44" customFormat="1" ht="14.25">
      <c r="A58" s="114"/>
      <c r="B58" s="115"/>
      <c r="C58" s="88" t="s">
        <v>551</v>
      </c>
      <c r="D58" s="250">
        <f>H58+G58+F58+E58</f>
        <v>39</v>
      </c>
      <c r="E58" s="265">
        <v>10</v>
      </c>
      <c r="F58" s="266">
        <v>9</v>
      </c>
      <c r="G58" s="266">
        <v>10</v>
      </c>
      <c r="H58" s="266">
        <v>10</v>
      </c>
      <c r="I58" s="83"/>
      <c r="J58" s="84">
        <f t="shared" si="5"/>
        <v>0.18181818181818188</v>
      </c>
      <c r="K58" s="85">
        <f t="shared" si="6"/>
        <v>0.25</v>
      </c>
      <c r="L58" s="83"/>
      <c r="M58" s="250">
        <f>Q58+P58+O58+N58</f>
        <v>33</v>
      </c>
      <c r="N58" s="86">
        <v>8</v>
      </c>
      <c r="O58" s="171">
        <v>8</v>
      </c>
      <c r="P58" s="266">
        <v>9</v>
      </c>
      <c r="Q58" s="266">
        <v>8</v>
      </c>
      <c r="R58" s="123"/>
      <c r="S58" s="114"/>
      <c r="U58" s="338"/>
    </row>
    <row r="59" spans="1:22" s="44" customFormat="1">
      <c r="A59" s="114"/>
      <c r="B59" s="115"/>
      <c r="C59" s="88" t="s">
        <v>54</v>
      </c>
      <c r="D59" s="250">
        <f>H59+G59+F59+E59</f>
        <v>-1</v>
      </c>
      <c r="E59" s="86">
        <v>-1</v>
      </c>
      <c r="F59" s="171">
        <v>-1</v>
      </c>
      <c r="G59" s="171">
        <v>0</v>
      </c>
      <c r="H59" s="171">
        <v>1</v>
      </c>
      <c r="I59" s="256"/>
      <c r="J59" s="84" t="str">
        <f t="shared" si="5"/>
        <v>n.m.</v>
      </c>
      <c r="K59" s="85" t="str">
        <f t="shared" si="6"/>
        <v>n.m.</v>
      </c>
      <c r="L59" s="256"/>
      <c r="M59" s="250">
        <f>Q59+P59+O59+N59</f>
        <v>0</v>
      </c>
      <c r="N59" s="257">
        <v>0</v>
      </c>
      <c r="O59" s="252">
        <v>0</v>
      </c>
      <c r="P59" s="171">
        <v>0</v>
      </c>
      <c r="Q59" s="171">
        <v>0</v>
      </c>
      <c r="R59" s="123"/>
      <c r="S59" s="114"/>
    </row>
    <row r="60" spans="1:22" s="97" customFormat="1">
      <c r="A60" s="45"/>
      <c r="B60" s="61"/>
      <c r="C60" s="258" t="s">
        <v>171</v>
      </c>
      <c r="D60" s="259">
        <f>D51+D52+D53+D54+D55+D58+D59</f>
        <v>1140</v>
      </c>
      <c r="E60" s="95">
        <f>E51+E52+E53+E54+E55+E58+E59</f>
        <v>297</v>
      </c>
      <c r="F60" s="178">
        <f>F51+F52+F53+F54+F55+F58+F59</f>
        <v>291</v>
      </c>
      <c r="G60" s="178">
        <f>G51+G52+G53+G54+G55+G58+G59</f>
        <v>282</v>
      </c>
      <c r="H60" s="178">
        <f>H51+H52+H53+H54+H55+H58+H59</f>
        <v>270</v>
      </c>
      <c r="I60" s="92"/>
      <c r="J60" s="93">
        <f t="shared" si="5"/>
        <v>0.19622245540398731</v>
      </c>
      <c r="K60" s="94">
        <f t="shared" si="6"/>
        <v>0.14671814671814665</v>
      </c>
      <c r="L60" s="92"/>
      <c r="M60" s="259">
        <f>M51+M52+M53+M54+M55+M58+M59</f>
        <v>953</v>
      </c>
      <c r="N60" s="95">
        <f>N51+N52+N53+N54+N55+N58+N59</f>
        <v>259</v>
      </c>
      <c r="O60" s="178">
        <f>O51+O52+O53+O54+O55+O58+O59</f>
        <v>242</v>
      </c>
      <c r="P60" s="178">
        <f>P51+P52+P53+P54+P55+P58+P59</f>
        <v>228</v>
      </c>
      <c r="Q60" s="178">
        <f>Q51+Q52+Q53+Q54+Q55+Q58+Q59</f>
        <v>224</v>
      </c>
      <c r="R60" s="107"/>
      <c r="S60" s="45"/>
    </row>
    <row r="61" spans="1:22" s="97" customFormat="1">
      <c r="A61" s="45"/>
      <c r="B61" s="61"/>
      <c r="C61" s="258"/>
      <c r="D61" s="259"/>
      <c r="E61" s="95"/>
      <c r="F61" s="178"/>
      <c r="G61" s="178"/>
      <c r="H61" s="178"/>
      <c r="I61" s="92"/>
      <c r="J61" s="93"/>
      <c r="K61" s="94"/>
      <c r="L61" s="92"/>
      <c r="M61" s="259"/>
      <c r="N61" s="95"/>
      <c r="O61" s="178"/>
      <c r="P61" s="178"/>
      <c r="Q61" s="178"/>
      <c r="R61" s="107"/>
      <c r="S61" s="45"/>
    </row>
    <row r="62" spans="1:22" s="97" customFormat="1">
      <c r="A62" s="45"/>
      <c r="B62" s="61"/>
      <c r="C62" s="112" t="s">
        <v>188</v>
      </c>
      <c r="D62" s="259">
        <f>H62+G62+F62+E62</f>
        <v>9</v>
      </c>
      <c r="E62" s="102">
        <v>2</v>
      </c>
      <c r="F62" s="294">
        <v>3</v>
      </c>
      <c r="G62" s="294">
        <v>2</v>
      </c>
      <c r="H62" s="294">
        <v>2</v>
      </c>
      <c r="I62" s="104"/>
      <c r="J62" s="93">
        <f t="shared" si="5"/>
        <v>0.125</v>
      </c>
      <c r="K62" s="94">
        <f t="shared" si="6"/>
        <v>0</v>
      </c>
      <c r="L62" s="104"/>
      <c r="M62" s="259">
        <f>Q62+P62+O62+N62</f>
        <v>8</v>
      </c>
      <c r="N62" s="299">
        <v>2</v>
      </c>
      <c r="O62" s="294">
        <v>2</v>
      </c>
      <c r="P62" s="103">
        <v>2</v>
      </c>
      <c r="Q62" s="294">
        <v>2</v>
      </c>
      <c r="R62" s="107"/>
      <c r="S62" s="45"/>
    </row>
    <row r="63" spans="1:22" s="97" customFormat="1">
      <c r="A63" s="45"/>
      <c r="B63" s="61"/>
      <c r="C63" s="61"/>
      <c r="D63" s="259"/>
      <c r="E63" s="95"/>
      <c r="F63" s="178"/>
      <c r="G63" s="178"/>
      <c r="H63" s="178"/>
      <c r="I63" s="92"/>
      <c r="J63" s="93"/>
      <c r="K63" s="94"/>
      <c r="L63" s="92"/>
      <c r="M63" s="259"/>
      <c r="N63" s="95"/>
      <c r="O63" s="178"/>
      <c r="P63" s="178"/>
      <c r="Q63" s="178"/>
      <c r="R63" s="107"/>
      <c r="S63" s="45"/>
    </row>
    <row r="64" spans="1:22" s="97" customFormat="1">
      <c r="A64" s="45"/>
      <c r="B64" s="61"/>
      <c r="C64" s="61" t="s">
        <v>31</v>
      </c>
      <c r="D64" s="259">
        <f>H64+G64+F64+E64</f>
        <v>3</v>
      </c>
      <c r="E64" s="269">
        <v>3</v>
      </c>
      <c r="F64" s="300">
        <v>-1</v>
      </c>
      <c r="G64" s="300">
        <v>1</v>
      </c>
      <c r="H64" s="300">
        <v>0</v>
      </c>
      <c r="I64" s="268"/>
      <c r="J64" s="93">
        <f t="shared" si="5"/>
        <v>-0.25</v>
      </c>
      <c r="K64" s="94">
        <f t="shared" si="6"/>
        <v>0.5</v>
      </c>
      <c r="L64" s="268"/>
      <c r="M64" s="259">
        <f>Q64+P64+O64+N64</f>
        <v>4</v>
      </c>
      <c r="N64" s="269">
        <v>2</v>
      </c>
      <c r="O64" s="300">
        <v>1</v>
      </c>
      <c r="P64" s="300">
        <v>1</v>
      </c>
      <c r="Q64" s="300">
        <v>0</v>
      </c>
      <c r="R64" s="107"/>
      <c r="S64" s="45"/>
    </row>
    <row r="65" spans="1:19" s="97" customFormat="1">
      <c r="A65" s="45"/>
      <c r="B65" s="61"/>
      <c r="C65" s="61"/>
      <c r="D65" s="259"/>
      <c r="E65" s="102"/>
      <c r="F65" s="294"/>
      <c r="G65" s="294"/>
      <c r="H65" s="294"/>
      <c r="I65" s="271"/>
      <c r="J65" s="93"/>
      <c r="K65" s="94"/>
      <c r="L65" s="271"/>
      <c r="M65" s="259"/>
      <c r="N65" s="95"/>
      <c r="O65" s="178"/>
      <c r="P65" s="103"/>
      <c r="Q65" s="294"/>
      <c r="R65" s="107"/>
      <c r="S65" s="45"/>
    </row>
    <row r="66" spans="1:19" s="97" customFormat="1">
      <c r="A66" s="45"/>
      <c r="B66" s="61"/>
      <c r="C66" s="61" t="s">
        <v>620</v>
      </c>
      <c r="D66" s="259">
        <f>D49+D62+D60+D64</f>
        <v>1875</v>
      </c>
      <c r="E66" s="269">
        <f>E49+E60+E62+E64</f>
        <v>504</v>
      </c>
      <c r="F66" s="300">
        <f>F49+F60+F62+F64</f>
        <v>456</v>
      </c>
      <c r="G66" s="178">
        <f>G49+G60+G62+G64</f>
        <v>506</v>
      </c>
      <c r="H66" s="178">
        <f>H49+H60+H62+H64</f>
        <v>409</v>
      </c>
      <c r="I66" s="271"/>
      <c r="J66" s="93">
        <f t="shared" si="5"/>
        <v>0.2351778656126482</v>
      </c>
      <c r="K66" s="94">
        <f t="shared" si="6"/>
        <v>0.15331807780320372</v>
      </c>
      <c r="L66" s="271"/>
      <c r="M66" s="259">
        <f>M49+M62+M60+M64</f>
        <v>1518</v>
      </c>
      <c r="N66" s="269">
        <f>N49+N60+N62+N64</f>
        <v>437</v>
      </c>
      <c r="O66" s="300">
        <f>O49+O60+O62+O64</f>
        <v>413</v>
      </c>
      <c r="P66" s="178">
        <f>P49+P60+P62+P64</f>
        <v>338</v>
      </c>
      <c r="Q66" s="178">
        <f>Q49+Q62+Q60+Q64</f>
        <v>330</v>
      </c>
      <c r="R66" s="107"/>
      <c r="S66" s="45"/>
    </row>
    <row r="67" spans="1:19" s="97" customFormat="1">
      <c r="A67" s="45"/>
      <c r="B67" s="61"/>
      <c r="C67" s="61"/>
      <c r="D67" s="259"/>
      <c r="E67" s="95"/>
      <c r="F67" s="178"/>
      <c r="G67" s="178"/>
      <c r="H67" s="178"/>
      <c r="I67" s="271"/>
      <c r="J67" s="93"/>
      <c r="K67" s="94"/>
      <c r="L67" s="271"/>
      <c r="M67" s="259"/>
      <c r="N67" s="269"/>
      <c r="O67" s="300"/>
      <c r="P67" s="178"/>
      <c r="Q67" s="178"/>
      <c r="R67" s="107"/>
      <c r="S67" s="45"/>
    </row>
    <row r="68" spans="1:19" s="124" customFormat="1" ht="14.25">
      <c r="A68" s="114"/>
      <c r="B68" s="115"/>
      <c r="C68" s="115" t="s">
        <v>618</v>
      </c>
      <c r="D68" s="274">
        <f>H68+G68+F68+E68</f>
        <v>617</v>
      </c>
      <c r="E68" s="122">
        <v>176</v>
      </c>
      <c r="F68" s="217">
        <v>137</v>
      </c>
      <c r="G68" s="217">
        <v>194</v>
      </c>
      <c r="H68" s="217">
        <v>110</v>
      </c>
      <c r="I68" s="339"/>
      <c r="J68" s="120">
        <f t="shared" si="5"/>
        <v>0.40546697038724377</v>
      </c>
      <c r="K68" s="121">
        <f t="shared" si="6"/>
        <v>0.25714285714285712</v>
      </c>
      <c r="L68" s="339"/>
      <c r="M68" s="274">
        <f>Q68+P68+O68+N68</f>
        <v>439</v>
      </c>
      <c r="N68" s="275">
        <v>140</v>
      </c>
      <c r="O68" s="333">
        <v>140</v>
      </c>
      <c r="P68" s="217">
        <v>81</v>
      </c>
      <c r="Q68" s="217">
        <v>78</v>
      </c>
      <c r="R68" s="123"/>
      <c r="S68" s="114"/>
    </row>
    <row r="69" spans="1:19" s="97" customFormat="1">
      <c r="A69" s="45"/>
      <c r="B69" s="61"/>
      <c r="C69" s="61"/>
      <c r="D69" s="259"/>
      <c r="E69" s="95"/>
      <c r="F69" s="178"/>
      <c r="G69" s="178"/>
      <c r="H69" s="178"/>
      <c r="I69" s="271"/>
      <c r="J69" s="93"/>
      <c r="K69" s="94"/>
      <c r="L69" s="271"/>
      <c r="M69" s="259"/>
      <c r="N69" s="269"/>
      <c r="O69" s="300"/>
      <c r="P69" s="178"/>
      <c r="Q69" s="178"/>
      <c r="R69" s="107"/>
      <c r="S69" s="45"/>
    </row>
    <row r="70" spans="1:19" s="97" customFormat="1">
      <c r="A70" s="45"/>
      <c r="B70" s="61"/>
      <c r="C70" s="61" t="s">
        <v>646</v>
      </c>
      <c r="D70" s="259">
        <f>H70+G70+F70+E70</f>
        <v>1258</v>
      </c>
      <c r="E70" s="269">
        <f>+E66-E68</f>
        <v>328</v>
      </c>
      <c r="F70" s="300">
        <f>+F66-F68</f>
        <v>319</v>
      </c>
      <c r="G70" s="300">
        <f>+G66-G68</f>
        <v>312</v>
      </c>
      <c r="H70" s="178">
        <f>+H66-H68</f>
        <v>299</v>
      </c>
      <c r="I70" s="271"/>
      <c r="J70" s="93">
        <f t="shared" si="5"/>
        <v>0.16589434661723823</v>
      </c>
      <c r="K70" s="94">
        <f t="shared" si="6"/>
        <v>0.10437710437710446</v>
      </c>
      <c r="L70" s="271"/>
      <c r="M70" s="259">
        <f>Q70+P70+O70+N70</f>
        <v>1079</v>
      </c>
      <c r="N70" s="269">
        <f>+N66-N68</f>
        <v>297</v>
      </c>
      <c r="O70" s="300">
        <f>+O66-O68</f>
        <v>273</v>
      </c>
      <c r="P70" s="300">
        <f>+P66-P68</f>
        <v>257</v>
      </c>
      <c r="Q70" s="178">
        <f>+Q66-Q68</f>
        <v>252</v>
      </c>
      <c r="R70" s="107"/>
      <c r="S70" s="45"/>
    </row>
    <row r="71" spans="1:19" s="44" customFormat="1">
      <c r="A71" s="42"/>
      <c r="B71" s="74"/>
      <c r="C71" s="61"/>
      <c r="D71" s="276"/>
      <c r="E71" s="277"/>
      <c r="F71" s="278"/>
      <c r="G71" s="278"/>
      <c r="H71" s="278"/>
      <c r="I71" s="79"/>
      <c r="J71" s="53"/>
      <c r="K71" s="54"/>
      <c r="L71" s="79"/>
      <c r="M71" s="276"/>
      <c r="N71" s="277"/>
      <c r="O71" s="278"/>
      <c r="P71" s="278"/>
      <c r="Q71" s="278"/>
      <c r="R71" s="125"/>
      <c r="S71" s="42"/>
    </row>
    <row r="72" spans="1:19" s="44" customFormat="1" ht="9" customHeight="1">
      <c r="A72" s="42"/>
      <c r="B72" s="42"/>
      <c r="C72" s="42"/>
      <c r="D72" s="42"/>
      <c r="E72" s="42"/>
      <c r="F72" s="42"/>
      <c r="G72" s="42"/>
      <c r="H72" s="42"/>
      <c r="I72" s="42"/>
      <c r="J72" s="43"/>
      <c r="K72" s="43"/>
      <c r="L72" s="42"/>
      <c r="M72" s="42"/>
      <c r="N72" s="42"/>
      <c r="O72" s="42"/>
      <c r="P72" s="42"/>
      <c r="Q72" s="42"/>
      <c r="R72" s="42"/>
      <c r="S72" s="42"/>
    </row>
    <row r="73" spans="1:19" s="44" customFormat="1" ht="14.25">
      <c r="A73" s="157"/>
      <c r="B73" s="158" t="s">
        <v>648</v>
      </c>
      <c r="C73" s="157"/>
      <c r="D73" s="157"/>
      <c r="E73" s="157"/>
      <c r="F73" s="157"/>
      <c r="G73" s="157"/>
      <c r="H73" s="157"/>
      <c r="I73" s="157"/>
      <c r="J73" s="76"/>
      <c r="K73" s="76"/>
      <c r="L73" s="157"/>
      <c r="M73" s="157"/>
      <c r="N73" s="157"/>
      <c r="O73" s="157"/>
      <c r="P73" s="157"/>
      <c r="Q73" s="157"/>
      <c r="R73" s="156"/>
      <c r="S73" s="156"/>
    </row>
    <row r="74" spans="1:19" s="44" customFormat="1" ht="14.25">
      <c r="A74" s="157"/>
      <c r="B74" s="236" t="s">
        <v>445</v>
      </c>
      <c r="C74" s="157"/>
      <c r="D74" s="157"/>
      <c r="E74" s="157"/>
      <c r="F74" s="157"/>
      <c r="G74" s="157"/>
      <c r="H74" s="157"/>
      <c r="I74" s="157"/>
      <c r="J74" s="76"/>
      <c r="K74" s="76"/>
      <c r="L74" s="157"/>
      <c r="M74" s="157"/>
      <c r="N74" s="157"/>
      <c r="O74" s="157"/>
      <c r="P74" s="157"/>
      <c r="Q74" s="157"/>
      <c r="R74" s="156"/>
      <c r="S74" s="156"/>
    </row>
    <row r="75" spans="1:19" s="44" customFormat="1" ht="14.25">
      <c r="A75" s="157"/>
      <c r="B75" s="236" t="s">
        <v>450</v>
      </c>
      <c r="C75" s="157"/>
      <c r="D75" s="157"/>
      <c r="E75" s="157"/>
      <c r="F75" s="157"/>
      <c r="G75" s="157"/>
      <c r="H75" s="157"/>
      <c r="I75" s="157"/>
      <c r="J75" s="76"/>
      <c r="K75" s="76"/>
      <c r="L75" s="157"/>
      <c r="M75" s="157"/>
      <c r="N75" s="157"/>
      <c r="O75" s="157"/>
      <c r="P75" s="157"/>
      <c r="Q75" s="157"/>
      <c r="R75" s="156"/>
      <c r="S75" s="156"/>
    </row>
    <row r="76" spans="1:19" s="44" customFormat="1" ht="14.25">
      <c r="A76" s="205"/>
      <c r="B76" s="158"/>
      <c r="C76" s="157"/>
      <c r="D76" s="157"/>
      <c r="E76" s="157"/>
      <c r="F76" s="157"/>
      <c r="G76" s="157"/>
      <c r="H76" s="157"/>
      <c r="I76" s="157"/>
      <c r="J76" s="76"/>
      <c r="K76" s="76"/>
      <c r="L76" s="157"/>
      <c r="M76" s="157"/>
      <c r="N76" s="157"/>
      <c r="O76" s="157"/>
      <c r="P76" s="157"/>
      <c r="Q76" s="157"/>
      <c r="R76" s="156"/>
      <c r="S76" s="156"/>
    </row>
    <row r="77" spans="1:19" s="44" customFormat="1" ht="9" customHeight="1">
      <c r="A77" s="42"/>
      <c r="B77" s="42"/>
      <c r="C77" s="42"/>
      <c r="D77" s="42"/>
      <c r="E77" s="42"/>
      <c r="F77" s="42"/>
      <c r="G77" s="42"/>
      <c r="H77" s="42"/>
      <c r="I77" s="42"/>
      <c r="J77" s="43"/>
      <c r="K77" s="43"/>
      <c r="L77" s="42"/>
      <c r="M77" s="42"/>
      <c r="N77" s="42"/>
      <c r="O77" s="42"/>
      <c r="P77" s="42"/>
      <c r="Q77" s="42"/>
      <c r="R77" s="42"/>
      <c r="S77" s="42"/>
    </row>
    <row r="78" spans="1:19" s="44" customFormat="1">
      <c r="A78" s="45"/>
      <c r="B78" s="52"/>
      <c r="C78" s="47" t="s">
        <v>38</v>
      </c>
      <c r="D78" s="240">
        <f>+D42</f>
        <v>2013</v>
      </c>
      <c r="E78" s="241" t="str">
        <f>+E42</f>
        <v>Q4 '13</v>
      </c>
      <c r="F78" s="51" t="str">
        <f>+F42</f>
        <v>Q3 '13</v>
      </c>
      <c r="G78" s="51" t="str">
        <f>+G42</f>
        <v>Q2 '13</v>
      </c>
      <c r="H78" s="51" t="s">
        <v>408</v>
      </c>
      <c r="I78" s="52"/>
      <c r="J78" s="53" t="s">
        <v>357</v>
      </c>
      <c r="K78" s="54" t="s">
        <v>357</v>
      </c>
      <c r="L78" s="51"/>
      <c r="M78" s="240">
        <v>2012</v>
      </c>
      <c r="N78" s="49" t="s">
        <v>388</v>
      </c>
      <c r="O78" s="51" t="s">
        <v>371</v>
      </c>
      <c r="P78" s="51" t="s">
        <v>361</v>
      </c>
      <c r="Q78" s="51" t="s">
        <v>321</v>
      </c>
      <c r="R78" s="242"/>
      <c r="S78" s="45"/>
    </row>
    <row r="79" spans="1:19" s="44" customFormat="1">
      <c r="A79" s="42"/>
      <c r="B79" s="74"/>
      <c r="C79" s="337" t="s">
        <v>396</v>
      </c>
      <c r="D79" s="243"/>
      <c r="E79" s="241"/>
      <c r="F79" s="51"/>
      <c r="G79" s="51"/>
      <c r="H79" s="51"/>
      <c r="I79" s="61"/>
      <c r="J79" s="62" t="str">
        <f>+J43</f>
        <v>FY%</v>
      </c>
      <c r="K79" s="63" t="str">
        <f>+K43</f>
        <v>Q4%</v>
      </c>
      <c r="L79" s="282"/>
      <c r="M79" s="243"/>
      <c r="N79" s="151"/>
      <c r="O79" s="282"/>
      <c r="P79" s="51"/>
      <c r="Q79" s="51"/>
      <c r="R79" s="74"/>
      <c r="S79" s="42"/>
    </row>
    <row r="80" spans="1:19" s="44" customFormat="1" ht="12.75" customHeight="1">
      <c r="A80" s="42"/>
      <c r="B80" s="74"/>
      <c r="C80" s="74"/>
      <c r="D80" s="244"/>
      <c r="E80" s="325"/>
      <c r="F80" s="327"/>
      <c r="G80" s="326"/>
      <c r="H80" s="327"/>
      <c r="I80" s="328"/>
      <c r="J80" s="329"/>
      <c r="K80" s="330"/>
      <c r="L80" s="282"/>
      <c r="M80" s="244"/>
      <c r="N80" s="151"/>
      <c r="O80" s="282"/>
      <c r="P80" s="326"/>
      <c r="Q80" s="327"/>
      <c r="R80" s="316"/>
      <c r="S80" s="42"/>
    </row>
    <row r="81" spans="1:22" s="44" customFormat="1" ht="14.25">
      <c r="A81" s="42"/>
      <c r="B81" s="74"/>
      <c r="C81" s="88" t="s">
        <v>573</v>
      </c>
      <c r="D81" s="250">
        <f>H81+G81+F81+E81</f>
        <v>355</v>
      </c>
      <c r="E81" s="251">
        <v>82</v>
      </c>
      <c r="F81" s="252">
        <v>79</v>
      </c>
      <c r="G81" s="252">
        <v>120</v>
      </c>
      <c r="H81" s="252">
        <v>74</v>
      </c>
      <c r="I81" s="83"/>
      <c r="J81" s="84">
        <f t="shared" ref="J81" si="7">+IFERROR(IF(D81*M81&lt;0,"n.m.",IF(D81/M81-1&gt;100%,"&gt;100%",D81/M81-1)),"n.m.")</f>
        <v>0.14516129032258074</v>
      </c>
      <c r="K81" s="85">
        <f t="shared" ref="K81" si="8">+IFERROR(IF(E81*N81&lt;0,"n.m.",IF(E81/N81-1&gt;100%,"&gt;100%",E81/N81-1)),"n.m.")</f>
        <v>-2.3809523809523836E-2</v>
      </c>
      <c r="L81" s="171"/>
      <c r="M81" s="250">
        <f>Q81+P81+O81+N81</f>
        <v>310</v>
      </c>
      <c r="N81" s="86">
        <v>84</v>
      </c>
      <c r="O81" s="171">
        <v>77</v>
      </c>
      <c r="P81" s="252">
        <v>75</v>
      </c>
      <c r="Q81" s="252">
        <v>74</v>
      </c>
      <c r="R81" s="125"/>
      <c r="S81" s="42"/>
    </row>
    <row r="82" spans="1:22" s="44" customFormat="1">
      <c r="A82" s="42"/>
      <c r="B82" s="74"/>
      <c r="C82" s="88" t="s">
        <v>29</v>
      </c>
      <c r="D82" s="250">
        <f>H82+G82+F82+E82</f>
        <v>54</v>
      </c>
      <c r="E82" s="251">
        <v>15</v>
      </c>
      <c r="F82" s="252">
        <v>12</v>
      </c>
      <c r="G82" s="252">
        <v>13</v>
      </c>
      <c r="H82" s="252">
        <v>14</v>
      </c>
      <c r="I82" s="83"/>
      <c r="J82" s="84">
        <f t="shared" ref="J82:J106" si="9">+IFERROR(IF(D82*M82&lt;0,"n.m.",IF(D82/M82-1&gt;100%,"&gt;100%",D82/M82-1)),"n.m.")</f>
        <v>-3.5714285714285698E-2</v>
      </c>
      <c r="K82" s="85">
        <f t="shared" ref="K82:K106" si="10">+IFERROR(IF(E82*N82&lt;0,"n.m.",IF(E82/N82-1&gt;100%,"&gt;100%",E82/N82-1)),"n.m.")</f>
        <v>0</v>
      </c>
      <c r="L82" s="171"/>
      <c r="M82" s="250">
        <f>Q82+P82+O82+N82</f>
        <v>56</v>
      </c>
      <c r="N82" s="86">
        <v>15</v>
      </c>
      <c r="O82" s="171">
        <v>14</v>
      </c>
      <c r="P82" s="252">
        <v>13</v>
      </c>
      <c r="Q82" s="252">
        <v>14</v>
      </c>
      <c r="R82" s="125"/>
      <c r="S82" s="42"/>
    </row>
    <row r="83" spans="1:22" s="44" customFormat="1" ht="14.25">
      <c r="A83" s="42"/>
      <c r="B83" s="74"/>
      <c r="C83" s="88" t="s">
        <v>548</v>
      </c>
      <c r="D83" s="250">
        <f>H83+G83+F83+E83</f>
        <v>0</v>
      </c>
      <c r="E83" s="331">
        <v>0</v>
      </c>
      <c r="F83" s="222">
        <v>0</v>
      </c>
      <c r="G83" s="255">
        <v>0</v>
      </c>
      <c r="H83" s="222">
        <v>0</v>
      </c>
      <c r="I83" s="256"/>
      <c r="J83" s="84">
        <f t="shared" si="9"/>
        <v>-1</v>
      </c>
      <c r="K83" s="85">
        <f t="shared" si="10"/>
        <v>-1</v>
      </c>
      <c r="L83" s="252"/>
      <c r="M83" s="250">
        <f>Q83+P83+O83+N83</f>
        <v>9</v>
      </c>
      <c r="N83" s="257">
        <v>5</v>
      </c>
      <c r="O83" s="252">
        <v>0</v>
      </c>
      <c r="P83" s="255">
        <v>1</v>
      </c>
      <c r="Q83" s="222">
        <v>3</v>
      </c>
      <c r="R83" s="125"/>
      <c r="S83" s="42"/>
    </row>
    <row r="84" spans="1:22" s="44" customFormat="1">
      <c r="A84" s="42"/>
      <c r="B84" s="74"/>
      <c r="C84" s="88" t="s">
        <v>338</v>
      </c>
      <c r="D84" s="250">
        <f>H84+G84+F84+E84</f>
        <v>1</v>
      </c>
      <c r="E84" s="331">
        <v>1</v>
      </c>
      <c r="F84" s="222">
        <v>0</v>
      </c>
      <c r="G84" s="255">
        <v>-1</v>
      </c>
      <c r="H84" s="222">
        <v>1</v>
      </c>
      <c r="I84" s="256"/>
      <c r="J84" s="84" t="str">
        <f t="shared" si="9"/>
        <v>n.m.</v>
      </c>
      <c r="K84" s="85" t="str">
        <f t="shared" si="10"/>
        <v>n.m.</v>
      </c>
      <c r="L84" s="252"/>
      <c r="M84" s="250">
        <f>Q84+P84+O84+N84</f>
        <v>-1</v>
      </c>
      <c r="N84" s="257">
        <v>-1</v>
      </c>
      <c r="O84" s="252">
        <v>0</v>
      </c>
      <c r="P84" s="255">
        <v>0</v>
      </c>
      <c r="Q84" s="222">
        <v>0</v>
      </c>
      <c r="R84" s="125"/>
      <c r="S84" s="42"/>
    </row>
    <row r="85" spans="1:22" s="97" customFormat="1">
      <c r="A85" s="45"/>
      <c r="B85" s="61"/>
      <c r="C85" s="61" t="s">
        <v>531</v>
      </c>
      <c r="D85" s="259">
        <f>D81+D82+D83+D84</f>
        <v>410</v>
      </c>
      <c r="E85" s="95">
        <f>E81+E82+E83+E84</f>
        <v>98</v>
      </c>
      <c r="F85" s="178">
        <f>F81+F82+F83+F84</f>
        <v>91</v>
      </c>
      <c r="G85" s="261">
        <f>G81+G82+G83+G84</f>
        <v>132</v>
      </c>
      <c r="H85" s="286">
        <f>H81+H82+H83+H84</f>
        <v>89</v>
      </c>
      <c r="I85" s="92"/>
      <c r="J85" s="93">
        <f t="shared" si="9"/>
        <v>9.625668449197855E-2</v>
      </c>
      <c r="K85" s="94">
        <f t="shared" si="10"/>
        <v>-4.8543689320388328E-2</v>
      </c>
      <c r="L85" s="178"/>
      <c r="M85" s="259">
        <f>M81+M82+M83+M84</f>
        <v>374</v>
      </c>
      <c r="N85" s="95">
        <f>N81+N82+N83+N84</f>
        <v>103</v>
      </c>
      <c r="O85" s="178">
        <f>O81+O82+O83+O84</f>
        <v>91</v>
      </c>
      <c r="P85" s="261">
        <f>P81+P82+P83+P84</f>
        <v>89</v>
      </c>
      <c r="Q85" s="286">
        <f>Q81+Q82+Q83+Q84</f>
        <v>91</v>
      </c>
      <c r="R85" s="107"/>
      <c r="S85" s="45"/>
    </row>
    <row r="86" spans="1:22" s="97" customFormat="1">
      <c r="A86" s="45"/>
      <c r="B86" s="61"/>
      <c r="C86" s="61"/>
      <c r="D86" s="259"/>
      <c r="E86" s="260"/>
      <c r="F86" s="286"/>
      <c r="G86" s="261"/>
      <c r="H86" s="286"/>
      <c r="I86" s="92"/>
      <c r="J86" s="93"/>
      <c r="K86" s="94"/>
      <c r="L86" s="178"/>
      <c r="M86" s="259"/>
      <c r="N86" s="95"/>
      <c r="O86" s="178"/>
      <c r="P86" s="261"/>
      <c r="Q86" s="286"/>
      <c r="R86" s="107"/>
      <c r="S86" s="45"/>
    </row>
    <row r="87" spans="1:22" s="44" customFormat="1">
      <c r="A87" s="42"/>
      <c r="B87" s="74"/>
      <c r="C87" s="74" t="s">
        <v>309</v>
      </c>
      <c r="D87" s="250">
        <f>H87+G87+F87+E87</f>
        <v>69</v>
      </c>
      <c r="E87" s="86">
        <v>16</v>
      </c>
      <c r="F87" s="171">
        <v>16</v>
      </c>
      <c r="G87" s="171">
        <v>22</v>
      </c>
      <c r="H87" s="171">
        <v>15</v>
      </c>
      <c r="I87" s="83"/>
      <c r="J87" s="84">
        <f t="shared" si="9"/>
        <v>7.8125E-2</v>
      </c>
      <c r="K87" s="85">
        <f t="shared" si="10"/>
        <v>-0.19999999999999996</v>
      </c>
      <c r="L87" s="171"/>
      <c r="M87" s="250">
        <f>Q87+P87+O87+N87</f>
        <v>64</v>
      </c>
      <c r="N87" s="86">
        <v>20</v>
      </c>
      <c r="O87" s="171">
        <v>14</v>
      </c>
      <c r="P87" s="171">
        <v>15</v>
      </c>
      <c r="Q87" s="171">
        <v>15</v>
      </c>
      <c r="R87" s="289"/>
      <c r="S87" s="42"/>
    </row>
    <row r="88" spans="1:22" s="44" customFormat="1">
      <c r="A88" s="42"/>
      <c r="B88" s="74"/>
      <c r="C88" s="88" t="s">
        <v>310</v>
      </c>
      <c r="D88" s="250">
        <f>H88+G88+F88+E88</f>
        <v>110</v>
      </c>
      <c r="E88" s="86">
        <v>26</v>
      </c>
      <c r="F88" s="171">
        <v>27</v>
      </c>
      <c r="G88" s="171">
        <v>28</v>
      </c>
      <c r="H88" s="171">
        <v>29</v>
      </c>
      <c r="I88" s="83"/>
      <c r="J88" s="84">
        <f t="shared" si="9"/>
        <v>6.7961165048543659E-2</v>
      </c>
      <c r="K88" s="85">
        <f t="shared" si="10"/>
        <v>-0.10344827586206895</v>
      </c>
      <c r="L88" s="171"/>
      <c r="M88" s="250">
        <f>Q88+P88+O88+N88</f>
        <v>103</v>
      </c>
      <c r="N88" s="86">
        <v>29</v>
      </c>
      <c r="O88" s="171">
        <v>26</v>
      </c>
      <c r="P88" s="171">
        <v>25</v>
      </c>
      <c r="Q88" s="171">
        <v>23</v>
      </c>
      <c r="R88" s="125"/>
      <c r="S88" s="42"/>
    </row>
    <row r="89" spans="1:22" s="44" customFormat="1" ht="14.25">
      <c r="A89" s="42"/>
      <c r="B89" s="74"/>
      <c r="C89" s="88" t="s">
        <v>549</v>
      </c>
      <c r="D89" s="250">
        <f>H89+G89+F89+E89</f>
        <v>90</v>
      </c>
      <c r="E89" s="86">
        <v>25</v>
      </c>
      <c r="F89" s="171">
        <v>21</v>
      </c>
      <c r="G89" s="171">
        <v>23</v>
      </c>
      <c r="H89" s="171">
        <v>21</v>
      </c>
      <c r="I89" s="83"/>
      <c r="J89" s="84">
        <f t="shared" si="9"/>
        <v>-0.58333333333333326</v>
      </c>
      <c r="K89" s="85">
        <f t="shared" si="10"/>
        <v>-0.83443708609271527</v>
      </c>
      <c r="L89" s="171"/>
      <c r="M89" s="250">
        <f>Q89+P89+O89+N89</f>
        <v>216</v>
      </c>
      <c r="N89" s="86">
        <v>151</v>
      </c>
      <c r="O89" s="171">
        <v>22</v>
      </c>
      <c r="P89" s="171">
        <v>21</v>
      </c>
      <c r="Q89" s="171">
        <v>22</v>
      </c>
      <c r="R89" s="125"/>
      <c r="S89" s="42"/>
    </row>
    <row r="90" spans="1:22" s="44" customFormat="1">
      <c r="A90" s="42"/>
      <c r="B90" s="74"/>
      <c r="C90" s="88" t="s">
        <v>317</v>
      </c>
      <c r="D90" s="250">
        <f>H90+G90+F90+E90</f>
        <v>230</v>
      </c>
      <c r="E90" s="86">
        <v>61</v>
      </c>
      <c r="F90" s="171">
        <v>56</v>
      </c>
      <c r="G90" s="171">
        <v>58</v>
      </c>
      <c r="H90" s="171">
        <v>55</v>
      </c>
      <c r="I90" s="83"/>
      <c r="J90" s="84">
        <f t="shared" si="9"/>
        <v>0.27071823204419898</v>
      </c>
      <c r="K90" s="85">
        <f t="shared" si="10"/>
        <v>0.2978723404255319</v>
      </c>
      <c r="L90" s="171"/>
      <c r="M90" s="250">
        <f>Q90+P90+O90+N90</f>
        <v>181</v>
      </c>
      <c r="N90" s="86">
        <v>47</v>
      </c>
      <c r="O90" s="171">
        <v>45</v>
      </c>
      <c r="P90" s="171">
        <v>45</v>
      </c>
      <c r="Q90" s="171">
        <v>44</v>
      </c>
      <c r="R90" s="125"/>
      <c r="S90" s="42"/>
    </row>
    <row r="91" spans="1:22" s="44" customFormat="1">
      <c r="A91" s="42"/>
      <c r="B91" s="74"/>
      <c r="C91" s="88" t="s">
        <v>338</v>
      </c>
      <c r="D91" s="250">
        <f>H91+G91+F91+E91</f>
        <v>3</v>
      </c>
      <c r="E91" s="86">
        <v>1</v>
      </c>
      <c r="F91" s="171">
        <v>0</v>
      </c>
      <c r="G91" s="171">
        <v>1</v>
      </c>
      <c r="H91" s="171">
        <v>1</v>
      </c>
      <c r="I91" s="83"/>
      <c r="J91" s="84" t="str">
        <f t="shared" si="9"/>
        <v>n.m.</v>
      </c>
      <c r="K91" s="85" t="str">
        <f t="shared" si="10"/>
        <v>n.m.</v>
      </c>
      <c r="L91" s="171"/>
      <c r="M91" s="250">
        <f>Q91+P91+O91+N91</f>
        <v>0</v>
      </c>
      <c r="N91" s="86">
        <v>0</v>
      </c>
      <c r="O91" s="171">
        <v>0</v>
      </c>
      <c r="P91" s="171">
        <v>0</v>
      </c>
      <c r="Q91" s="171">
        <v>0</v>
      </c>
      <c r="R91" s="125"/>
      <c r="S91" s="42"/>
    </row>
    <row r="92" spans="1:22" s="97" customFormat="1">
      <c r="A92" s="142"/>
      <c r="B92" s="143"/>
      <c r="C92" s="258" t="s">
        <v>214</v>
      </c>
      <c r="D92" s="259">
        <f>D87+D88+D89+D90+D91</f>
        <v>502</v>
      </c>
      <c r="E92" s="95">
        <f>E87+E88+E89+E90+E91</f>
        <v>129</v>
      </c>
      <c r="F92" s="178">
        <f>F87+F88+F89+F90+F91</f>
        <v>120</v>
      </c>
      <c r="G92" s="178">
        <f>G87+G88+G89+G90+G91</f>
        <v>132</v>
      </c>
      <c r="H92" s="178">
        <f>H87+H88+H89+H90+H91</f>
        <v>121</v>
      </c>
      <c r="I92" s="92"/>
      <c r="J92" s="93">
        <f t="shared" si="9"/>
        <v>-0.10992907801418439</v>
      </c>
      <c r="K92" s="94">
        <f t="shared" si="10"/>
        <v>-0.47773279352226716</v>
      </c>
      <c r="L92" s="178"/>
      <c r="M92" s="259">
        <f>M87+M88+M89+M90+M91</f>
        <v>564</v>
      </c>
      <c r="N92" s="95">
        <f>N87+N88+N89+N90+N91</f>
        <v>247</v>
      </c>
      <c r="O92" s="178">
        <f>O87+O88+O89+O90+O91</f>
        <v>107</v>
      </c>
      <c r="P92" s="178">
        <f>P87+P88+P89+P90+P91</f>
        <v>106</v>
      </c>
      <c r="Q92" s="178">
        <f>Q87+Q88+Q89+Q90+Q91</f>
        <v>104</v>
      </c>
      <c r="R92" s="295"/>
      <c r="S92" s="142"/>
      <c r="V92" s="141"/>
    </row>
    <row r="93" spans="1:22" s="44" customFormat="1">
      <c r="A93" s="114"/>
      <c r="B93" s="115"/>
      <c r="C93" s="258"/>
      <c r="D93" s="250"/>
      <c r="E93" s="86"/>
      <c r="F93" s="171"/>
      <c r="G93" s="171"/>
      <c r="H93" s="171"/>
      <c r="I93" s="83"/>
      <c r="J93" s="84"/>
      <c r="K93" s="85"/>
      <c r="L93" s="171"/>
      <c r="M93" s="250"/>
      <c r="N93" s="86"/>
      <c r="O93" s="171"/>
      <c r="P93" s="171"/>
      <c r="Q93" s="171"/>
      <c r="R93" s="123"/>
      <c r="S93" s="114"/>
    </row>
    <row r="94" spans="1:22" s="44" customFormat="1" ht="14.25">
      <c r="A94" s="114"/>
      <c r="B94" s="115"/>
      <c r="C94" s="88" t="s">
        <v>550</v>
      </c>
      <c r="D94" s="250">
        <f>H94+G94+F94+E94</f>
        <v>37</v>
      </c>
      <c r="E94" s="265">
        <v>9</v>
      </c>
      <c r="F94" s="266">
        <v>9</v>
      </c>
      <c r="G94" s="266">
        <v>9</v>
      </c>
      <c r="H94" s="266">
        <v>10</v>
      </c>
      <c r="I94" s="83"/>
      <c r="J94" s="84">
        <f t="shared" si="9"/>
        <v>-0.84518828451882844</v>
      </c>
      <c r="K94" s="85">
        <f t="shared" si="10"/>
        <v>-0.95588235294117652</v>
      </c>
      <c r="L94" s="171"/>
      <c r="M94" s="250">
        <f>Q94+P94+O94+N94</f>
        <v>239</v>
      </c>
      <c r="N94" s="86">
        <v>204</v>
      </c>
      <c r="O94" s="171">
        <v>12</v>
      </c>
      <c r="P94" s="266">
        <v>12</v>
      </c>
      <c r="Q94" s="266">
        <v>11</v>
      </c>
      <c r="R94" s="123"/>
      <c r="S94" s="114"/>
    </row>
    <row r="95" spans="1:22" s="44" customFormat="1">
      <c r="A95" s="114"/>
      <c r="B95" s="115"/>
      <c r="C95" s="88" t="s">
        <v>54</v>
      </c>
      <c r="D95" s="250">
        <f>H95+G95+F95+E95</f>
        <v>0</v>
      </c>
      <c r="E95" s="86">
        <v>0</v>
      </c>
      <c r="F95" s="171">
        <v>1</v>
      </c>
      <c r="G95" s="171">
        <v>0</v>
      </c>
      <c r="H95" s="171">
        <v>-1</v>
      </c>
      <c r="I95" s="256"/>
      <c r="J95" s="84" t="str">
        <f t="shared" si="9"/>
        <v>n.m.</v>
      </c>
      <c r="K95" s="85" t="str">
        <f t="shared" si="10"/>
        <v>n.m.</v>
      </c>
      <c r="L95" s="252"/>
      <c r="M95" s="250">
        <f>Q95+P95+O95+N95</f>
        <v>0</v>
      </c>
      <c r="N95" s="257">
        <v>0</v>
      </c>
      <c r="O95" s="252">
        <v>0</v>
      </c>
      <c r="P95" s="171">
        <v>0</v>
      </c>
      <c r="Q95" s="171">
        <v>0</v>
      </c>
      <c r="R95" s="123"/>
      <c r="S95" s="114"/>
    </row>
    <row r="96" spans="1:22" s="97" customFormat="1">
      <c r="A96" s="45"/>
      <c r="B96" s="61"/>
      <c r="C96" s="258" t="s">
        <v>171</v>
      </c>
      <c r="D96" s="259">
        <f>D87+D88+D89+D90+D91+D94+D95</f>
        <v>539</v>
      </c>
      <c r="E96" s="95">
        <f>E87+E88+E89+E90+E91+E94+E95</f>
        <v>138</v>
      </c>
      <c r="F96" s="178">
        <f>F87+F88+F89+F90+F91+F94+F95</f>
        <v>130</v>
      </c>
      <c r="G96" s="178">
        <f>G87+G88+G89+G90+G91+G94+G95</f>
        <v>141</v>
      </c>
      <c r="H96" s="178">
        <f>H87+H88+H89+H90+H91+H94+H95</f>
        <v>130</v>
      </c>
      <c r="I96" s="92"/>
      <c r="J96" s="93">
        <f t="shared" si="9"/>
        <v>-0.32876712328767121</v>
      </c>
      <c r="K96" s="94">
        <f t="shared" si="10"/>
        <v>-0.6940133037694014</v>
      </c>
      <c r="L96" s="178"/>
      <c r="M96" s="259">
        <f>M87+M88+M89+M90+M91+M94+M95</f>
        <v>803</v>
      </c>
      <c r="N96" s="95">
        <f>N87+N88+N89+N90+N91+N94+N95</f>
        <v>451</v>
      </c>
      <c r="O96" s="178">
        <f>O87+O88+O89+O90+O91+O94+O95</f>
        <v>119</v>
      </c>
      <c r="P96" s="178">
        <f>P87+P88+P89+P90+P91+P94+P95</f>
        <v>118</v>
      </c>
      <c r="Q96" s="178">
        <f>Q87+Q88+Q89+Q90+Q91+Q94+Q95</f>
        <v>115</v>
      </c>
      <c r="R96" s="107"/>
      <c r="S96" s="45"/>
    </row>
    <row r="97" spans="1:19" s="97" customFormat="1">
      <c r="A97" s="45"/>
      <c r="B97" s="61"/>
      <c r="C97" s="61"/>
      <c r="D97" s="259"/>
      <c r="E97" s="95"/>
      <c r="F97" s="178"/>
      <c r="G97" s="178"/>
      <c r="H97" s="178"/>
      <c r="I97" s="92"/>
      <c r="J97" s="93"/>
      <c r="K97" s="94"/>
      <c r="L97" s="178"/>
      <c r="M97" s="259"/>
      <c r="N97" s="95"/>
      <c r="O97" s="178"/>
      <c r="P97" s="178"/>
      <c r="Q97" s="178"/>
      <c r="R97" s="107"/>
      <c r="S97" s="45"/>
    </row>
    <row r="98" spans="1:19" s="97" customFormat="1">
      <c r="A98" s="45"/>
      <c r="B98" s="61"/>
      <c r="C98" s="112" t="s">
        <v>188</v>
      </c>
      <c r="D98" s="259">
        <f>H98+G98+F98+E98</f>
        <v>3</v>
      </c>
      <c r="E98" s="102">
        <v>1</v>
      </c>
      <c r="F98" s="294">
        <v>0</v>
      </c>
      <c r="G98" s="103">
        <v>1</v>
      </c>
      <c r="H98" s="294">
        <v>1</v>
      </c>
      <c r="I98" s="104"/>
      <c r="J98" s="93">
        <f t="shared" si="9"/>
        <v>-0.7</v>
      </c>
      <c r="K98" s="94">
        <f t="shared" si="10"/>
        <v>0</v>
      </c>
      <c r="L98" s="294"/>
      <c r="M98" s="259">
        <f>Q98+P98+O98+N98</f>
        <v>10</v>
      </c>
      <c r="N98" s="299">
        <v>1</v>
      </c>
      <c r="O98" s="294">
        <v>3</v>
      </c>
      <c r="P98" s="103">
        <v>3</v>
      </c>
      <c r="Q98" s="294">
        <v>3</v>
      </c>
      <c r="R98" s="107"/>
      <c r="S98" s="45"/>
    </row>
    <row r="99" spans="1:19" s="97" customFormat="1">
      <c r="A99" s="45"/>
      <c r="B99" s="61"/>
      <c r="C99" s="61"/>
      <c r="D99" s="259"/>
      <c r="E99" s="95"/>
      <c r="F99" s="178"/>
      <c r="G99" s="178"/>
      <c r="H99" s="178"/>
      <c r="I99" s="92"/>
      <c r="J99" s="93"/>
      <c r="K99" s="94"/>
      <c r="L99" s="178"/>
      <c r="M99" s="259"/>
      <c r="N99" s="95"/>
      <c r="O99" s="178"/>
      <c r="P99" s="178"/>
      <c r="Q99" s="178"/>
      <c r="R99" s="107"/>
      <c r="S99" s="45"/>
    </row>
    <row r="100" spans="1:19" s="97" customFormat="1">
      <c r="A100" s="45"/>
      <c r="B100" s="61"/>
      <c r="C100" s="61" t="s">
        <v>31</v>
      </c>
      <c r="D100" s="259">
        <f>H100+G100+F100+E100</f>
        <v>2</v>
      </c>
      <c r="E100" s="269">
        <v>0</v>
      </c>
      <c r="F100" s="300">
        <v>1</v>
      </c>
      <c r="G100" s="300">
        <v>1</v>
      </c>
      <c r="H100" s="300">
        <v>0</v>
      </c>
      <c r="I100" s="268"/>
      <c r="J100" s="93">
        <f t="shared" si="9"/>
        <v>-0.33333333333333337</v>
      </c>
      <c r="K100" s="94">
        <f t="shared" si="10"/>
        <v>-1</v>
      </c>
      <c r="L100" s="267"/>
      <c r="M100" s="259">
        <f>Q100+P100+O100+N100</f>
        <v>3</v>
      </c>
      <c r="N100" s="269">
        <v>1</v>
      </c>
      <c r="O100" s="300">
        <v>1</v>
      </c>
      <c r="P100" s="300">
        <v>1</v>
      </c>
      <c r="Q100" s="300">
        <v>0</v>
      </c>
      <c r="R100" s="107"/>
      <c r="S100" s="45"/>
    </row>
    <row r="101" spans="1:19" s="97" customFormat="1">
      <c r="A101" s="45"/>
      <c r="B101" s="61"/>
      <c r="C101" s="61"/>
      <c r="D101" s="259"/>
      <c r="E101" s="102"/>
      <c r="F101" s="294"/>
      <c r="G101" s="103"/>
      <c r="H101" s="294"/>
      <c r="I101" s="271"/>
      <c r="J101" s="93"/>
      <c r="K101" s="94"/>
      <c r="L101" s="340"/>
      <c r="M101" s="259"/>
      <c r="N101" s="95"/>
      <c r="O101" s="178"/>
      <c r="P101" s="103"/>
      <c r="Q101" s="294"/>
      <c r="R101" s="107"/>
      <c r="S101" s="45"/>
    </row>
    <row r="102" spans="1:19" s="97" customFormat="1">
      <c r="A102" s="45"/>
      <c r="B102" s="61"/>
      <c r="C102" s="61" t="s">
        <v>621</v>
      </c>
      <c r="D102" s="259">
        <f>D85+D98+D96+D100</f>
        <v>954</v>
      </c>
      <c r="E102" s="269">
        <f t="shared" ref="E102:F102" si="11">E85+E98+E96+E100</f>
        <v>237</v>
      </c>
      <c r="F102" s="300">
        <f t="shared" si="11"/>
        <v>222</v>
      </c>
      <c r="G102" s="178">
        <f t="shared" ref="G102:H102" si="12">G85+G98+G96+G100</f>
        <v>275</v>
      </c>
      <c r="H102" s="178">
        <f t="shared" si="12"/>
        <v>220</v>
      </c>
      <c r="I102" s="271"/>
      <c r="J102" s="93">
        <f t="shared" si="9"/>
        <v>-0.1983193277310924</v>
      </c>
      <c r="K102" s="94">
        <f t="shared" si="10"/>
        <v>-0.57374100719424459</v>
      </c>
      <c r="L102" s="340"/>
      <c r="M102" s="259">
        <f>M85+M98+M96+M100</f>
        <v>1190</v>
      </c>
      <c r="N102" s="269">
        <f t="shared" ref="N102:P102" si="13">N85+N98+N96+N100</f>
        <v>556</v>
      </c>
      <c r="O102" s="300">
        <f t="shared" si="13"/>
        <v>214</v>
      </c>
      <c r="P102" s="178">
        <f t="shared" si="13"/>
        <v>211</v>
      </c>
      <c r="Q102" s="178">
        <f>Q85+Q98+Q96+Q100</f>
        <v>209</v>
      </c>
      <c r="R102" s="107"/>
      <c r="S102" s="45"/>
    </row>
    <row r="103" spans="1:19" s="97" customFormat="1">
      <c r="A103" s="45"/>
      <c r="B103" s="61"/>
      <c r="C103" s="61"/>
      <c r="D103" s="259"/>
      <c r="E103" s="95"/>
      <c r="F103" s="178"/>
      <c r="G103" s="178"/>
      <c r="H103" s="178"/>
      <c r="I103" s="271"/>
      <c r="J103" s="93"/>
      <c r="K103" s="94"/>
      <c r="L103" s="340"/>
      <c r="M103" s="259"/>
      <c r="N103" s="269"/>
      <c r="O103" s="300"/>
      <c r="P103" s="178"/>
      <c r="Q103" s="178"/>
      <c r="R103" s="107"/>
      <c r="S103" s="45"/>
    </row>
    <row r="104" spans="1:19" s="124" customFormat="1" ht="14.25">
      <c r="A104" s="114"/>
      <c r="B104" s="115"/>
      <c r="C104" s="115" t="s">
        <v>618</v>
      </c>
      <c r="D104" s="274">
        <f>H104+G104+F104+E104</f>
        <v>355</v>
      </c>
      <c r="E104" s="122">
        <v>82</v>
      </c>
      <c r="F104" s="217">
        <v>79</v>
      </c>
      <c r="G104" s="217">
        <v>120</v>
      </c>
      <c r="H104" s="217">
        <v>74</v>
      </c>
      <c r="I104" s="339"/>
      <c r="J104" s="120">
        <f t="shared" si="9"/>
        <v>0.14886731391585761</v>
      </c>
      <c r="K104" s="121">
        <f t="shared" si="10"/>
        <v>-2.3809523809523836E-2</v>
      </c>
      <c r="L104" s="341"/>
      <c r="M104" s="274">
        <f>Q104+P104+O104+N104</f>
        <v>309</v>
      </c>
      <c r="N104" s="275">
        <v>84</v>
      </c>
      <c r="O104" s="333">
        <v>76</v>
      </c>
      <c r="P104" s="217">
        <v>75</v>
      </c>
      <c r="Q104" s="217">
        <v>74</v>
      </c>
      <c r="R104" s="123"/>
      <c r="S104" s="114"/>
    </row>
    <row r="105" spans="1:19" s="97" customFormat="1">
      <c r="A105" s="45"/>
      <c r="B105" s="61"/>
      <c r="C105" s="61"/>
      <c r="D105" s="259"/>
      <c r="E105" s="95"/>
      <c r="F105" s="178"/>
      <c r="G105" s="178"/>
      <c r="H105" s="178"/>
      <c r="I105" s="271"/>
      <c r="J105" s="93"/>
      <c r="K105" s="94"/>
      <c r="L105" s="340"/>
      <c r="M105" s="259"/>
      <c r="N105" s="269"/>
      <c r="O105" s="300"/>
      <c r="P105" s="178"/>
      <c r="Q105" s="178"/>
      <c r="R105" s="107"/>
      <c r="S105" s="45"/>
    </row>
    <row r="106" spans="1:19" s="97" customFormat="1">
      <c r="A106" s="45"/>
      <c r="B106" s="61"/>
      <c r="C106" s="61" t="s">
        <v>647</v>
      </c>
      <c r="D106" s="259">
        <f>H106+G106+F106+E106</f>
        <v>599</v>
      </c>
      <c r="E106" s="269">
        <f>+E102-E104</f>
        <v>155</v>
      </c>
      <c r="F106" s="300">
        <f>+F102-F104</f>
        <v>143</v>
      </c>
      <c r="G106" s="300">
        <f>+G102-G104</f>
        <v>155</v>
      </c>
      <c r="H106" s="178">
        <f>+H102-H104</f>
        <v>146</v>
      </c>
      <c r="I106" s="271"/>
      <c r="J106" s="93">
        <f t="shared" si="9"/>
        <v>-0.3200908059023837</v>
      </c>
      <c r="K106" s="94">
        <f t="shared" si="10"/>
        <v>-0.67161016949152541</v>
      </c>
      <c r="L106" s="271"/>
      <c r="M106" s="259">
        <f>Q106+P106+O106+N106</f>
        <v>881</v>
      </c>
      <c r="N106" s="269">
        <f>+N102-N104</f>
        <v>472</v>
      </c>
      <c r="O106" s="300">
        <f>+O102-O104</f>
        <v>138</v>
      </c>
      <c r="P106" s="300">
        <f>+P102-P104</f>
        <v>136</v>
      </c>
      <c r="Q106" s="178">
        <f>+Q102-Q104</f>
        <v>135</v>
      </c>
      <c r="R106" s="107"/>
      <c r="S106" s="45"/>
    </row>
    <row r="107" spans="1:19" s="44" customFormat="1">
      <c r="A107" s="42"/>
      <c r="B107" s="74"/>
      <c r="C107" s="342"/>
      <c r="D107" s="276"/>
      <c r="E107" s="322"/>
      <c r="F107" s="278"/>
      <c r="G107" s="278"/>
      <c r="H107" s="278"/>
      <c r="I107" s="79"/>
      <c r="J107" s="53"/>
      <c r="K107" s="54"/>
      <c r="L107" s="278"/>
      <c r="M107" s="276"/>
      <c r="N107" s="277"/>
      <c r="O107" s="278"/>
      <c r="P107" s="278"/>
      <c r="Q107" s="278"/>
      <c r="R107" s="125"/>
      <c r="S107" s="42"/>
    </row>
    <row r="108" spans="1:19" s="44" customFormat="1" ht="9" customHeight="1">
      <c r="A108" s="42"/>
      <c r="B108" s="42"/>
      <c r="C108" s="42"/>
      <c r="D108" s="42"/>
      <c r="E108" s="42"/>
      <c r="F108" s="42"/>
      <c r="G108" s="42"/>
      <c r="H108" s="42"/>
      <c r="I108" s="42"/>
      <c r="J108" s="43"/>
      <c r="K108" s="43"/>
      <c r="L108" s="42"/>
      <c r="M108" s="42"/>
      <c r="N108" s="42"/>
      <c r="O108" s="42"/>
      <c r="P108" s="42"/>
      <c r="Q108" s="42"/>
      <c r="R108" s="42"/>
      <c r="S108" s="42"/>
    </row>
    <row r="109" spans="1:19" s="66" customFormat="1" ht="13.5" customHeight="1">
      <c r="A109" s="205"/>
      <c r="B109" s="157" t="s">
        <v>488</v>
      </c>
      <c r="C109" s="157"/>
      <c r="D109" s="343"/>
      <c r="E109" s="343"/>
      <c r="F109" s="343"/>
      <c r="G109" s="343"/>
      <c r="H109" s="343"/>
      <c r="I109" s="343"/>
      <c r="J109" s="344"/>
      <c r="K109" s="344"/>
      <c r="L109" s="343"/>
      <c r="M109" s="343"/>
      <c r="N109" s="343"/>
      <c r="O109" s="343"/>
      <c r="P109" s="343"/>
      <c r="Q109" s="157"/>
      <c r="R109" s="280"/>
      <c r="S109" s="280"/>
    </row>
    <row r="110" spans="1:19" s="66" customFormat="1" ht="13.5" customHeight="1">
      <c r="A110" s="205"/>
      <c r="B110" s="345" t="s">
        <v>445</v>
      </c>
      <c r="C110" s="281"/>
      <c r="D110" s="343"/>
      <c r="E110" s="343"/>
      <c r="F110" s="343"/>
      <c r="G110" s="343"/>
      <c r="H110" s="343"/>
      <c r="I110" s="343"/>
      <c r="J110" s="344"/>
      <c r="K110" s="344"/>
      <c r="L110" s="343"/>
      <c r="M110" s="343"/>
      <c r="N110" s="343"/>
      <c r="O110" s="343"/>
      <c r="P110" s="343"/>
      <c r="Q110" s="157"/>
      <c r="R110" s="280"/>
      <c r="S110" s="280"/>
    </row>
    <row r="111" spans="1:19" s="66" customFormat="1" ht="13.5" customHeight="1">
      <c r="A111" s="205"/>
      <c r="B111" s="32" t="s">
        <v>486</v>
      </c>
      <c r="C111" s="281"/>
      <c r="D111" s="343"/>
      <c r="E111" s="343"/>
      <c r="F111" s="343"/>
      <c r="G111" s="343"/>
      <c r="H111" s="343"/>
      <c r="I111" s="343"/>
      <c r="J111" s="344"/>
      <c r="K111" s="344"/>
      <c r="L111" s="343"/>
      <c r="M111" s="343"/>
      <c r="N111" s="343"/>
      <c r="O111" s="343"/>
      <c r="P111" s="343"/>
      <c r="Q111" s="157"/>
      <c r="R111" s="280"/>
      <c r="S111" s="280"/>
    </row>
    <row r="112" spans="1:19" s="66" customFormat="1" ht="13.5" customHeight="1">
      <c r="A112" s="205"/>
      <c r="B112" s="32" t="s">
        <v>487</v>
      </c>
      <c r="C112" s="281"/>
      <c r="D112" s="343"/>
      <c r="E112" s="343"/>
      <c r="F112" s="343"/>
      <c r="G112" s="343"/>
      <c r="H112" s="343"/>
      <c r="I112" s="343"/>
      <c r="J112" s="344"/>
      <c r="K112" s="344"/>
      <c r="L112" s="343"/>
      <c r="M112" s="343"/>
      <c r="N112" s="343"/>
      <c r="O112" s="343"/>
      <c r="P112" s="343"/>
      <c r="Q112" s="157"/>
      <c r="R112" s="280"/>
      <c r="S112" s="280"/>
    </row>
    <row r="113" spans="1:19" s="44" customFormat="1" ht="14.25">
      <c r="A113" s="205"/>
      <c r="B113" s="345" t="s">
        <v>448</v>
      </c>
      <c r="C113" s="281"/>
      <c r="D113" s="343"/>
      <c r="E113" s="343"/>
      <c r="F113" s="343"/>
      <c r="G113" s="343"/>
      <c r="H113" s="343"/>
      <c r="I113" s="343"/>
      <c r="J113" s="344"/>
      <c r="K113" s="344"/>
      <c r="L113" s="343"/>
      <c r="M113" s="343"/>
      <c r="N113" s="343"/>
      <c r="O113" s="343"/>
      <c r="P113" s="343"/>
      <c r="Q113" s="205"/>
      <c r="R113" s="205"/>
      <c r="S113" s="205"/>
    </row>
    <row r="114" spans="1:19" s="44" customFormat="1" ht="14.25">
      <c r="A114" s="205"/>
      <c r="B114" s="158"/>
      <c r="C114" s="157"/>
      <c r="D114" s="157"/>
      <c r="E114" s="157"/>
      <c r="F114" s="157"/>
      <c r="G114" s="157"/>
      <c r="H114" s="157"/>
      <c r="I114" s="157"/>
      <c r="J114" s="76"/>
      <c r="K114" s="76"/>
      <c r="L114" s="157"/>
      <c r="M114" s="157"/>
      <c r="N114" s="157"/>
      <c r="O114" s="157"/>
      <c r="P114" s="157"/>
      <c r="Q114" s="157"/>
      <c r="R114" s="156"/>
      <c r="S114" s="156"/>
    </row>
  </sheetData>
  <sheetProtection password="8355" sheet="1" objects="1" scenarios="1"/>
  <mergeCells count="1">
    <mergeCell ref="B35:Q35"/>
  </mergeCells>
  <phoneticPr fontId="13" type="noConversion"/>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149"/>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62.5703125" style="44" customWidth="1"/>
    <col min="4" max="8" width="8.7109375" style="44" customWidth="1"/>
    <col min="9" max="9" width="1.7109375" style="44" customWidth="1"/>
    <col min="10" max="11" width="8.7109375" style="237" customWidth="1"/>
    <col min="12" max="12" width="1.7109375" style="44" customWidth="1"/>
    <col min="13" max="17" width="8.7109375" style="44" customWidth="1"/>
    <col min="18" max="19" width="1.7109375" style="44" customWidth="1"/>
    <col min="20" max="16384" width="9.140625" style="44"/>
  </cols>
  <sheetData>
    <row r="1" spans="1:22" ht="9" customHeight="1">
      <c r="A1" s="42"/>
      <c r="B1" s="42"/>
      <c r="C1" s="42"/>
      <c r="D1" s="42"/>
      <c r="E1" s="42"/>
      <c r="F1" s="42"/>
      <c r="G1" s="42"/>
      <c r="H1" s="42"/>
      <c r="I1" s="42"/>
      <c r="J1" s="43"/>
      <c r="K1" s="43"/>
      <c r="L1" s="42"/>
      <c r="M1" s="42"/>
      <c r="N1" s="42"/>
      <c r="O1" s="42"/>
      <c r="P1" s="42"/>
      <c r="Q1" s="42"/>
      <c r="R1" s="42"/>
      <c r="S1" s="42"/>
    </row>
    <row r="2" spans="1:22">
      <c r="A2" s="45"/>
      <c r="B2" s="52"/>
      <c r="C2" s="47" t="s">
        <v>38</v>
      </c>
      <c r="D2" s="240">
        <v>2013</v>
      </c>
      <c r="E2" s="241" t="s">
        <v>660</v>
      </c>
      <c r="F2" s="51" t="s">
        <v>518</v>
      </c>
      <c r="G2" s="51" t="s">
        <v>480</v>
      </c>
      <c r="H2" s="51" t="s">
        <v>408</v>
      </c>
      <c r="I2" s="52"/>
      <c r="J2" s="53" t="s">
        <v>357</v>
      </c>
      <c r="K2" s="54" t="s">
        <v>357</v>
      </c>
      <c r="L2" s="52"/>
      <c r="M2" s="240">
        <v>2012</v>
      </c>
      <c r="N2" s="49" t="s">
        <v>388</v>
      </c>
      <c r="O2" s="51" t="s">
        <v>371</v>
      </c>
      <c r="P2" s="51" t="s">
        <v>361</v>
      </c>
      <c r="Q2" s="51" t="s">
        <v>321</v>
      </c>
      <c r="R2" s="242"/>
      <c r="S2" s="45"/>
    </row>
    <row r="3" spans="1:22">
      <c r="A3" s="42"/>
      <c r="B3" s="74"/>
      <c r="C3" s="162" t="s">
        <v>8</v>
      </c>
      <c r="D3" s="243"/>
      <c r="E3" s="241"/>
      <c r="F3" s="51"/>
      <c r="G3" s="51"/>
      <c r="H3" s="51"/>
      <c r="I3" s="61"/>
      <c r="J3" s="62" t="s">
        <v>665</v>
      </c>
      <c r="K3" s="63" t="s">
        <v>661</v>
      </c>
      <c r="L3" s="61"/>
      <c r="M3" s="243"/>
      <c r="N3" s="59"/>
      <c r="O3" s="51"/>
      <c r="P3" s="51"/>
      <c r="Q3" s="51"/>
      <c r="R3" s="74"/>
      <c r="S3" s="42"/>
    </row>
    <row r="4" spans="1:22" ht="15.75">
      <c r="A4" s="42"/>
      <c r="B4" s="74"/>
      <c r="C4" s="74"/>
      <c r="D4" s="348"/>
      <c r="E4" s="325"/>
      <c r="F4" s="327"/>
      <c r="G4" s="327"/>
      <c r="H4" s="327"/>
      <c r="I4" s="328"/>
      <c r="J4" s="329"/>
      <c r="K4" s="330"/>
      <c r="L4" s="349"/>
      <c r="M4" s="348"/>
      <c r="N4" s="350"/>
      <c r="O4" s="326"/>
      <c r="P4" s="326"/>
      <c r="Q4" s="326"/>
      <c r="R4" s="249"/>
      <c r="S4" s="42"/>
    </row>
    <row r="5" spans="1:22">
      <c r="A5" s="42"/>
      <c r="B5" s="74"/>
      <c r="C5" s="88" t="s">
        <v>530</v>
      </c>
      <c r="D5" s="250">
        <f>H5+G5+F5+E5</f>
        <v>-19</v>
      </c>
      <c r="E5" s="257">
        <f>Revenues!E5-Expenses!E5</f>
        <v>3</v>
      </c>
      <c r="F5" s="252">
        <f>Revenues!F5-Expenses!F5</f>
        <v>12</v>
      </c>
      <c r="G5" s="252">
        <f>Revenues!G5-Expenses!G5</f>
        <v>-42</v>
      </c>
      <c r="H5" s="252">
        <f>Revenues!H5-Expenses!H5</f>
        <v>8</v>
      </c>
      <c r="I5" s="83"/>
      <c r="J5" s="84" t="str">
        <f t="shared" ref="J5:K5" si="0">+IFERROR(IF(D5*M5&lt;0,"n.m.",IF(D5/M5-1&gt;100%,"&gt;100%",D5/M5-1)),"n.m.")</f>
        <v>n.m.</v>
      </c>
      <c r="K5" s="85">
        <f t="shared" si="0"/>
        <v>-0.97058823529411764</v>
      </c>
      <c r="L5" s="83"/>
      <c r="M5" s="250">
        <f>Q5+P5+O5+N5</f>
        <v>533</v>
      </c>
      <c r="N5" s="86">
        <f>Revenues!N5-Expenses!N5</f>
        <v>102</v>
      </c>
      <c r="O5" s="252">
        <f>Revenues!O5-Expenses!O5</f>
        <v>106</v>
      </c>
      <c r="P5" s="252">
        <f>Revenues!P5-Expenses!P5</f>
        <v>176</v>
      </c>
      <c r="Q5" s="252">
        <f>Revenues!Q5-Expenses!Q5</f>
        <v>149</v>
      </c>
      <c r="R5" s="125"/>
      <c r="S5" s="42"/>
    </row>
    <row r="6" spans="1:22">
      <c r="A6" s="42"/>
      <c r="B6" s="74"/>
      <c r="C6" s="88" t="s">
        <v>29</v>
      </c>
      <c r="D6" s="250">
        <f>H6+G6+F6+E6</f>
        <v>41</v>
      </c>
      <c r="E6" s="257">
        <f>Revenues!E6-Expenses!E6</f>
        <v>9</v>
      </c>
      <c r="F6" s="252">
        <f>Revenues!F6-Expenses!F6</f>
        <v>12</v>
      </c>
      <c r="G6" s="252">
        <f>Revenues!G6-Expenses!G6</f>
        <v>12</v>
      </c>
      <c r="H6" s="252">
        <f>Revenues!H6-Expenses!H6</f>
        <v>8</v>
      </c>
      <c r="I6" s="83"/>
      <c r="J6" s="84">
        <f t="shared" ref="J6:J30" si="1">+IFERROR(IF(D6*M6&lt;0,"n.m.",IF(D6/M6-1&gt;100%,"&gt;100%",D6/M6-1)),"n.m.")</f>
        <v>-0.63063063063063063</v>
      </c>
      <c r="K6" s="85">
        <f t="shared" ref="K6:K30" si="2">+IFERROR(IF(E6*N6&lt;0,"n.m.",IF(E6/N6-1&gt;100%,"&gt;100%",E6/N6-1)),"n.m.")</f>
        <v>-0.5</v>
      </c>
      <c r="L6" s="83"/>
      <c r="M6" s="250">
        <f>Q6+P6+O6+N6</f>
        <v>111</v>
      </c>
      <c r="N6" s="86">
        <f>Revenues!N6-Expenses!N6</f>
        <v>18</v>
      </c>
      <c r="O6" s="252">
        <f>Revenues!O6-Expenses!O6</f>
        <v>34</v>
      </c>
      <c r="P6" s="252">
        <f>Revenues!P6-Expenses!P6</f>
        <v>36</v>
      </c>
      <c r="Q6" s="252">
        <f>Revenues!Q6-Expenses!Q6</f>
        <v>23</v>
      </c>
      <c r="R6" s="125"/>
      <c r="S6" s="42"/>
    </row>
    <row r="7" spans="1:22" ht="14.25">
      <c r="A7" s="42"/>
      <c r="B7" s="74"/>
      <c r="C7" s="88" t="s">
        <v>443</v>
      </c>
      <c r="D7" s="250">
        <f>H7+G7+F7+E7</f>
        <v>0</v>
      </c>
      <c r="E7" s="224">
        <f>Revenues!E7-Expenses!E7</f>
        <v>0</v>
      </c>
      <c r="F7" s="222">
        <f>Revenues!F7-Expenses!F7</f>
        <v>0</v>
      </c>
      <c r="G7" s="222">
        <f>Revenues!G7-Expenses!G7</f>
        <v>0</v>
      </c>
      <c r="H7" s="222">
        <f>Revenues!H7-Expenses!H7</f>
        <v>0</v>
      </c>
      <c r="I7" s="256"/>
      <c r="J7" s="84">
        <f t="shared" si="1"/>
        <v>-1</v>
      </c>
      <c r="K7" s="85">
        <f t="shared" si="2"/>
        <v>-1</v>
      </c>
      <c r="L7" s="256"/>
      <c r="M7" s="250">
        <f>Q7+P7+O7+N7</f>
        <v>-35</v>
      </c>
      <c r="N7" s="257">
        <f>Revenues!N7-Expenses!N7</f>
        <v>-19</v>
      </c>
      <c r="O7" s="255">
        <f>Revenues!O7-Expenses!O7</f>
        <v>-2</v>
      </c>
      <c r="P7" s="255">
        <f>Revenues!P7-Expenses!P7</f>
        <v>-6</v>
      </c>
      <c r="Q7" s="255">
        <f>Revenues!Q7-Expenses!Q7</f>
        <v>-8</v>
      </c>
      <c r="R7" s="125"/>
      <c r="S7" s="42"/>
      <c r="T7" s="101"/>
    </row>
    <row r="8" spans="1:22">
      <c r="A8" s="42"/>
      <c r="B8" s="74"/>
      <c r="C8" s="88" t="s">
        <v>338</v>
      </c>
      <c r="D8" s="250">
        <f>H8+G8+F8+E8</f>
        <v>4</v>
      </c>
      <c r="E8" s="224">
        <f>Revenues!E8-Expenses!E8</f>
        <v>12</v>
      </c>
      <c r="F8" s="222">
        <f>Revenues!F8-Expenses!F8</f>
        <v>-3</v>
      </c>
      <c r="G8" s="222">
        <f>Revenues!G8-Expenses!G8</f>
        <v>-1</v>
      </c>
      <c r="H8" s="222">
        <f>Revenues!H8-Expenses!H8</f>
        <v>-4</v>
      </c>
      <c r="I8" s="256"/>
      <c r="J8" s="84" t="str">
        <f t="shared" si="1"/>
        <v>n.m.</v>
      </c>
      <c r="K8" s="85" t="str">
        <f t="shared" si="2"/>
        <v>&gt;100%</v>
      </c>
      <c r="L8" s="256"/>
      <c r="M8" s="250">
        <f>Q8+P8+O8+N8</f>
        <v>0</v>
      </c>
      <c r="N8" s="257">
        <f>Revenues!N8-Expenses!N8</f>
        <v>1</v>
      </c>
      <c r="O8" s="255">
        <f>Revenues!O8-Expenses!O8</f>
        <v>-1</v>
      </c>
      <c r="P8" s="255">
        <f>Revenues!P8-Expenses!P8</f>
        <v>0</v>
      </c>
      <c r="Q8" s="255">
        <f>Revenues!Q8-Expenses!Q8</f>
        <v>0</v>
      </c>
      <c r="R8" s="125"/>
      <c r="S8" s="42"/>
      <c r="T8" s="101"/>
    </row>
    <row r="9" spans="1:22" s="97" customFormat="1">
      <c r="A9" s="45"/>
      <c r="B9" s="61"/>
      <c r="C9" s="61" t="s">
        <v>531</v>
      </c>
      <c r="D9" s="259">
        <f>D5+D6+D7+D8</f>
        <v>26</v>
      </c>
      <c r="E9" s="285">
        <f>Revenues!E9-Expenses!E9</f>
        <v>24</v>
      </c>
      <c r="F9" s="286">
        <f>Revenues!F9-Expenses!F9</f>
        <v>21</v>
      </c>
      <c r="G9" s="286">
        <f>Revenues!G9-Expenses!G9</f>
        <v>-31</v>
      </c>
      <c r="H9" s="286">
        <f>Revenues!H9-Expenses!H9</f>
        <v>12</v>
      </c>
      <c r="I9" s="92"/>
      <c r="J9" s="93">
        <f t="shared" si="1"/>
        <v>-0.95730706075533667</v>
      </c>
      <c r="K9" s="94">
        <f t="shared" si="2"/>
        <v>-0.76470588235294112</v>
      </c>
      <c r="L9" s="92"/>
      <c r="M9" s="259">
        <f>M5+M6+M7+M8</f>
        <v>609</v>
      </c>
      <c r="N9" s="95">
        <f>Revenues!N9-Expenses!N9</f>
        <v>102</v>
      </c>
      <c r="O9" s="261">
        <f>Revenues!O9-Expenses!O9</f>
        <v>137</v>
      </c>
      <c r="P9" s="261">
        <f>Revenues!P9-Expenses!P9</f>
        <v>206</v>
      </c>
      <c r="Q9" s="261">
        <f>Revenues!Q9-Expenses!Q9</f>
        <v>164</v>
      </c>
      <c r="R9" s="107"/>
      <c r="S9" s="45"/>
    </row>
    <row r="10" spans="1:22" s="97" customFormat="1">
      <c r="A10" s="45"/>
      <c r="B10" s="61"/>
      <c r="C10" s="61"/>
      <c r="D10" s="259"/>
      <c r="E10" s="260"/>
      <c r="F10" s="286"/>
      <c r="G10" s="286"/>
      <c r="H10" s="286"/>
      <c r="I10" s="92"/>
      <c r="J10" s="93"/>
      <c r="K10" s="94"/>
      <c r="L10" s="92"/>
      <c r="M10" s="259"/>
      <c r="N10" s="95"/>
      <c r="O10" s="261"/>
      <c r="P10" s="261"/>
      <c r="Q10" s="261"/>
      <c r="R10" s="107"/>
      <c r="S10" s="45"/>
    </row>
    <row r="11" spans="1:22">
      <c r="A11" s="42"/>
      <c r="B11" s="74"/>
      <c r="C11" s="74" t="s">
        <v>309</v>
      </c>
      <c r="D11" s="250">
        <f>H11+G11+F11+E11</f>
        <v>168</v>
      </c>
      <c r="E11" s="224">
        <f>Revenues!E11-Expenses!E11</f>
        <v>-26</v>
      </c>
      <c r="F11" s="222">
        <f>Revenues!F11-Expenses!F11</f>
        <v>36</v>
      </c>
      <c r="G11" s="222">
        <f>Revenues!G11-Expenses!G11</f>
        <v>70</v>
      </c>
      <c r="H11" s="222">
        <f>Revenues!H11-Expenses!H11</f>
        <v>88</v>
      </c>
      <c r="I11" s="83"/>
      <c r="J11" s="84">
        <f t="shared" si="1"/>
        <v>-0.56923076923076921</v>
      </c>
      <c r="K11" s="85" t="str">
        <f t="shared" si="2"/>
        <v>n.m.</v>
      </c>
      <c r="L11" s="83"/>
      <c r="M11" s="250">
        <f>Q11+P11+O11+N11</f>
        <v>390</v>
      </c>
      <c r="N11" s="257">
        <f>Revenues!N11-Expenses!N11</f>
        <v>89</v>
      </c>
      <c r="O11" s="255">
        <f>Revenues!O11-Expenses!O11</f>
        <v>114</v>
      </c>
      <c r="P11" s="255">
        <f>Revenues!P11-Expenses!P11</f>
        <v>112</v>
      </c>
      <c r="Q11" s="255">
        <f>Revenues!Q11-Expenses!Q11</f>
        <v>75</v>
      </c>
      <c r="R11" s="289"/>
      <c r="S11" s="42"/>
    </row>
    <row r="12" spans="1:22">
      <c r="A12" s="42"/>
      <c r="B12" s="74"/>
      <c r="C12" s="88" t="s">
        <v>310</v>
      </c>
      <c r="D12" s="250">
        <f>H12+G12+F12+E12</f>
        <v>78</v>
      </c>
      <c r="E12" s="224">
        <f>Revenues!E12-Expenses!E12</f>
        <v>27</v>
      </c>
      <c r="F12" s="222">
        <f>Revenues!F12-Expenses!F12</f>
        <v>28</v>
      </c>
      <c r="G12" s="222">
        <f>Revenues!G12-Expenses!G12</f>
        <v>4</v>
      </c>
      <c r="H12" s="222">
        <f>Revenues!H12-Expenses!H12</f>
        <v>19</v>
      </c>
      <c r="I12" s="83"/>
      <c r="J12" s="84">
        <f t="shared" si="1"/>
        <v>-0.29729729729729726</v>
      </c>
      <c r="K12" s="85" t="str">
        <f t="shared" si="2"/>
        <v>&gt;100%</v>
      </c>
      <c r="L12" s="83"/>
      <c r="M12" s="250">
        <f>Q12+P12+O12+N12</f>
        <v>111</v>
      </c>
      <c r="N12" s="257">
        <f>Revenues!N12-Expenses!N12</f>
        <v>11</v>
      </c>
      <c r="O12" s="255">
        <f>Revenues!O12-Expenses!O12</f>
        <v>34</v>
      </c>
      <c r="P12" s="255">
        <f>Revenues!P12-Expenses!P12</f>
        <v>19</v>
      </c>
      <c r="Q12" s="255">
        <f>Revenues!Q12-Expenses!Q12</f>
        <v>47</v>
      </c>
      <c r="R12" s="125"/>
      <c r="S12" s="42"/>
    </row>
    <row r="13" spans="1:22">
      <c r="A13" s="42"/>
      <c r="B13" s="74"/>
      <c r="C13" s="88" t="s">
        <v>30</v>
      </c>
      <c r="D13" s="250">
        <f>H13+G13+F13+E13</f>
        <v>531</v>
      </c>
      <c r="E13" s="224">
        <f>Revenues!E13-Expenses!E13</f>
        <v>99</v>
      </c>
      <c r="F13" s="222">
        <f>Revenues!F13-Expenses!F13</f>
        <v>137</v>
      </c>
      <c r="G13" s="222">
        <f>Revenues!G13-Expenses!G13</f>
        <v>149</v>
      </c>
      <c r="H13" s="222">
        <f>Revenues!H13-Expenses!H13</f>
        <v>146</v>
      </c>
      <c r="I13" s="83"/>
      <c r="J13" s="84">
        <f t="shared" si="1"/>
        <v>0.12262156448202965</v>
      </c>
      <c r="K13" s="85" t="str">
        <f t="shared" si="2"/>
        <v>n.m.</v>
      </c>
      <c r="L13" s="83"/>
      <c r="M13" s="250">
        <f>Q13+P13+O13+N13</f>
        <v>473</v>
      </c>
      <c r="N13" s="257">
        <f>Revenues!N13-Expenses!N13</f>
        <v>-1</v>
      </c>
      <c r="O13" s="255">
        <f>Revenues!O13-Expenses!O13</f>
        <v>151</v>
      </c>
      <c r="P13" s="255">
        <f>Revenues!P13-Expenses!P13</f>
        <v>166</v>
      </c>
      <c r="Q13" s="255">
        <f>Revenues!Q13-Expenses!Q13</f>
        <v>157</v>
      </c>
      <c r="R13" s="125"/>
      <c r="S13" s="42"/>
    </row>
    <row r="14" spans="1:22">
      <c r="A14" s="42"/>
      <c r="B14" s="74"/>
      <c r="C14" s="88" t="s">
        <v>317</v>
      </c>
      <c r="D14" s="250">
        <f>H14+G14+F14+E14</f>
        <v>390</v>
      </c>
      <c r="E14" s="224">
        <f>Revenues!E14-Expenses!E14</f>
        <v>70</v>
      </c>
      <c r="F14" s="222">
        <f>Revenues!F14-Expenses!F14</f>
        <v>94</v>
      </c>
      <c r="G14" s="222">
        <f>Revenues!G14-Expenses!G14</f>
        <v>98</v>
      </c>
      <c r="H14" s="222">
        <f>Revenues!H14-Expenses!H14</f>
        <v>128</v>
      </c>
      <c r="I14" s="83"/>
      <c r="J14" s="84">
        <f t="shared" si="1"/>
        <v>-0.3769968051118211</v>
      </c>
      <c r="K14" s="85">
        <f t="shared" si="2"/>
        <v>-0.57831325301204817</v>
      </c>
      <c r="L14" s="83"/>
      <c r="M14" s="250">
        <f>Q14+P14+O14+N14</f>
        <v>626</v>
      </c>
      <c r="N14" s="257">
        <f>Revenues!N14-Expenses!N14</f>
        <v>166</v>
      </c>
      <c r="O14" s="255">
        <f>Revenues!O14-Expenses!O14</f>
        <v>140</v>
      </c>
      <c r="P14" s="255">
        <f>Revenues!P14-Expenses!P14</f>
        <v>140</v>
      </c>
      <c r="Q14" s="255">
        <f>Revenues!Q14-Expenses!Q14</f>
        <v>180</v>
      </c>
      <c r="R14" s="125"/>
      <c r="S14" s="42"/>
    </row>
    <row r="15" spans="1:22">
      <c r="A15" s="42"/>
      <c r="B15" s="74"/>
      <c r="C15" s="88" t="s">
        <v>338</v>
      </c>
      <c r="D15" s="250">
        <f>H15+G15+F15+E15</f>
        <v>-45</v>
      </c>
      <c r="E15" s="224">
        <f>Revenues!E15-Expenses!E15</f>
        <v>-6</v>
      </c>
      <c r="F15" s="222">
        <f>Revenues!F15-Expenses!F15</f>
        <v>-14</v>
      </c>
      <c r="G15" s="222">
        <f>Revenues!G15-Expenses!G15</f>
        <v>-17</v>
      </c>
      <c r="H15" s="222">
        <f>Revenues!H15-Expenses!H15</f>
        <v>-8</v>
      </c>
      <c r="I15" s="83"/>
      <c r="J15" s="84" t="str">
        <f t="shared" si="1"/>
        <v>&gt;100%</v>
      </c>
      <c r="K15" s="85" t="str">
        <f t="shared" si="2"/>
        <v>n.m.</v>
      </c>
      <c r="L15" s="83"/>
      <c r="M15" s="250">
        <f>Q15+P15+O15+N15</f>
        <v>-18</v>
      </c>
      <c r="N15" s="257">
        <f>Revenues!N15-Expenses!N15</f>
        <v>1</v>
      </c>
      <c r="O15" s="255">
        <f>Revenues!O15-Expenses!O15</f>
        <v>-9</v>
      </c>
      <c r="P15" s="255">
        <f>Revenues!P15-Expenses!P15</f>
        <v>-8</v>
      </c>
      <c r="Q15" s="255">
        <f>Revenues!Q15-Expenses!Q15</f>
        <v>-2</v>
      </c>
      <c r="R15" s="125"/>
      <c r="S15" s="42"/>
    </row>
    <row r="16" spans="1:22" s="97" customFormat="1">
      <c r="A16" s="142"/>
      <c r="B16" s="143"/>
      <c r="C16" s="258" t="s">
        <v>214</v>
      </c>
      <c r="D16" s="259">
        <f>D11+D12+D13+D14+D15</f>
        <v>1122</v>
      </c>
      <c r="E16" s="95">
        <f>Revenues!E16-Expenses!E16</f>
        <v>164</v>
      </c>
      <c r="F16" s="178">
        <f>Revenues!F16-Expenses!F16</f>
        <v>281</v>
      </c>
      <c r="G16" s="178">
        <f>Revenues!G16-Expenses!G16</f>
        <v>304</v>
      </c>
      <c r="H16" s="178">
        <f>Revenues!H16-Expenses!H16</f>
        <v>373</v>
      </c>
      <c r="I16" s="92"/>
      <c r="J16" s="93">
        <f t="shared" si="1"/>
        <v>-0.2907711757269279</v>
      </c>
      <c r="K16" s="94">
        <f t="shared" si="2"/>
        <v>-0.38345864661654139</v>
      </c>
      <c r="L16" s="92"/>
      <c r="M16" s="259">
        <f>M11+M12+M13+M14+M15</f>
        <v>1582</v>
      </c>
      <c r="N16" s="95">
        <f>Revenues!N16-Expenses!N16</f>
        <v>266</v>
      </c>
      <c r="O16" s="178">
        <f>Revenues!O16-Expenses!O16</f>
        <v>430</v>
      </c>
      <c r="P16" s="178">
        <f>Revenues!P16-Expenses!P16</f>
        <v>429</v>
      </c>
      <c r="Q16" s="178">
        <f>Revenues!Q16-Expenses!Q16</f>
        <v>457</v>
      </c>
      <c r="R16" s="295"/>
      <c r="S16" s="142"/>
      <c r="V16" s="141"/>
    </row>
    <row r="17" spans="1:19">
      <c r="A17" s="114"/>
      <c r="B17" s="115"/>
      <c r="C17" s="258"/>
      <c r="D17" s="250"/>
      <c r="E17" s="86"/>
      <c r="F17" s="171"/>
      <c r="G17" s="171"/>
      <c r="H17" s="171"/>
      <c r="I17" s="83"/>
      <c r="J17" s="84"/>
      <c r="K17" s="85"/>
      <c r="L17" s="83"/>
      <c r="M17" s="250"/>
      <c r="N17" s="86"/>
      <c r="O17" s="171"/>
      <c r="P17" s="171"/>
      <c r="Q17" s="171"/>
      <c r="R17" s="123"/>
      <c r="S17" s="114"/>
    </row>
    <row r="18" spans="1:19" ht="14.25">
      <c r="A18" s="42"/>
      <c r="B18" s="74"/>
      <c r="C18" s="88" t="s">
        <v>409</v>
      </c>
      <c r="D18" s="250">
        <f>H18+G18+F18+E18</f>
        <v>-46</v>
      </c>
      <c r="E18" s="224">
        <f>Revenues!E18-Expenses!E18</f>
        <v>-18</v>
      </c>
      <c r="F18" s="222">
        <f>Revenues!F18-Expenses!F18</f>
        <v>-7</v>
      </c>
      <c r="G18" s="222">
        <f>Revenues!G18-Expenses!G18</f>
        <v>-10</v>
      </c>
      <c r="H18" s="222">
        <f>Revenues!H18-Expenses!H18</f>
        <v>-11</v>
      </c>
      <c r="I18" s="83"/>
      <c r="J18" s="84">
        <f t="shared" si="1"/>
        <v>-0.77339901477832518</v>
      </c>
      <c r="K18" s="85">
        <f t="shared" si="2"/>
        <v>-0.90721649484536082</v>
      </c>
      <c r="L18" s="83"/>
      <c r="M18" s="250">
        <f>Q18+P18+O18+N18</f>
        <v>-203</v>
      </c>
      <c r="N18" s="257">
        <f>Revenues!N18-Expenses!N18</f>
        <v>-194</v>
      </c>
      <c r="O18" s="255">
        <f>Revenues!O18-Expenses!O18</f>
        <v>-1</v>
      </c>
      <c r="P18" s="255">
        <f>Revenues!P18-Expenses!P18</f>
        <v>3</v>
      </c>
      <c r="Q18" s="255">
        <f>Revenues!Q18-Expenses!Q18</f>
        <v>-11</v>
      </c>
      <c r="R18" s="123"/>
      <c r="S18" s="42"/>
    </row>
    <row r="19" spans="1:19">
      <c r="A19" s="42"/>
      <c r="B19" s="74"/>
      <c r="C19" s="88" t="s">
        <v>54</v>
      </c>
      <c r="D19" s="250">
        <f>H19+G19+F19+E19</f>
        <v>0</v>
      </c>
      <c r="E19" s="224">
        <f>Revenues!E19-Expenses!E19</f>
        <v>0</v>
      </c>
      <c r="F19" s="222">
        <f>Revenues!F19-Expenses!F19</f>
        <v>0</v>
      </c>
      <c r="G19" s="222">
        <f>Revenues!G19-Expenses!G19</f>
        <v>0</v>
      </c>
      <c r="H19" s="222">
        <f>Revenues!H19-Expenses!H19</f>
        <v>0</v>
      </c>
      <c r="I19" s="256"/>
      <c r="J19" s="84" t="str">
        <f t="shared" ref="J19" si="3">+IFERROR(IF(D19*M19&lt;0,"n.m.",IF(D19/M19-1&gt;100%,"&gt;100%",D19/M19-1)),"n.m.")</f>
        <v>n.m.</v>
      </c>
      <c r="K19" s="85" t="str">
        <f t="shared" ref="K19" si="4">+IFERROR(IF(E19*N19&lt;0,"n.m.",IF(E19/N19-1&gt;100%,"&gt;100%",E19/N19-1)),"n.m.")</f>
        <v>n.m.</v>
      </c>
      <c r="L19" s="256"/>
      <c r="M19" s="250">
        <f>Q19+P19+O19+N19</f>
        <v>0</v>
      </c>
      <c r="N19" s="257">
        <f>Revenues!N19-Expenses!N19</f>
        <v>0</v>
      </c>
      <c r="O19" s="255">
        <f>Revenues!O19-Expenses!O19</f>
        <v>0</v>
      </c>
      <c r="P19" s="255">
        <f>Revenues!P19-Expenses!P19</f>
        <v>0</v>
      </c>
      <c r="Q19" s="255">
        <f>Revenues!Q19-Expenses!Q19</f>
        <v>0</v>
      </c>
      <c r="R19" s="123"/>
      <c r="S19" s="42"/>
    </row>
    <row r="20" spans="1:19" s="97" customFormat="1">
      <c r="A20" s="45"/>
      <c r="B20" s="61"/>
      <c r="C20" s="258" t="s">
        <v>171</v>
      </c>
      <c r="D20" s="259">
        <f>D16+D18+D19</f>
        <v>1076</v>
      </c>
      <c r="E20" s="95">
        <f>Revenues!E20-Expenses!E20</f>
        <v>146</v>
      </c>
      <c r="F20" s="178">
        <f>Revenues!F20-Expenses!F20</f>
        <v>274</v>
      </c>
      <c r="G20" s="178">
        <f>Revenues!G20-Expenses!G20</f>
        <v>294</v>
      </c>
      <c r="H20" s="178">
        <f>Revenues!H20-Expenses!H20</f>
        <v>362</v>
      </c>
      <c r="I20" s="92"/>
      <c r="J20" s="93">
        <f t="shared" si="1"/>
        <v>-0.21972443799854968</v>
      </c>
      <c r="K20" s="94" t="str">
        <f t="shared" si="2"/>
        <v>&gt;100%</v>
      </c>
      <c r="L20" s="92"/>
      <c r="M20" s="259">
        <f>M16+M18+M19</f>
        <v>1379</v>
      </c>
      <c r="N20" s="95">
        <f>Revenues!N20-Expenses!N20</f>
        <v>72</v>
      </c>
      <c r="O20" s="178">
        <f>Revenues!O20-Expenses!O20</f>
        <v>429</v>
      </c>
      <c r="P20" s="178">
        <f>Revenues!P20-Expenses!P20</f>
        <v>432</v>
      </c>
      <c r="Q20" s="178">
        <f>Revenues!Q20-Expenses!Q20</f>
        <v>446</v>
      </c>
      <c r="R20" s="107"/>
      <c r="S20" s="45"/>
    </row>
    <row r="21" spans="1:19" s="97" customFormat="1">
      <c r="A21" s="45"/>
      <c r="B21" s="61"/>
      <c r="C21" s="258"/>
      <c r="D21" s="259"/>
      <c r="E21" s="95"/>
      <c r="F21" s="178"/>
      <c r="G21" s="178"/>
      <c r="H21" s="178"/>
      <c r="I21" s="92"/>
      <c r="J21" s="93"/>
      <c r="K21" s="94"/>
      <c r="L21" s="92"/>
      <c r="M21" s="259"/>
      <c r="N21" s="95"/>
      <c r="O21" s="178"/>
      <c r="P21" s="178"/>
      <c r="Q21" s="178"/>
      <c r="R21" s="107"/>
      <c r="S21" s="45"/>
    </row>
    <row r="22" spans="1:19" s="97" customFormat="1">
      <c r="A22" s="45"/>
      <c r="B22" s="61"/>
      <c r="C22" s="112" t="s">
        <v>188</v>
      </c>
      <c r="D22" s="259">
        <f>H22+G22+F22+E22</f>
        <v>17</v>
      </c>
      <c r="E22" s="102">
        <f>Revenues!E22-Expenses!E22</f>
        <v>3</v>
      </c>
      <c r="F22" s="294">
        <f>Revenues!F22-Expenses!F22</f>
        <v>6</v>
      </c>
      <c r="G22" s="294">
        <f>Revenues!G22-Expenses!G22</f>
        <v>4</v>
      </c>
      <c r="H22" s="294">
        <f>Revenues!H22-Expenses!H22</f>
        <v>4</v>
      </c>
      <c r="I22" s="104"/>
      <c r="J22" s="93">
        <f t="shared" si="1"/>
        <v>0.41666666666666674</v>
      </c>
      <c r="K22" s="94">
        <f t="shared" si="2"/>
        <v>-0.25</v>
      </c>
      <c r="L22" s="104"/>
      <c r="M22" s="259">
        <f>Q22+P22+O22+N22</f>
        <v>12</v>
      </c>
      <c r="N22" s="269">
        <f>Revenues!N22-Expenses!N22</f>
        <v>4</v>
      </c>
      <c r="O22" s="103">
        <f>Revenues!O22-Expenses!O22</f>
        <v>4</v>
      </c>
      <c r="P22" s="103">
        <f>Revenues!P22-Expenses!P22</f>
        <v>2</v>
      </c>
      <c r="Q22" s="103">
        <f>Revenues!Q22-Expenses!Q22</f>
        <v>2</v>
      </c>
      <c r="R22" s="295"/>
      <c r="S22" s="45"/>
    </row>
    <row r="23" spans="1:19" s="97" customFormat="1">
      <c r="A23" s="45"/>
      <c r="B23" s="61"/>
      <c r="C23" s="61"/>
      <c r="D23" s="259"/>
      <c r="E23" s="95"/>
      <c r="F23" s="178"/>
      <c r="G23" s="178"/>
      <c r="H23" s="178"/>
      <c r="I23" s="92"/>
      <c r="J23" s="93"/>
      <c r="K23" s="94"/>
      <c r="L23" s="92"/>
      <c r="M23" s="259"/>
      <c r="N23" s="95"/>
      <c r="O23" s="178"/>
      <c r="P23" s="178"/>
      <c r="Q23" s="178"/>
      <c r="R23" s="107"/>
      <c r="S23" s="45"/>
    </row>
    <row r="24" spans="1:19" s="97" customFormat="1">
      <c r="A24" s="45"/>
      <c r="B24" s="61"/>
      <c r="C24" s="61" t="s">
        <v>31</v>
      </c>
      <c r="D24" s="259">
        <f>H24+G24+F24+E24</f>
        <v>-106</v>
      </c>
      <c r="E24" s="102">
        <f>Revenues!E24-Expenses!E24</f>
        <v>-71</v>
      </c>
      <c r="F24" s="294">
        <f>Revenues!F24-Expenses!F24</f>
        <v>-8</v>
      </c>
      <c r="G24" s="294">
        <f>Revenues!G24-Expenses!G24</f>
        <v>-14</v>
      </c>
      <c r="H24" s="294">
        <f>Revenues!H24-Expenses!H24</f>
        <v>-13</v>
      </c>
      <c r="I24" s="268"/>
      <c r="J24" s="93">
        <f t="shared" si="1"/>
        <v>0.51428571428571423</v>
      </c>
      <c r="K24" s="94" t="str">
        <f t="shared" si="2"/>
        <v>&gt;100%</v>
      </c>
      <c r="L24" s="268"/>
      <c r="M24" s="259">
        <f>Q24+P24+O24+N24</f>
        <v>-70</v>
      </c>
      <c r="N24" s="269">
        <f>Revenues!N24-Expenses!N24</f>
        <v>-22</v>
      </c>
      <c r="O24" s="103">
        <f>Revenues!O24-Expenses!O24</f>
        <v>-6</v>
      </c>
      <c r="P24" s="103">
        <f>Revenues!P24-Expenses!P24</f>
        <v>-22</v>
      </c>
      <c r="Q24" s="103">
        <f>Revenues!Q24-Expenses!Q24</f>
        <v>-20</v>
      </c>
      <c r="R24" s="107"/>
      <c r="S24" s="45"/>
    </row>
    <row r="25" spans="1:19" s="97" customFormat="1">
      <c r="A25" s="45"/>
      <c r="B25" s="61"/>
      <c r="C25" s="61"/>
      <c r="D25" s="259"/>
      <c r="E25" s="102"/>
      <c r="F25" s="294"/>
      <c r="G25" s="294"/>
      <c r="H25" s="294"/>
      <c r="I25" s="271"/>
      <c r="J25" s="93"/>
      <c r="K25" s="94"/>
      <c r="L25" s="271"/>
      <c r="M25" s="259"/>
      <c r="N25" s="95"/>
      <c r="O25" s="103"/>
      <c r="P25" s="103"/>
      <c r="Q25" s="103"/>
      <c r="R25" s="107"/>
      <c r="S25" s="45"/>
    </row>
    <row r="26" spans="1:19" s="97" customFormat="1">
      <c r="A26" s="45"/>
      <c r="B26" s="61"/>
      <c r="C26" s="61" t="s">
        <v>553</v>
      </c>
      <c r="D26" s="259">
        <f>D9+D22+D20+D24</f>
        <v>1013</v>
      </c>
      <c r="E26" s="95">
        <f>E9+E20+E22+E24</f>
        <v>102</v>
      </c>
      <c r="F26" s="178">
        <f>F9+F20+F22+F24</f>
        <v>293</v>
      </c>
      <c r="G26" s="178">
        <f>G9+G20+G22+G24</f>
        <v>253</v>
      </c>
      <c r="H26" s="178">
        <f>H9+H20+H22+H24</f>
        <v>365</v>
      </c>
      <c r="I26" s="271"/>
      <c r="J26" s="93">
        <f t="shared" si="1"/>
        <v>-0.47512953367875643</v>
      </c>
      <c r="K26" s="94">
        <f t="shared" si="2"/>
        <v>-0.34615384615384615</v>
      </c>
      <c r="L26" s="271"/>
      <c r="M26" s="259">
        <f>M9+M22+M20+M24</f>
        <v>1930</v>
      </c>
      <c r="N26" s="95">
        <f>N9+N20+N22+N24</f>
        <v>156</v>
      </c>
      <c r="O26" s="178">
        <f>O9+O20+O22+O24</f>
        <v>564</v>
      </c>
      <c r="P26" s="178">
        <f>P9+P20+P22+P24</f>
        <v>618</v>
      </c>
      <c r="Q26" s="178">
        <f>Q9+Q20+Q22+Q24</f>
        <v>592</v>
      </c>
      <c r="R26" s="107"/>
      <c r="S26" s="45"/>
    </row>
    <row r="27" spans="1:19" s="97" customFormat="1">
      <c r="A27" s="45"/>
      <c r="B27" s="61"/>
      <c r="C27" s="61"/>
      <c r="D27" s="259"/>
      <c r="E27" s="95"/>
      <c r="F27" s="178"/>
      <c r="G27" s="178"/>
      <c r="H27" s="178"/>
      <c r="I27" s="271"/>
      <c r="J27" s="93"/>
      <c r="K27" s="94"/>
      <c r="L27" s="271"/>
      <c r="M27" s="259"/>
      <c r="N27" s="95"/>
      <c r="O27" s="178"/>
      <c r="P27" s="178"/>
      <c r="Q27" s="178"/>
      <c r="R27" s="107"/>
      <c r="S27" s="45"/>
    </row>
    <row r="28" spans="1:19" s="124" customFormat="1">
      <c r="A28" s="114"/>
      <c r="B28" s="115"/>
      <c r="C28" s="115" t="s">
        <v>526</v>
      </c>
      <c r="D28" s="274">
        <f>E28+F28+G28+H28</f>
        <v>-13</v>
      </c>
      <c r="E28" s="122">
        <f>Revenues!E30-Expenses!E30</f>
        <v>4</v>
      </c>
      <c r="F28" s="217">
        <f>Revenues!F30-Expenses!F30</f>
        <v>12</v>
      </c>
      <c r="G28" s="217">
        <f>Revenues!G30-Expenses!G30</f>
        <v>-39</v>
      </c>
      <c r="H28" s="217">
        <f>Revenues!H30-Expenses!H30</f>
        <v>10</v>
      </c>
      <c r="I28" s="339"/>
      <c r="J28" s="120" t="str">
        <f t="shared" si="1"/>
        <v>n.m.</v>
      </c>
      <c r="K28" s="121">
        <f t="shared" si="2"/>
        <v>-0.96190476190476193</v>
      </c>
      <c r="L28" s="339"/>
      <c r="M28" s="274">
        <f>N28+O28+P28+Q28</f>
        <v>544</v>
      </c>
      <c r="N28" s="122">
        <f>Revenues!N30-Expenses!N30</f>
        <v>105</v>
      </c>
      <c r="O28" s="217">
        <f>Revenues!O30-Expenses!O30</f>
        <v>108</v>
      </c>
      <c r="P28" s="217">
        <f>Revenues!P30-Expenses!P30</f>
        <v>178</v>
      </c>
      <c r="Q28" s="217">
        <f>Revenues!Q30-Expenses!Q30</f>
        <v>153</v>
      </c>
      <c r="R28" s="123"/>
      <c r="S28" s="114"/>
    </row>
    <row r="29" spans="1:19" s="97" customFormat="1">
      <c r="A29" s="45"/>
      <c r="B29" s="61"/>
      <c r="C29" s="61"/>
      <c r="D29" s="259"/>
      <c r="E29" s="95"/>
      <c r="F29" s="178"/>
      <c r="G29" s="178"/>
      <c r="H29" s="178"/>
      <c r="I29" s="271"/>
      <c r="J29" s="93"/>
      <c r="K29" s="94"/>
      <c r="L29" s="271"/>
      <c r="M29" s="259"/>
      <c r="N29" s="95"/>
      <c r="O29" s="178"/>
      <c r="P29" s="178"/>
      <c r="Q29" s="178"/>
      <c r="R29" s="107"/>
      <c r="S29" s="45"/>
    </row>
    <row r="30" spans="1:19" s="97" customFormat="1">
      <c r="A30" s="45"/>
      <c r="B30" s="61"/>
      <c r="C30" s="61" t="s">
        <v>552</v>
      </c>
      <c r="D30" s="259">
        <f>D26-D28</f>
        <v>1026</v>
      </c>
      <c r="E30" s="95">
        <f t="shared" ref="E30:G30" si="5">E26-E28</f>
        <v>98</v>
      </c>
      <c r="F30" s="178">
        <f t="shared" si="5"/>
        <v>281</v>
      </c>
      <c r="G30" s="178">
        <f t="shared" si="5"/>
        <v>292</v>
      </c>
      <c r="H30" s="178">
        <f>H26-H28</f>
        <v>355</v>
      </c>
      <c r="I30" s="271"/>
      <c r="J30" s="93">
        <f t="shared" si="1"/>
        <v>-0.25974025974025972</v>
      </c>
      <c r="K30" s="94">
        <f t="shared" si="2"/>
        <v>0.92156862745098045</v>
      </c>
      <c r="L30" s="271"/>
      <c r="M30" s="259">
        <f>M26-M28</f>
        <v>1386</v>
      </c>
      <c r="N30" s="95">
        <f>N26-N28</f>
        <v>51</v>
      </c>
      <c r="O30" s="178">
        <f t="shared" ref="O30:P30" si="6">O26-O28</f>
        <v>456</v>
      </c>
      <c r="P30" s="178">
        <f t="shared" si="6"/>
        <v>440</v>
      </c>
      <c r="Q30" s="178">
        <f>Q26-Q28</f>
        <v>439</v>
      </c>
      <c r="R30" s="107"/>
      <c r="S30" s="45"/>
    </row>
    <row r="31" spans="1:19">
      <c r="A31" s="42"/>
      <c r="B31" s="74"/>
      <c r="C31" s="61"/>
      <c r="D31" s="244"/>
      <c r="E31" s="322"/>
      <c r="F31" s="278"/>
      <c r="G31" s="278"/>
      <c r="H31" s="278"/>
      <c r="I31" s="79"/>
      <c r="J31" s="53"/>
      <c r="K31" s="54"/>
      <c r="L31" s="79"/>
      <c r="M31" s="244"/>
      <c r="N31" s="151"/>
      <c r="O31" s="278"/>
      <c r="P31" s="278"/>
      <c r="Q31" s="278"/>
      <c r="R31" s="61"/>
      <c r="S31" s="42"/>
    </row>
    <row r="32" spans="1:19" ht="9" customHeight="1">
      <c r="A32" s="42"/>
      <c r="B32" s="42"/>
      <c r="C32" s="42"/>
      <c r="D32" s="351"/>
      <c r="E32" s="42"/>
      <c r="F32" s="42"/>
      <c r="G32" s="42"/>
      <c r="H32" s="42"/>
      <c r="I32" s="42"/>
      <c r="J32" s="43"/>
      <c r="K32" s="43"/>
      <c r="L32" s="42"/>
      <c r="M32" s="351"/>
      <c r="N32" s="42"/>
      <c r="O32" s="42"/>
      <c r="P32" s="42"/>
      <c r="Q32" s="42"/>
      <c r="R32" s="42"/>
      <c r="S32" s="42"/>
    </row>
    <row r="33" spans="1:20" ht="14.25">
      <c r="A33" s="205"/>
      <c r="B33" s="280" t="s">
        <v>442</v>
      </c>
      <c r="C33" s="205"/>
      <c r="D33" s="352"/>
      <c r="E33" s="205"/>
      <c r="F33" s="205"/>
      <c r="G33" s="205"/>
      <c r="H33" s="205"/>
      <c r="I33" s="205"/>
      <c r="J33" s="161"/>
      <c r="K33" s="161"/>
      <c r="L33" s="205"/>
      <c r="M33" s="352"/>
      <c r="N33" s="205"/>
      <c r="O33" s="205"/>
      <c r="P33" s="205"/>
      <c r="Q33" s="205"/>
      <c r="R33" s="205"/>
      <c r="S33" s="156"/>
    </row>
    <row r="34" spans="1:20" ht="14.25">
      <c r="A34" s="205"/>
      <c r="B34" s="280" t="s">
        <v>444</v>
      </c>
      <c r="C34" s="205"/>
      <c r="D34" s="352"/>
      <c r="E34" s="205"/>
      <c r="F34" s="205"/>
      <c r="G34" s="205"/>
      <c r="H34" s="205"/>
      <c r="I34" s="205"/>
      <c r="J34" s="161"/>
      <c r="K34" s="161"/>
      <c r="L34" s="205"/>
      <c r="M34" s="352"/>
      <c r="N34" s="205"/>
      <c r="O34" s="205"/>
      <c r="P34" s="205"/>
      <c r="Q34" s="205"/>
      <c r="R34" s="205"/>
      <c r="S34" s="156"/>
    </row>
    <row r="35" spans="1:20" ht="14.25">
      <c r="A35" s="205"/>
      <c r="B35" s="280"/>
      <c r="C35" s="205"/>
      <c r="F35" s="205"/>
      <c r="G35" s="205"/>
      <c r="H35" s="205"/>
      <c r="I35" s="205"/>
      <c r="K35" s="161"/>
      <c r="L35" s="205"/>
      <c r="N35" s="205"/>
      <c r="O35" s="205"/>
      <c r="P35" s="205"/>
      <c r="Q35" s="205"/>
      <c r="R35" s="205"/>
      <c r="S35" s="156"/>
    </row>
    <row r="36" spans="1:20" ht="9" customHeight="1">
      <c r="A36" s="42"/>
      <c r="B36" s="42"/>
      <c r="C36" s="42"/>
      <c r="D36" s="351"/>
      <c r="E36" s="42"/>
      <c r="F36" s="42"/>
      <c r="G36" s="42"/>
      <c r="H36" s="42"/>
      <c r="I36" s="42"/>
      <c r="J36" s="43"/>
      <c r="K36" s="43"/>
      <c r="L36" s="42"/>
      <c r="M36" s="351"/>
      <c r="N36" s="42"/>
      <c r="O36" s="42"/>
      <c r="P36" s="42"/>
      <c r="Q36" s="42"/>
      <c r="R36" s="42"/>
      <c r="S36" s="42"/>
    </row>
    <row r="37" spans="1:20">
      <c r="A37" s="45"/>
      <c r="B37" s="52"/>
      <c r="C37" s="47" t="s">
        <v>38</v>
      </c>
      <c r="D37" s="240">
        <f>+D2</f>
        <v>2013</v>
      </c>
      <c r="E37" s="241" t="str">
        <f>+E2</f>
        <v>Q4 '13</v>
      </c>
      <c r="F37" s="51" t="str">
        <f>F2</f>
        <v>Q3 '13</v>
      </c>
      <c r="G37" s="51" t="str">
        <f>+G2</f>
        <v>Q2 '13</v>
      </c>
      <c r="H37" s="51" t="s">
        <v>408</v>
      </c>
      <c r="I37" s="52"/>
      <c r="J37" s="53"/>
      <c r="K37" s="54"/>
      <c r="L37" s="52"/>
      <c r="M37" s="240">
        <v>2012</v>
      </c>
      <c r="N37" s="49" t="s">
        <v>388</v>
      </c>
      <c r="O37" s="51" t="s">
        <v>371</v>
      </c>
      <c r="P37" s="51" t="s">
        <v>361</v>
      </c>
      <c r="Q37" s="51" t="s">
        <v>321</v>
      </c>
      <c r="R37" s="242"/>
      <c r="S37" s="45"/>
      <c r="T37" s="163"/>
    </row>
    <row r="38" spans="1:20">
      <c r="A38" s="45"/>
      <c r="B38" s="52"/>
      <c r="C38" s="162" t="s">
        <v>41</v>
      </c>
      <c r="D38" s="243"/>
      <c r="E38" s="241"/>
      <c r="F38" s="51"/>
      <c r="G38" s="51"/>
      <c r="H38" s="51"/>
      <c r="I38" s="74"/>
      <c r="J38" s="62"/>
      <c r="K38" s="63"/>
      <c r="L38" s="74"/>
      <c r="M38" s="243"/>
      <c r="N38" s="151"/>
      <c r="O38" s="51"/>
      <c r="P38" s="51"/>
      <c r="Q38" s="51"/>
      <c r="R38" s="74"/>
      <c r="S38" s="45"/>
      <c r="T38" s="163"/>
    </row>
    <row r="39" spans="1:20">
      <c r="A39" s="42"/>
      <c r="B39" s="74"/>
      <c r="C39" s="74"/>
      <c r="D39" s="353"/>
      <c r="E39" s="354"/>
      <c r="F39" s="355"/>
      <c r="G39" s="355"/>
      <c r="H39" s="355"/>
      <c r="I39" s="74"/>
      <c r="J39" s="247"/>
      <c r="K39" s="248"/>
      <c r="L39" s="249"/>
      <c r="M39" s="353"/>
      <c r="N39" s="356"/>
      <c r="O39" s="355"/>
      <c r="P39" s="355"/>
      <c r="Q39" s="355"/>
      <c r="R39" s="249"/>
      <c r="S39" s="42"/>
      <c r="T39" s="163"/>
    </row>
    <row r="40" spans="1:20">
      <c r="A40" s="42"/>
      <c r="B40" s="79"/>
      <c r="C40" s="88" t="s">
        <v>530</v>
      </c>
      <c r="D40" s="183">
        <f>D5/Revenues!D5</f>
        <v>-5.9430716296527998E-3</v>
      </c>
      <c r="E40" s="357">
        <f>E5/Revenues!E5</f>
        <v>3.592814371257485E-3</v>
      </c>
      <c r="F40" s="358">
        <f>F5/Revenues!F5</f>
        <v>1.5018773466833541E-2</v>
      </c>
      <c r="G40" s="358">
        <f>G5/Revenues!G5</f>
        <v>-5.2303860523038606E-2</v>
      </c>
      <c r="H40" s="358">
        <f>H5/Revenues!H5</f>
        <v>1.0526315789473684E-2</v>
      </c>
      <c r="I40" s="83"/>
      <c r="J40" s="183"/>
      <c r="K40" s="184"/>
      <c r="L40" s="359"/>
      <c r="M40" s="360">
        <f>M5/Revenues!M5</f>
        <v>0.15658049353701528</v>
      </c>
      <c r="N40" s="184">
        <f>N5/Revenues!N5</f>
        <v>0.10979547900968784</v>
      </c>
      <c r="O40" s="358">
        <f>O5/Revenues!O5</f>
        <v>0.1263408820023838</v>
      </c>
      <c r="P40" s="358">
        <f>P5/Revenues!P5</f>
        <v>0.20902612826603326</v>
      </c>
      <c r="Q40" s="358">
        <f>Q5/Revenues!Q5</f>
        <v>0.18765743073047858</v>
      </c>
      <c r="R40" s="125"/>
      <c r="S40" s="42"/>
      <c r="T40" s="163"/>
    </row>
    <row r="41" spans="1:20">
      <c r="A41" s="42"/>
      <c r="B41" s="79"/>
      <c r="C41" s="88" t="s">
        <v>29</v>
      </c>
      <c r="D41" s="183">
        <f>D6/Revenues!D6</f>
        <v>5.631868131868132E-2</v>
      </c>
      <c r="E41" s="357">
        <f>E6/Revenues!E6</f>
        <v>4.9723756906077346E-2</v>
      </c>
      <c r="F41" s="358">
        <f>F6/Revenues!F6</f>
        <v>6.6298342541436461E-2</v>
      </c>
      <c r="G41" s="358">
        <f>G6/Revenues!G6</f>
        <v>6.5573770491803282E-2</v>
      </c>
      <c r="H41" s="358">
        <f>H6/Revenues!H6</f>
        <v>4.3715846994535519E-2</v>
      </c>
      <c r="I41" s="83"/>
      <c r="J41" s="183"/>
      <c r="K41" s="184"/>
      <c r="L41" s="359"/>
      <c r="M41" s="360">
        <f>M6/Revenues!M6</f>
        <v>0.13805970149253732</v>
      </c>
      <c r="N41" s="184">
        <f>N6/Revenues!N6</f>
        <v>8.7804878048780483E-2</v>
      </c>
      <c r="O41" s="358">
        <f>O6/Revenues!O6</f>
        <v>0.1691542288557214</v>
      </c>
      <c r="P41" s="358">
        <f>P6/Revenues!P6</f>
        <v>0.17391304347826086</v>
      </c>
      <c r="Q41" s="358">
        <f>Q6/Revenues!Q6</f>
        <v>0.12041884816753927</v>
      </c>
      <c r="R41" s="125"/>
      <c r="S41" s="42"/>
      <c r="T41" s="163"/>
    </row>
    <row r="42" spans="1:20" ht="14.25">
      <c r="A42" s="42"/>
      <c r="B42" s="79"/>
      <c r="C42" s="88" t="s">
        <v>443</v>
      </c>
      <c r="D42" s="183" t="s">
        <v>469</v>
      </c>
      <c r="E42" s="357" t="s">
        <v>469</v>
      </c>
      <c r="F42" s="358" t="s">
        <v>469</v>
      </c>
      <c r="G42" s="358" t="s">
        <v>469</v>
      </c>
      <c r="H42" s="358" t="s">
        <v>469</v>
      </c>
      <c r="I42" s="256"/>
      <c r="J42" s="183"/>
      <c r="K42" s="184"/>
      <c r="L42" s="359"/>
      <c r="M42" s="360">
        <f>M7/Revenues!M7</f>
        <v>-0.1417004048582996</v>
      </c>
      <c r="N42" s="184">
        <f>N7/Revenues!N7</f>
        <v>-0.25675675675675674</v>
      </c>
      <c r="O42" s="358">
        <f>O7/Revenues!O7</f>
        <v>-3.8461538461538464E-2</v>
      </c>
      <c r="P42" s="358">
        <f>P7/Revenues!P7</f>
        <v>-9.8360655737704916E-2</v>
      </c>
      <c r="Q42" s="358">
        <f>Q7/Revenues!Q7</f>
        <v>-0.13333333333333333</v>
      </c>
      <c r="R42" s="125"/>
      <c r="S42" s="42"/>
      <c r="T42" s="163"/>
    </row>
    <row r="43" spans="1:20">
      <c r="A43" s="42"/>
      <c r="B43" s="79"/>
      <c r="C43" s="88" t="s">
        <v>338</v>
      </c>
      <c r="D43" s="183">
        <f>D8/Revenues!D8</f>
        <v>9.7560975609756101E-2</v>
      </c>
      <c r="E43" s="357">
        <f>E8/Revenues!E8</f>
        <v>1.2</v>
      </c>
      <c r="F43" s="358">
        <f>F8/Revenues!F8</f>
        <v>-0.3</v>
      </c>
      <c r="G43" s="358">
        <f>G8/Revenues!G8</f>
        <v>-9.0909090909090912E-2</v>
      </c>
      <c r="H43" s="358">
        <f>H8/Revenues!H8</f>
        <v>-0.4</v>
      </c>
      <c r="I43" s="256"/>
      <c r="J43" s="183"/>
      <c r="K43" s="184"/>
      <c r="L43" s="359"/>
      <c r="M43" s="360">
        <f>M8/Revenues!M8</f>
        <v>0</v>
      </c>
      <c r="N43" s="184">
        <f>N8/Revenues!N8</f>
        <v>-8.3333333333333329E-2</v>
      </c>
      <c r="O43" s="358">
        <f>O8/Revenues!O8</f>
        <v>5.2631578947368418E-2</v>
      </c>
      <c r="P43" s="358">
        <f>P8/Revenues!P8</f>
        <v>0</v>
      </c>
      <c r="Q43" s="358">
        <f>Q8/Revenues!Q8</f>
        <v>0</v>
      </c>
      <c r="R43" s="125"/>
      <c r="S43" s="42"/>
      <c r="T43" s="163"/>
    </row>
    <row r="44" spans="1:20" s="97" customFormat="1">
      <c r="A44" s="45"/>
      <c r="B44" s="61"/>
      <c r="C44" s="61" t="s">
        <v>531</v>
      </c>
      <c r="D44" s="188">
        <f>D9/Revenues!D9</f>
        <v>6.5557236510337871E-3</v>
      </c>
      <c r="E44" s="361">
        <f>E9/Revenues!E9</f>
        <v>2.3391812865497075E-2</v>
      </c>
      <c r="F44" s="362">
        <f>F9/Revenues!F9</f>
        <v>2.1212121212121213E-2</v>
      </c>
      <c r="G44" s="362">
        <f>G9/Revenues!G9</f>
        <v>-3.1093279839518557E-2</v>
      </c>
      <c r="H44" s="362">
        <f>H9/Revenues!H9</f>
        <v>1.2591815320041973E-2</v>
      </c>
      <c r="I44" s="92"/>
      <c r="J44" s="188"/>
      <c r="K44" s="189"/>
      <c r="L44" s="363"/>
      <c r="M44" s="364">
        <f>M9/Revenues!M9</f>
        <v>0.1393273850377488</v>
      </c>
      <c r="N44" s="189">
        <f>N9/Revenues!N9</f>
        <v>8.5284280936454848E-2</v>
      </c>
      <c r="O44" s="362">
        <f>O9/Revenues!O9</f>
        <v>0.1276794035414725</v>
      </c>
      <c r="P44" s="362">
        <f>P9/Revenues!P9</f>
        <v>0.19038817005545286</v>
      </c>
      <c r="Q44" s="362">
        <f>Q9/Revenues!Q9</f>
        <v>0.16078431372549021</v>
      </c>
      <c r="R44" s="107"/>
      <c r="S44" s="45"/>
      <c r="T44" s="141"/>
    </row>
    <row r="45" spans="1:20">
      <c r="A45" s="42"/>
      <c r="B45" s="74"/>
      <c r="C45" s="74"/>
      <c r="D45" s="183"/>
      <c r="E45" s="357"/>
      <c r="F45" s="358"/>
      <c r="G45" s="358"/>
      <c r="H45" s="358"/>
      <c r="I45" s="83"/>
      <c r="J45" s="183"/>
      <c r="K45" s="184"/>
      <c r="L45" s="365"/>
      <c r="M45" s="360"/>
      <c r="N45" s="184"/>
      <c r="O45" s="358"/>
      <c r="P45" s="358"/>
      <c r="Q45" s="358"/>
      <c r="R45" s="289"/>
      <c r="S45" s="42"/>
      <c r="T45" s="163"/>
    </row>
    <row r="46" spans="1:20">
      <c r="A46" s="42"/>
      <c r="B46" s="74"/>
      <c r="C46" s="74" t="s">
        <v>309</v>
      </c>
      <c r="D46" s="183">
        <f>D11/Revenues!D11</f>
        <v>0.11125827814569536</v>
      </c>
      <c r="E46" s="357">
        <f>E11/Revenues!E11</f>
        <v>-7.3654390934844188E-2</v>
      </c>
      <c r="F46" s="358">
        <f>F11/Revenues!F11</f>
        <v>9.6000000000000002E-2</v>
      </c>
      <c r="G46" s="358">
        <f>G11/Revenues!G11</f>
        <v>0.17994858611825193</v>
      </c>
      <c r="H46" s="358">
        <f>H11/Revenues!H11</f>
        <v>0.22391857506361323</v>
      </c>
      <c r="I46" s="83"/>
      <c r="J46" s="183"/>
      <c r="K46" s="184"/>
      <c r="L46" s="365"/>
      <c r="M46" s="360">
        <f>M11/Revenues!M11</f>
        <v>0.22847100175746923</v>
      </c>
      <c r="N46" s="184">
        <f>N11/Revenues!N11</f>
        <v>0.21497584541062803</v>
      </c>
      <c r="O46" s="358">
        <f>O11/Revenues!O11</f>
        <v>0.27014218009478674</v>
      </c>
      <c r="P46" s="358">
        <f>P11/Revenues!P11</f>
        <v>0.25225225225225223</v>
      </c>
      <c r="Q46" s="358">
        <f>Q11/Revenues!Q11</f>
        <v>0.1756440281030445</v>
      </c>
      <c r="R46" s="289"/>
      <c r="S46" s="42"/>
      <c r="T46" s="163"/>
    </row>
    <row r="47" spans="1:20">
      <c r="A47" s="42"/>
      <c r="B47" s="74"/>
      <c r="C47" s="88" t="s">
        <v>310</v>
      </c>
      <c r="D47" s="183">
        <f>D12/Revenues!D12</f>
        <v>3.9755351681957186E-2</v>
      </c>
      <c r="E47" s="357">
        <f>E12/Revenues!E12</f>
        <v>5.4878048780487805E-2</v>
      </c>
      <c r="F47" s="358">
        <f>F12/Revenues!F12</f>
        <v>5.7259713701431493E-2</v>
      </c>
      <c r="G47" s="358">
        <f>G12/Revenues!G12</f>
        <v>8.3333333333333332E-3</v>
      </c>
      <c r="H47" s="358">
        <f>H12/Revenues!H12</f>
        <v>3.7924151696606789E-2</v>
      </c>
      <c r="I47" s="83"/>
      <c r="J47" s="183"/>
      <c r="K47" s="184"/>
      <c r="L47" s="359"/>
      <c r="M47" s="360">
        <f>M12/Revenues!M12</f>
        <v>5.9935205183585312E-2</v>
      </c>
      <c r="N47" s="184">
        <f>N12/Revenues!N12</f>
        <v>2.2916666666666665E-2</v>
      </c>
      <c r="O47" s="358">
        <f>O12/Revenues!O12</f>
        <v>7.4398249452954049E-2</v>
      </c>
      <c r="P47" s="358">
        <f>P12/Revenues!P12</f>
        <v>4.1575492341356671E-2</v>
      </c>
      <c r="Q47" s="358">
        <f>Q12/Revenues!Q12</f>
        <v>0.10262008733624454</v>
      </c>
      <c r="R47" s="125"/>
      <c r="S47" s="42"/>
      <c r="T47" s="163"/>
    </row>
    <row r="48" spans="1:20">
      <c r="A48" s="42"/>
      <c r="B48" s="74"/>
      <c r="C48" s="88" t="s">
        <v>30</v>
      </c>
      <c r="D48" s="183">
        <f>D13/Revenues!D13</f>
        <v>0.1955081001472754</v>
      </c>
      <c r="E48" s="357">
        <f>E13/Revenues!E13</f>
        <v>0.14932126696832579</v>
      </c>
      <c r="F48" s="358">
        <f>F13/Revenues!F13</f>
        <v>0.21207430340557276</v>
      </c>
      <c r="G48" s="358">
        <f>G13/Revenues!G13</f>
        <v>0.21104815864022664</v>
      </c>
      <c r="H48" s="358">
        <f>H13/Revenues!H13</f>
        <v>0.20827389443651925</v>
      </c>
      <c r="I48" s="83"/>
      <c r="J48" s="183"/>
      <c r="K48" s="184"/>
      <c r="L48" s="359"/>
      <c r="M48" s="360">
        <f>M13/Revenues!M13</f>
        <v>0.16001353179972935</v>
      </c>
      <c r="N48" s="184">
        <f>N13/Revenues!N13</f>
        <v>-1.3368983957219251E-3</v>
      </c>
      <c r="O48" s="358">
        <f>O13/Revenues!O13</f>
        <v>0.21267605633802816</v>
      </c>
      <c r="P48" s="358">
        <f>P13/Revenues!P13</f>
        <v>0.22074468085106383</v>
      </c>
      <c r="Q48" s="358">
        <f>Q13/Revenues!Q13</f>
        <v>0.21045576407506703</v>
      </c>
      <c r="R48" s="125"/>
      <c r="S48" s="42"/>
      <c r="T48" s="163"/>
    </row>
    <row r="49" spans="1:20">
      <c r="A49" s="42"/>
      <c r="B49" s="74"/>
      <c r="C49" s="88" t="s">
        <v>317</v>
      </c>
      <c r="D49" s="183">
        <f>D14/Revenues!D14</f>
        <v>0.16645326504481434</v>
      </c>
      <c r="E49" s="357">
        <f>E14/Revenues!E14</f>
        <v>0.12280701754385964</v>
      </c>
      <c r="F49" s="358">
        <f>F14/Revenues!F14</f>
        <v>0.16123499142367068</v>
      </c>
      <c r="G49" s="358">
        <f>G14/Revenues!G14</f>
        <v>0.16695059625212946</v>
      </c>
      <c r="H49" s="358">
        <f>H14/Revenues!H14</f>
        <v>0.21227197346600332</v>
      </c>
      <c r="I49" s="83"/>
      <c r="J49" s="183"/>
      <c r="K49" s="184"/>
      <c r="L49" s="359"/>
      <c r="M49" s="360">
        <f>M14/Revenues!M14</f>
        <v>0.23884013735215567</v>
      </c>
      <c r="N49" s="184">
        <f>N14/Revenues!N14</f>
        <v>0.23680456490727533</v>
      </c>
      <c r="O49" s="358">
        <f>O14/Revenues!O14</f>
        <v>0.22544283413848631</v>
      </c>
      <c r="P49" s="358">
        <f>P14/Revenues!P14</f>
        <v>0.22047244094488189</v>
      </c>
      <c r="Q49" s="358">
        <f>Q14/Revenues!Q14</f>
        <v>0.27108433734939757</v>
      </c>
      <c r="R49" s="125"/>
      <c r="S49" s="42"/>
      <c r="T49" s="163"/>
    </row>
    <row r="50" spans="1:20">
      <c r="A50" s="42"/>
      <c r="B50" s="74"/>
      <c r="C50" s="88" t="s">
        <v>338</v>
      </c>
      <c r="D50" s="183">
        <f>D15/Revenues!D15</f>
        <v>2.1572387344199424E-2</v>
      </c>
      <c r="E50" s="357">
        <f>E15/Revenues!E15</f>
        <v>1.1673151750972763E-2</v>
      </c>
      <c r="F50" s="358">
        <f>F15/Revenues!F15</f>
        <v>2.7290448343079921E-2</v>
      </c>
      <c r="G50" s="358">
        <f>G15/Revenues!G15</f>
        <v>3.2319391634980987E-2</v>
      </c>
      <c r="H50" s="358">
        <f>H15/Revenues!H15</f>
        <v>1.50093808630394E-2</v>
      </c>
      <c r="I50" s="83"/>
      <c r="J50" s="183"/>
      <c r="K50" s="184"/>
      <c r="L50" s="359"/>
      <c r="M50" s="360">
        <f>M15/Revenues!M15</f>
        <v>8.4388185654008432E-3</v>
      </c>
      <c r="N50" s="184">
        <f>N15/Revenues!N15</f>
        <v>-1.8214936247723133E-3</v>
      </c>
      <c r="O50" s="358">
        <f>O15/Revenues!O15</f>
        <v>1.7241379310344827E-2</v>
      </c>
      <c r="P50" s="358">
        <f>P15/Revenues!P15</f>
        <v>1.509433962264151E-2</v>
      </c>
      <c r="Q50" s="358">
        <f>Q15/Revenues!Q15</f>
        <v>3.7593984962406013E-3</v>
      </c>
      <c r="R50" s="125"/>
      <c r="S50" s="42"/>
      <c r="T50" s="163"/>
    </row>
    <row r="51" spans="1:20" s="97" customFormat="1">
      <c r="A51" s="45"/>
      <c r="B51" s="61"/>
      <c r="C51" s="258" t="s">
        <v>214</v>
      </c>
      <c r="D51" s="188">
        <f>D16/Revenues!D16</f>
        <v>0.17408844065166795</v>
      </c>
      <c r="E51" s="361">
        <f>E16/Revenues!E16</f>
        <v>0.10485933503836317</v>
      </c>
      <c r="F51" s="362">
        <f>F16/Revenues!F16</f>
        <v>0.17784810126582279</v>
      </c>
      <c r="G51" s="362">
        <f>G16/Revenues!G16</f>
        <v>0.18581907090464547</v>
      </c>
      <c r="H51" s="362">
        <f>H16/Revenues!H16</f>
        <v>0.22402402402402402</v>
      </c>
      <c r="I51" s="92"/>
      <c r="J51" s="188"/>
      <c r="K51" s="189"/>
      <c r="L51" s="363"/>
      <c r="M51" s="364">
        <f>M16/Revenues!M16</f>
        <v>0.22590318434956447</v>
      </c>
      <c r="N51" s="189">
        <f>N16/Revenues!N16</f>
        <v>0.14827201783723523</v>
      </c>
      <c r="O51" s="362">
        <f>O16/Revenues!O16</f>
        <v>0.25473933649289099</v>
      </c>
      <c r="P51" s="362">
        <f>P16/Revenues!P16</f>
        <v>0.24402730375426621</v>
      </c>
      <c r="Q51" s="362">
        <f>Q16/Revenues!Q16</f>
        <v>0.25921724333522406</v>
      </c>
      <c r="R51" s="107"/>
      <c r="S51" s="45"/>
      <c r="T51" s="141"/>
    </row>
    <row r="52" spans="1:20">
      <c r="A52" s="45"/>
      <c r="B52" s="61"/>
      <c r="C52" s="258"/>
      <c r="D52" s="183"/>
      <c r="E52" s="357"/>
      <c r="F52" s="358"/>
      <c r="G52" s="358"/>
      <c r="H52" s="358"/>
      <c r="I52" s="83"/>
      <c r="J52" s="183"/>
      <c r="K52" s="184"/>
      <c r="L52" s="363"/>
      <c r="M52" s="360"/>
      <c r="N52" s="184"/>
      <c r="O52" s="358"/>
      <c r="P52" s="358"/>
      <c r="Q52" s="358"/>
      <c r="R52" s="107"/>
      <c r="S52" s="45"/>
      <c r="T52" s="163"/>
    </row>
    <row r="53" spans="1:20" ht="14.25">
      <c r="A53" s="42"/>
      <c r="B53" s="74"/>
      <c r="C53" s="88" t="s">
        <v>409</v>
      </c>
      <c r="D53" s="183">
        <f>D18/Revenues!D18</f>
        <v>-7.407407407407407E-2</v>
      </c>
      <c r="E53" s="357">
        <f>E18/Revenues!E18</f>
        <v>-0.11688311688311688</v>
      </c>
      <c r="F53" s="358">
        <f>F18/Revenues!F18</f>
        <v>-4.7945205479452052E-2</v>
      </c>
      <c r="G53" s="358">
        <f>G18/Revenues!G18</f>
        <v>-6.097560975609756E-2</v>
      </c>
      <c r="H53" s="358">
        <f>H18/Revenues!H18</f>
        <v>-7.0063694267515922E-2</v>
      </c>
      <c r="I53" s="83"/>
      <c r="J53" s="183"/>
      <c r="K53" s="184"/>
      <c r="L53" s="359"/>
      <c r="M53" s="360">
        <f>M18/Revenues!M18</f>
        <v>-0.23549883990719259</v>
      </c>
      <c r="N53" s="184">
        <f>N18/Revenues!N18</f>
        <v>-1.1411764705882352</v>
      </c>
      <c r="O53" s="358">
        <f>O18/Revenues!O18</f>
        <v>-6.0975609756097563E-3</v>
      </c>
      <c r="P53" s="358">
        <f>P18/Revenues!P18</f>
        <v>1.2987012987012988E-2</v>
      </c>
      <c r="Q53" s="358">
        <f>Q18/Revenues!Q18</f>
        <v>-3.7037037037037035E-2</v>
      </c>
      <c r="R53" s="125"/>
      <c r="S53" s="42"/>
      <c r="T53" s="163"/>
    </row>
    <row r="54" spans="1:20">
      <c r="A54" s="42"/>
      <c r="B54" s="74"/>
      <c r="C54" s="88" t="s">
        <v>54</v>
      </c>
      <c r="D54" s="183">
        <f>D19/Revenues!D19</f>
        <v>0</v>
      </c>
      <c r="E54" s="357">
        <f>E19/Revenues!E19</f>
        <v>0</v>
      </c>
      <c r="F54" s="358">
        <f>F19/Revenues!F19</f>
        <v>0</v>
      </c>
      <c r="G54" s="358">
        <f>G19/Revenues!G19</f>
        <v>0</v>
      </c>
      <c r="H54" s="358">
        <f>H19/Revenues!H19</f>
        <v>0</v>
      </c>
      <c r="I54" s="256"/>
      <c r="J54" s="183"/>
      <c r="K54" s="184"/>
      <c r="L54" s="359"/>
      <c r="M54" s="360">
        <f>M19/Revenues!M19</f>
        <v>0</v>
      </c>
      <c r="N54" s="184">
        <f>N19/Revenues!N19</f>
        <v>0</v>
      </c>
      <c r="O54" s="358">
        <f>O19/Revenues!O19</f>
        <v>0</v>
      </c>
      <c r="P54" s="358">
        <f>P19/Revenues!P19</f>
        <v>0</v>
      </c>
      <c r="Q54" s="358">
        <f>Q19/Revenues!Q19</f>
        <v>0</v>
      </c>
      <c r="R54" s="125"/>
      <c r="S54" s="42"/>
      <c r="T54" s="163"/>
    </row>
    <row r="55" spans="1:20" s="97" customFormat="1">
      <c r="A55" s="45"/>
      <c r="B55" s="61"/>
      <c r="C55" s="258" t="s">
        <v>171</v>
      </c>
      <c r="D55" s="188">
        <f>D20/Revenues!D20</f>
        <v>0.15818876800940901</v>
      </c>
      <c r="E55" s="361">
        <f>E20/Revenues!E20</f>
        <v>8.8646023072252583E-2</v>
      </c>
      <c r="F55" s="362">
        <f>F20/Revenues!F20</f>
        <v>0.16496086694762191</v>
      </c>
      <c r="G55" s="362">
        <f>G20/Revenues!G20</f>
        <v>0.16945244956772335</v>
      </c>
      <c r="H55" s="362">
        <f>H20/Revenues!H20</f>
        <v>0.20579874928936895</v>
      </c>
      <c r="I55" s="92"/>
      <c r="J55" s="188"/>
      <c r="K55" s="189"/>
      <c r="L55" s="363"/>
      <c r="M55" s="364">
        <f>M20/Revenues!M20</f>
        <v>0.18308550185873607</v>
      </c>
      <c r="N55" s="189">
        <f>N20/Revenues!N20</f>
        <v>3.8399999999999997E-2</v>
      </c>
      <c r="O55" s="362">
        <f>O20/Revenues!O20</f>
        <v>0.24182638105975196</v>
      </c>
      <c r="P55" s="362">
        <f>P20/Revenues!P20</f>
        <v>0.22653382275825903</v>
      </c>
      <c r="Q55" s="362">
        <f>Q20/Revenues!Q20</f>
        <v>0.22570850202429149</v>
      </c>
      <c r="R55" s="107"/>
      <c r="S55" s="45"/>
      <c r="T55" s="141"/>
    </row>
    <row r="56" spans="1:20" s="97" customFormat="1">
      <c r="A56" s="45"/>
      <c r="B56" s="61"/>
      <c r="C56" s="258"/>
      <c r="D56" s="188"/>
      <c r="E56" s="189"/>
      <c r="F56" s="362"/>
      <c r="G56" s="362"/>
      <c r="H56" s="362"/>
      <c r="I56" s="92"/>
      <c r="J56" s="188"/>
      <c r="K56" s="189"/>
      <c r="L56" s="363"/>
      <c r="M56" s="364"/>
      <c r="N56" s="189"/>
      <c r="O56" s="362"/>
      <c r="P56" s="362"/>
      <c r="Q56" s="362"/>
      <c r="R56" s="107"/>
      <c r="S56" s="45"/>
      <c r="T56" s="141"/>
    </row>
    <row r="57" spans="1:20" s="97" customFormat="1">
      <c r="A57" s="45"/>
      <c r="B57" s="61"/>
      <c r="C57" s="112" t="s">
        <v>188</v>
      </c>
      <c r="D57" s="188">
        <f>D22/Revenues!D22</f>
        <v>1.7543859649122806E-2</v>
      </c>
      <c r="E57" s="189">
        <f>E22/Revenues!E22</f>
        <v>1.2931034482758621E-2</v>
      </c>
      <c r="F57" s="362">
        <f>F22/Revenues!F22</f>
        <v>2.4193548387096774E-2</v>
      </c>
      <c r="G57" s="362">
        <f>G22/Revenues!G22</f>
        <v>1.6194331983805668E-2</v>
      </c>
      <c r="H57" s="362">
        <f>H22/Revenues!H22</f>
        <v>1.6528925619834711E-2</v>
      </c>
      <c r="I57" s="104"/>
      <c r="J57" s="188"/>
      <c r="K57" s="189"/>
      <c r="L57" s="363"/>
      <c r="M57" s="364">
        <f>M22/Revenues!M22</f>
        <v>1.1594202898550725E-2</v>
      </c>
      <c r="N57" s="189">
        <f>N22/Revenues!N22</f>
        <v>1.5686274509803921E-2</v>
      </c>
      <c r="O57" s="362">
        <f>O22/Revenues!O22</f>
        <v>1.5151515151515152E-2</v>
      </c>
      <c r="P57" s="362">
        <f>P22/Revenues!P22</f>
        <v>7.6628352490421452E-3</v>
      </c>
      <c r="Q57" s="362">
        <f>Q22/Revenues!Q22</f>
        <v>7.8431372549019607E-3</v>
      </c>
      <c r="R57" s="107"/>
      <c r="S57" s="45"/>
      <c r="T57" s="141"/>
    </row>
    <row r="58" spans="1:20" s="97" customFormat="1">
      <c r="A58" s="45"/>
      <c r="B58" s="61"/>
      <c r="C58" s="61"/>
      <c r="D58" s="188"/>
      <c r="E58" s="189"/>
      <c r="F58" s="362"/>
      <c r="G58" s="362"/>
      <c r="H58" s="362"/>
      <c r="I58" s="92"/>
      <c r="J58" s="188"/>
      <c r="K58" s="189"/>
      <c r="L58" s="363"/>
      <c r="M58" s="364"/>
      <c r="N58" s="189"/>
      <c r="O58" s="362"/>
      <c r="P58" s="362"/>
      <c r="Q58" s="362"/>
      <c r="R58" s="107"/>
      <c r="S58" s="45"/>
      <c r="T58" s="141"/>
    </row>
    <row r="59" spans="1:20" s="97" customFormat="1">
      <c r="A59" s="45"/>
      <c r="B59" s="61"/>
      <c r="C59" s="61" t="s">
        <v>31</v>
      </c>
      <c r="D59" s="188">
        <f>D24/Revenues!D24</f>
        <v>-1.358974358974359</v>
      </c>
      <c r="E59" s="189">
        <f>E24/Revenues!E24</f>
        <v>-4.1764705882352944</v>
      </c>
      <c r="F59" s="362">
        <f>F24/Revenues!F24</f>
        <v>-0.36363636363636365</v>
      </c>
      <c r="G59" s="362">
        <f>G24/Revenues!G24</f>
        <v>-0.77777777777777779</v>
      </c>
      <c r="H59" s="362">
        <f>H24/Revenues!H24</f>
        <v>-0.61904761904761907</v>
      </c>
      <c r="I59" s="268"/>
      <c r="J59" s="188"/>
      <c r="K59" s="189"/>
      <c r="L59" s="363"/>
      <c r="M59" s="364">
        <f>M24/Revenues!M24</f>
        <v>-0.92105263157894735</v>
      </c>
      <c r="N59" s="189">
        <f>N24/Revenues!N24</f>
        <v>-1.1000000000000001</v>
      </c>
      <c r="O59" s="362">
        <f>O24/Revenues!O24</f>
        <v>-0.31578947368421051</v>
      </c>
      <c r="P59" s="362">
        <f>P24/Revenues!P24</f>
        <v>-1.2222222222222223</v>
      </c>
      <c r="Q59" s="362">
        <f>Q24/Revenues!Q24</f>
        <v>-1.0526315789473684</v>
      </c>
      <c r="R59" s="107"/>
      <c r="S59" s="45"/>
      <c r="T59" s="141"/>
    </row>
    <row r="60" spans="1:20" s="97" customFormat="1">
      <c r="A60" s="45"/>
      <c r="B60" s="61"/>
      <c r="C60" s="61"/>
      <c r="D60" s="188"/>
      <c r="E60" s="189"/>
      <c r="F60" s="362"/>
      <c r="G60" s="362"/>
      <c r="H60" s="362"/>
      <c r="I60" s="271"/>
      <c r="J60" s="188"/>
      <c r="K60" s="189"/>
      <c r="L60" s="363"/>
      <c r="M60" s="364"/>
      <c r="N60" s="189"/>
      <c r="O60" s="362"/>
      <c r="P60" s="362"/>
      <c r="Q60" s="362"/>
      <c r="R60" s="107"/>
      <c r="S60" s="45"/>
      <c r="T60" s="141"/>
    </row>
    <row r="61" spans="1:20" s="97" customFormat="1">
      <c r="A61" s="45"/>
      <c r="B61" s="61"/>
      <c r="C61" s="61" t="s">
        <v>554</v>
      </c>
      <c r="D61" s="188">
        <f>D26/Revenues!D28</f>
        <v>8.7569156293222677E-2</v>
      </c>
      <c r="E61" s="189">
        <f>E26/Revenues!E28</f>
        <v>3.5552457302195889E-2</v>
      </c>
      <c r="F61" s="362">
        <f>F26/Revenues!F28</f>
        <v>0.10269891342446548</v>
      </c>
      <c r="G61" s="362">
        <f>G26/Revenues!G28</f>
        <v>8.6201022146507669E-2</v>
      </c>
      <c r="H61" s="362">
        <f>H26/Revenues!H28</f>
        <v>0.12538646513225696</v>
      </c>
      <c r="I61" s="271"/>
      <c r="J61" s="188"/>
      <c r="K61" s="189"/>
      <c r="L61" s="363"/>
      <c r="M61" s="364">
        <f>M26/Revenues!M28</f>
        <v>0.15187283600881335</v>
      </c>
      <c r="N61" s="189">
        <f>N26/Revenues!N28</f>
        <v>4.7648136835675016E-2</v>
      </c>
      <c r="O61" s="362">
        <f>O26/Revenues!O28</f>
        <v>0.1848574237954769</v>
      </c>
      <c r="P61" s="362">
        <f>P26/Revenues!P28</f>
        <v>0.19360902255639098</v>
      </c>
      <c r="Q61" s="362">
        <f>Q26/Revenues!Q28</f>
        <v>0.18552178000626762</v>
      </c>
      <c r="R61" s="107"/>
      <c r="S61" s="45"/>
      <c r="T61" s="141"/>
    </row>
    <row r="62" spans="1:20" s="97" customFormat="1">
      <c r="A62" s="45"/>
      <c r="B62" s="61"/>
      <c r="C62" s="61"/>
      <c r="D62" s="188"/>
      <c r="E62" s="189"/>
      <c r="F62" s="362"/>
      <c r="G62" s="362"/>
      <c r="H62" s="362"/>
      <c r="I62" s="92"/>
      <c r="J62" s="188"/>
      <c r="K62" s="189"/>
      <c r="L62" s="363"/>
      <c r="M62" s="364"/>
      <c r="N62" s="189"/>
      <c r="O62" s="362"/>
      <c r="P62" s="362"/>
      <c r="Q62" s="362"/>
      <c r="R62" s="107"/>
      <c r="S62" s="45"/>
      <c r="T62" s="141"/>
    </row>
    <row r="63" spans="1:20" s="371" customFormat="1">
      <c r="A63" s="142"/>
      <c r="B63" s="143"/>
      <c r="C63" s="115" t="s">
        <v>526</v>
      </c>
      <c r="D63" s="218">
        <f>D28/Revenues!D30</f>
        <v>-4.1989664082687341E-3</v>
      </c>
      <c r="E63" s="219">
        <f>E28/Revenues!E30</f>
        <v>4.9504950495049506E-3</v>
      </c>
      <c r="F63" s="366">
        <f>F28/Revenues!F30</f>
        <v>1.5523932729624839E-2</v>
      </c>
      <c r="G63" s="366">
        <f>G28/Revenues!G30</f>
        <v>-5.0064184852374842E-2</v>
      </c>
      <c r="H63" s="366">
        <f>H28/Revenues!H30</f>
        <v>1.358695652173913E-2</v>
      </c>
      <c r="I63" s="367"/>
      <c r="J63" s="218"/>
      <c r="K63" s="219"/>
      <c r="L63" s="368"/>
      <c r="M63" s="369">
        <f>M28/Revenues!M30</f>
        <v>0.16738461538461538</v>
      </c>
      <c r="N63" s="219">
        <f>N28/Revenues!N30</f>
        <v>0.11784511784511785</v>
      </c>
      <c r="O63" s="366">
        <f>O28/Revenues!O30</f>
        <v>0.13500000000000001</v>
      </c>
      <c r="P63" s="366">
        <f>P28/Revenues!P30</f>
        <v>0.22194513715710723</v>
      </c>
      <c r="Q63" s="366">
        <f>Q28/Revenues!Q30</f>
        <v>0.20211360634081901</v>
      </c>
      <c r="R63" s="295"/>
      <c r="S63" s="142"/>
      <c r="T63" s="370"/>
    </row>
    <row r="64" spans="1:20" s="97" customFormat="1">
      <c r="A64" s="45"/>
      <c r="B64" s="61"/>
      <c r="C64" s="61"/>
      <c r="D64" s="188"/>
      <c r="E64" s="189"/>
      <c r="F64" s="362"/>
      <c r="G64" s="362"/>
      <c r="H64" s="362"/>
      <c r="I64" s="271"/>
      <c r="J64" s="188"/>
      <c r="K64" s="189"/>
      <c r="L64" s="363"/>
      <c r="M64" s="364"/>
      <c r="N64" s="189"/>
      <c r="O64" s="362"/>
      <c r="P64" s="362"/>
      <c r="Q64" s="362"/>
      <c r="R64" s="107"/>
      <c r="S64" s="45"/>
      <c r="T64" s="141"/>
    </row>
    <row r="65" spans="1:20" s="97" customFormat="1">
      <c r="A65" s="45"/>
      <c r="B65" s="61"/>
      <c r="C65" s="61" t="s">
        <v>555</v>
      </c>
      <c r="D65" s="188">
        <f>D30/Revenues!D32</f>
        <v>0.12110481586402266</v>
      </c>
      <c r="E65" s="189">
        <f>E30/Revenues!E32</f>
        <v>4.7549733139252787E-2</v>
      </c>
      <c r="F65" s="362">
        <f>F30/Revenues!F32</f>
        <v>0.13509615384615384</v>
      </c>
      <c r="G65" s="362">
        <f>G30/Revenues!G32</f>
        <v>0.13543599257884972</v>
      </c>
      <c r="H65" s="362">
        <f>H30/Revenues!H32</f>
        <v>0.16321839080459771</v>
      </c>
      <c r="I65" s="271"/>
      <c r="J65" s="188"/>
      <c r="K65" s="189"/>
      <c r="L65" s="363"/>
      <c r="M65" s="364">
        <f>M30/Revenues!M32</f>
        <v>0.14654260943116937</v>
      </c>
      <c r="N65" s="189">
        <f>N30/Revenues!N32</f>
        <v>2.1401594628619389E-2</v>
      </c>
      <c r="O65" s="362">
        <f>O30/Revenues!O32</f>
        <v>0.2025766326077299</v>
      </c>
      <c r="P65" s="362">
        <f>P30/Revenues!P32</f>
        <v>0.18410041841004185</v>
      </c>
      <c r="Q65" s="362">
        <f>Q30/Revenues!Q32</f>
        <v>0.18036154478225144</v>
      </c>
      <c r="R65" s="107"/>
      <c r="S65" s="45"/>
      <c r="T65" s="141"/>
    </row>
    <row r="66" spans="1:20">
      <c r="A66" s="45"/>
      <c r="B66" s="61"/>
      <c r="C66" s="61"/>
      <c r="D66" s="244"/>
      <c r="E66" s="322"/>
      <c r="F66" s="278"/>
      <c r="G66" s="278"/>
      <c r="H66" s="278"/>
      <c r="I66" s="79"/>
      <c r="J66" s="53"/>
      <c r="K66" s="54"/>
      <c r="L66" s="79"/>
      <c r="M66" s="244"/>
      <c r="N66" s="151"/>
      <c r="O66" s="278"/>
      <c r="P66" s="278"/>
      <c r="Q66" s="278"/>
      <c r="R66" s="61"/>
      <c r="S66" s="45"/>
      <c r="T66" s="163"/>
    </row>
    <row r="67" spans="1:20" ht="9" customHeight="1">
      <c r="A67" s="42"/>
      <c r="B67" s="42"/>
      <c r="C67" s="42"/>
      <c r="D67" s="351"/>
      <c r="E67" s="42"/>
      <c r="F67" s="42"/>
      <c r="G67" s="42"/>
      <c r="H67" s="42"/>
      <c r="I67" s="42"/>
      <c r="J67" s="43"/>
      <c r="K67" s="43"/>
      <c r="L67" s="42"/>
      <c r="M67" s="351"/>
      <c r="N67" s="42"/>
      <c r="O67" s="42"/>
      <c r="P67" s="42"/>
      <c r="Q67" s="42"/>
      <c r="R67" s="42"/>
      <c r="S67" s="42"/>
      <c r="T67" s="163"/>
    </row>
    <row r="68" spans="1:20" ht="12.75" customHeight="1">
      <c r="A68" s="205"/>
      <c r="B68" s="280" t="s">
        <v>442</v>
      </c>
      <c r="C68" s="205"/>
      <c r="D68" s="372"/>
      <c r="E68" s="157"/>
      <c r="F68" s="157"/>
      <c r="G68" s="157"/>
      <c r="H68" s="157"/>
      <c r="I68" s="157"/>
      <c r="J68" s="76"/>
      <c r="K68" s="76"/>
      <c r="L68" s="157"/>
      <c r="M68" s="372"/>
      <c r="N68" s="157"/>
      <c r="O68" s="205"/>
      <c r="P68" s="205"/>
      <c r="Q68" s="205"/>
      <c r="R68" s="156"/>
      <c r="S68" s="156"/>
      <c r="T68" s="163"/>
    </row>
    <row r="69" spans="1:20" ht="12.75" customHeight="1">
      <c r="A69" s="205"/>
      <c r="B69" s="280" t="s">
        <v>444</v>
      </c>
      <c r="C69" s="205"/>
      <c r="D69" s="157"/>
      <c r="E69" s="157"/>
      <c r="F69" s="157"/>
      <c r="G69" s="157"/>
      <c r="H69" s="157"/>
      <c r="I69" s="157"/>
      <c r="J69" s="76"/>
      <c r="K69" s="76"/>
      <c r="L69" s="157"/>
      <c r="M69" s="157"/>
      <c r="N69" s="157"/>
      <c r="O69" s="205"/>
      <c r="P69" s="205"/>
      <c r="Q69" s="205"/>
      <c r="R69" s="156"/>
      <c r="S69" s="156"/>
      <c r="T69" s="163"/>
    </row>
    <row r="70" spans="1:20" ht="12.75" customHeight="1">
      <c r="A70" s="205"/>
      <c r="B70" s="280"/>
      <c r="C70" s="205"/>
      <c r="D70" s="157"/>
      <c r="E70" s="157"/>
      <c r="F70" s="157"/>
      <c r="G70" s="157"/>
      <c r="H70" s="157"/>
      <c r="I70" s="157"/>
      <c r="J70" s="76"/>
      <c r="K70" s="76"/>
      <c r="L70" s="157"/>
      <c r="M70" s="157"/>
      <c r="N70" s="157"/>
      <c r="O70" s="205"/>
      <c r="P70" s="205"/>
      <c r="Q70" s="205"/>
      <c r="R70" s="156"/>
      <c r="S70" s="156"/>
      <c r="T70" s="163"/>
    </row>
    <row r="71" spans="1:20" ht="9" customHeight="1">
      <c r="A71" s="42"/>
      <c r="B71" s="42"/>
      <c r="C71" s="42"/>
      <c r="D71" s="351"/>
      <c r="E71" s="42"/>
      <c r="F71" s="42"/>
      <c r="G71" s="42"/>
      <c r="H71" s="42"/>
      <c r="I71" s="42"/>
      <c r="J71" s="43"/>
      <c r="K71" s="43"/>
      <c r="L71" s="42"/>
      <c r="M71" s="351"/>
      <c r="N71" s="42"/>
      <c r="O71" s="42"/>
      <c r="P71" s="42"/>
      <c r="Q71" s="42"/>
      <c r="R71" s="42"/>
      <c r="S71" s="42"/>
      <c r="T71" s="163"/>
    </row>
    <row r="72" spans="1:20">
      <c r="A72" s="45"/>
      <c r="B72" s="52"/>
      <c r="C72" s="47" t="s">
        <v>38</v>
      </c>
      <c r="D72" s="240">
        <f>+D37</f>
        <v>2013</v>
      </c>
      <c r="E72" s="241" t="str">
        <f>+E37</f>
        <v>Q4 '13</v>
      </c>
      <c r="F72" s="51" t="str">
        <f>F2</f>
        <v>Q3 '13</v>
      </c>
      <c r="G72" s="51" t="str">
        <f>+G37</f>
        <v>Q2 '13</v>
      </c>
      <c r="H72" s="51" t="s">
        <v>408</v>
      </c>
      <c r="I72" s="52"/>
      <c r="J72" s="53" t="s">
        <v>357</v>
      </c>
      <c r="K72" s="54" t="s">
        <v>357</v>
      </c>
      <c r="L72" s="52"/>
      <c r="M72" s="240">
        <v>2012</v>
      </c>
      <c r="N72" s="49" t="s">
        <v>388</v>
      </c>
      <c r="O72" s="51" t="s">
        <v>371</v>
      </c>
      <c r="P72" s="51" t="s">
        <v>361</v>
      </c>
      <c r="Q72" s="51" t="s">
        <v>321</v>
      </c>
      <c r="R72" s="242"/>
      <c r="S72" s="45"/>
      <c r="T72" s="163"/>
    </row>
    <row r="73" spans="1:20">
      <c r="A73" s="42"/>
      <c r="B73" s="74"/>
      <c r="C73" s="162" t="s">
        <v>42</v>
      </c>
      <c r="D73" s="243"/>
      <c r="E73" s="241"/>
      <c r="F73" s="51"/>
      <c r="G73" s="51"/>
      <c r="H73" s="51"/>
      <c r="I73" s="74"/>
      <c r="J73" s="62" t="str">
        <f>+J3</f>
        <v>FY%</v>
      </c>
      <c r="K73" s="63" t="str">
        <f>+K3</f>
        <v>Q4%</v>
      </c>
      <c r="L73" s="74"/>
      <c r="M73" s="243"/>
      <c r="N73" s="151"/>
      <c r="O73" s="51"/>
      <c r="P73" s="51"/>
      <c r="Q73" s="51"/>
      <c r="R73" s="74"/>
      <c r="S73" s="42"/>
      <c r="T73" s="163"/>
    </row>
    <row r="74" spans="1:20">
      <c r="A74" s="42"/>
      <c r="B74" s="74"/>
      <c r="C74" s="74"/>
      <c r="D74" s="244"/>
      <c r="E74" s="205"/>
      <c r="F74" s="213"/>
      <c r="G74" s="213"/>
      <c r="H74" s="213"/>
      <c r="I74" s="74"/>
      <c r="J74" s="247"/>
      <c r="K74" s="248"/>
      <c r="L74" s="74"/>
      <c r="M74" s="244"/>
      <c r="N74" s="151"/>
      <c r="O74" s="213"/>
      <c r="P74" s="213"/>
      <c r="Q74" s="213"/>
      <c r="R74" s="249"/>
      <c r="S74" s="42"/>
      <c r="T74" s="163"/>
    </row>
    <row r="75" spans="1:20">
      <c r="A75" s="42"/>
      <c r="B75" s="74"/>
      <c r="C75" s="88" t="s">
        <v>530</v>
      </c>
      <c r="D75" s="250">
        <f>H75+G75+F75+E75</f>
        <v>963</v>
      </c>
      <c r="E75" s="251">
        <f>E5+Expenses!E45+Expenses!E81</f>
        <v>264</v>
      </c>
      <c r="F75" s="252">
        <f>F5+Expenses!F45+Expenses!F81</f>
        <v>229</v>
      </c>
      <c r="G75" s="252">
        <f>G5+Expenses!G45+Expenses!G81</f>
        <v>275</v>
      </c>
      <c r="H75" s="252">
        <f>H5+Expenses!H45+Expenses!H81</f>
        <v>195</v>
      </c>
      <c r="I75" s="83"/>
      <c r="J75" s="84">
        <f t="shared" ref="J75" si="7">+IFERROR(IF(D75*M75&lt;0,"n.m.",IF(D75/M75-1&gt;100%,"&gt;100%",D75/M75-1)),"n.m.")</f>
        <v>-0.25348837209302322</v>
      </c>
      <c r="K75" s="85">
        <f t="shared" ref="K75" si="8">+IFERROR(IF(E75*N75&lt;0,"n.m.",IF(E75/N75-1&gt;100%,"&gt;100%",E75/N75-1)),"n.m.")</f>
        <v>-0.19756838905775076</v>
      </c>
      <c r="L75" s="83"/>
      <c r="M75" s="250">
        <f>Q75+P75+O75+N75</f>
        <v>1290</v>
      </c>
      <c r="N75" s="86">
        <f>N5+Expenses!N45+Expenses!N81</f>
        <v>329</v>
      </c>
      <c r="O75" s="252">
        <f>O5+Expenses!O45+Expenses!O81</f>
        <v>323</v>
      </c>
      <c r="P75" s="252">
        <f>P5+Expenses!P45+Expenses!P81</f>
        <v>335</v>
      </c>
      <c r="Q75" s="252">
        <f>Q5+Expenses!Q45+Expenses!Q81</f>
        <v>303</v>
      </c>
      <c r="R75" s="125"/>
      <c r="S75" s="42"/>
      <c r="T75" s="163"/>
    </row>
    <row r="76" spans="1:20">
      <c r="A76" s="42"/>
      <c r="B76" s="74"/>
      <c r="C76" s="88" t="s">
        <v>29</v>
      </c>
      <c r="D76" s="250">
        <f>H76+G76+F76+E76</f>
        <v>192</v>
      </c>
      <c r="E76" s="251">
        <f>E6+Expenses!E46+Expenses!E82</f>
        <v>50</v>
      </c>
      <c r="F76" s="252">
        <f>F6+Expenses!F46+Expenses!F82</f>
        <v>47</v>
      </c>
      <c r="G76" s="252">
        <f>G6+Expenses!G46+Expenses!G82</f>
        <v>49</v>
      </c>
      <c r="H76" s="252">
        <f>H6+Expenses!H46+Expenses!H82</f>
        <v>46</v>
      </c>
      <c r="I76" s="83"/>
      <c r="J76" s="84">
        <f t="shared" ref="J76:J106" si="9">+IFERROR(IF(D76*M76&lt;0,"n.m.",IF(D76/M76-1&gt;100%,"&gt;100%",D76/M76-1)),"n.m.")</f>
        <v>-0.29411764705882348</v>
      </c>
      <c r="K76" s="85">
        <f t="shared" ref="K76:K106" si="10">+IFERROR(IF(E76*N76&lt;0,"n.m.",IF(E76/N76-1&gt;100%,"&gt;100%",E76/N76-1)),"n.m.")</f>
        <v>-0.21875</v>
      </c>
      <c r="L76" s="83"/>
      <c r="M76" s="250">
        <f>Q76+P76+O76+N76</f>
        <v>272</v>
      </c>
      <c r="N76" s="86">
        <f>N6+Expenses!N46+Expenses!N82</f>
        <v>64</v>
      </c>
      <c r="O76" s="252">
        <f>O6+Expenses!O46+Expenses!O82</f>
        <v>74</v>
      </c>
      <c r="P76" s="252">
        <f>P6+Expenses!P46+Expenses!P82</f>
        <v>74</v>
      </c>
      <c r="Q76" s="252">
        <f>Q6+Expenses!Q46+Expenses!Q82</f>
        <v>60</v>
      </c>
      <c r="R76" s="125"/>
      <c r="S76" s="42"/>
      <c r="T76" s="163"/>
    </row>
    <row r="77" spans="1:20" ht="14.25">
      <c r="A77" s="42"/>
      <c r="B77" s="74"/>
      <c r="C77" s="88" t="s">
        <v>443</v>
      </c>
      <c r="D77" s="250">
        <f>H77+G77+F77+E77</f>
        <v>0</v>
      </c>
      <c r="E77" s="331">
        <f>E7+Expenses!E47+Expenses!E83</f>
        <v>0</v>
      </c>
      <c r="F77" s="222">
        <f>F7+Expenses!F47+Expenses!F83</f>
        <v>0</v>
      </c>
      <c r="G77" s="222">
        <f>G7+Expenses!G47+Expenses!G83</f>
        <v>0</v>
      </c>
      <c r="H77" s="222">
        <f>H7+Expenses!H47+Expenses!H83</f>
        <v>0</v>
      </c>
      <c r="I77" s="256"/>
      <c r="J77" s="84">
        <f t="shared" si="9"/>
        <v>-1</v>
      </c>
      <c r="K77" s="85">
        <f t="shared" si="10"/>
        <v>-1</v>
      </c>
      <c r="L77" s="256"/>
      <c r="M77" s="250">
        <f>Q77+P77+O77+N77</f>
        <v>-25</v>
      </c>
      <c r="N77" s="257">
        <f>N7+Expenses!N47+Expenses!N83</f>
        <v>-13</v>
      </c>
      <c r="O77" s="222">
        <f>O7+Expenses!O47+Expenses!O83</f>
        <v>-2</v>
      </c>
      <c r="P77" s="222">
        <f>P7+Expenses!P47+Expenses!P83</f>
        <v>-5</v>
      </c>
      <c r="Q77" s="222">
        <f>Q7+Expenses!Q47+Expenses!Q83</f>
        <v>-5</v>
      </c>
      <c r="R77" s="125"/>
      <c r="S77" s="42"/>
      <c r="T77" s="163"/>
    </row>
    <row r="78" spans="1:20">
      <c r="A78" s="42"/>
      <c r="B78" s="74"/>
      <c r="C78" s="88" t="s">
        <v>338</v>
      </c>
      <c r="D78" s="250">
        <f>H78+G78+F78+E78</f>
        <v>4</v>
      </c>
      <c r="E78" s="331">
        <f>E8+Expenses!E48+Expenses!E84</f>
        <v>10</v>
      </c>
      <c r="F78" s="222">
        <f>F8+Expenses!F48+Expenses!F84</f>
        <v>-1</v>
      </c>
      <c r="G78" s="222">
        <f>G8+Expenses!G48+Expenses!G84</f>
        <v>-2</v>
      </c>
      <c r="H78" s="222">
        <f>H8+Expenses!H48+Expenses!H84</f>
        <v>-3</v>
      </c>
      <c r="I78" s="256"/>
      <c r="J78" s="84" t="str">
        <f t="shared" si="9"/>
        <v>n.m.</v>
      </c>
      <c r="K78" s="85" t="str">
        <f t="shared" si="10"/>
        <v>n.m.</v>
      </c>
      <c r="L78" s="256"/>
      <c r="M78" s="250">
        <f>Q78+P78+O78+N78</f>
        <v>-1</v>
      </c>
      <c r="N78" s="257">
        <f>N8+Expenses!N48+Expenses!N84</f>
        <v>-1</v>
      </c>
      <c r="O78" s="222">
        <f>O8+Expenses!O48+Expenses!O84</f>
        <v>1</v>
      </c>
      <c r="P78" s="222">
        <f>P8+Expenses!P48+Expenses!P84</f>
        <v>-2</v>
      </c>
      <c r="Q78" s="222">
        <f>Q8+Expenses!Q48+Expenses!Q84</f>
        <v>1</v>
      </c>
      <c r="R78" s="125"/>
      <c r="S78" s="42"/>
      <c r="T78" s="163"/>
    </row>
    <row r="79" spans="1:20" s="97" customFormat="1">
      <c r="A79" s="45"/>
      <c r="B79" s="61"/>
      <c r="C79" s="61" t="s">
        <v>531</v>
      </c>
      <c r="D79" s="259">
        <f>D75+D76+D77+D78</f>
        <v>1159</v>
      </c>
      <c r="E79" s="373">
        <f>E9+Expenses!E49+Expenses!E85</f>
        <v>324</v>
      </c>
      <c r="F79" s="286">
        <f>F9+Expenses!F49+Expenses!F85</f>
        <v>275</v>
      </c>
      <c r="G79" s="286">
        <f>G9+Expenses!G49+Expenses!G85</f>
        <v>322</v>
      </c>
      <c r="H79" s="286">
        <f>H9+Expenses!H49+Expenses!H85</f>
        <v>238</v>
      </c>
      <c r="I79" s="92"/>
      <c r="J79" s="93">
        <f t="shared" si="9"/>
        <v>-0.24544270833333337</v>
      </c>
      <c r="K79" s="94">
        <f t="shared" si="10"/>
        <v>-0.14511873350923488</v>
      </c>
      <c r="L79" s="92"/>
      <c r="M79" s="259">
        <f>M75+M76+M77+M78</f>
        <v>1536</v>
      </c>
      <c r="N79" s="95">
        <f>N9+Expenses!N49+Expenses!N85</f>
        <v>379</v>
      </c>
      <c r="O79" s="286">
        <f>O9+Expenses!O49+Expenses!O85</f>
        <v>396</v>
      </c>
      <c r="P79" s="286">
        <f>P9+Expenses!P49+Expenses!P85</f>
        <v>402</v>
      </c>
      <c r="Q79" s="286">
        <f>Q9+Expenses!Q49+Expenses!Q85</f>
        <v>359</v>
      </c>
      <c r="R79" s="107"/>
      <c r="S79" s="45"/>
      <c r="T79" s="141"/>
    </row>
    <row r="80" spans="1:20" s="97" customFormat="1">
      <c r="A80" s="45"/>
      <c r="B80" s="61"/>
      <c r="C80" s="61"/>
      <c r="D80" s="259"/>
      <c r="E80" s="373"/>
      <c r="F80" s="286"/>
      <c r="G80" s="286"/>
      <c r="H80" s="286"/>
      <c r="I80" s="92"/>
      <c r="J80" s="93"/>
      <c r="K80" s="94"/>
      <c r="L80" s="92"/>
      <c r="M80" s="259"/>
      <c r="N80" s="95"/>
      <c r="O80" s="286"/>
      <c r="P80" s="286"/>
      <c r="Q80" s="286"/>
      <c r="R80" s="107"/>
      <c r="S80" s="45"/>
      <c r="T80" s="141"/>
    </row>
    <row r="81" spans="1:20">
      <c r="A81" s="42"/>
      <c r="B81" s="74"/>
      <c r="C81" s="74" t="s">
        <v>309</v>
      </c>
      <c r="D81" s="250">
        <f>H81+G81+F81+E81</f>
        <v>410</v>
      </c>
      <c r="E81" s="374">
        <f>E11+Expenses!E51+Expenses!E87</f>
        <v>33</v>
      </c>
      <c r="F81" s="171">
        <f>F11+Expenses!F51+Expenses!F87</f>
        <v>101</v>
      </c>
      <c r="G81" s="171">
        <f>G11+Expenses!G51+Expenses!G87</f>
        <v>135</v>
      </c>
      <c r="H81" s="171">
        <f>H11+Expenses!H51+Expenses!H87</f>
        <v>141</v>
      </c>
      <c r="I81" s="83"/>
      <c r="J81" s="84">
        <f t="shared" si="9"/>
        <v>-0.19607843137254899</v>
      </c>
      <c r="K81" s="85">
        <f t="shared" si="10"/>
        <v>-0.76086956521739135</v>
      </c>
      <c r="L81" s="83"/>
      <c r="M81" s="250">
        <f>Q81+P81+O81+N81</f>
        <v>510</v>
      </c>
      <c r="N81" s="86">
        <f>N11+Expenses!N51+Expenses!N87</f>
        <v>138</v>
      </c>
      <c r="O81" s="171">
        <f>O11+Expenses!O51+Expenses!O87</f>
        <v>144</v>
      </c>
      <c r="P81" s="171">
        <f>P11+Expenses!P51+Expenses!P87</f>
        <v>134</v>
      </c>
      <c r="Q81" s="171">
        <f>Q11+Expenses!Q51+Expenses!Q87</f>
        <v>94</v>
      </c>
      <c r="R81" s="289"/>
      <c r="S81" s="42"/>
      <c r="T81" s="163"/>
    </row>
    <row r="82" spans="1:20">
      <c r="A82" s="42"/>
      <c r="B82" s="74"/>
      <c r="C82" s="88" t="s">
        <v>310</v>
      </c>
      <c r="D82" s="250">
        <f>H82+G82+F82+E82</f>
        <v>375</v>
      </c>
      <c r="E82" s="374">
        <f>E12+Expenses!E52+Expenses!E88</f>
        <v>100</v>
      </c>
      <c r="F82" s="171">
        <f>F12+Expenses!F52+Expenses!F88</f>
        <v>103</v>
      </c>
      <c r="G82" s="171">
        <f>G12+Expenses!G52+Expenses!G88</f>
        <v>79</v>
      </c>
      <c r="H82" s="171">
        <f>H12+Expenses!H52+Expenses!H88</f>
        <v>93</v>
      </c>
      <c r="I82" s="83"/>
      <c r="J82" s="84">
        <f t="shared" si="9"/>
        <v>2.1798365122615904E-2</v>
      </c>
      <c r="K82" s="85">
        <f t="shared" si="10"/>
        <v>0.20481927710843384</v>
      </c>
      <c r="L82" s="83"/>
      <c r="M82" s="250">
        <f>Q82+P82+O82+N82</f>
        <v>367</v>
      </c>
      <c r="N82" s="86">
        <f>N12+Expenses!N52+Expenses!N88</f>
        <v>83</v>
      </c>
      <c r="O82" s="171">
        <f>O12+Expenses!O52+Expenses!O88</f>
        <v>98</v>
      </c>
      <c r="P82" s="171">
        <f>P12+Expenses!P52+Expenses!P88</f>
        <v>80</v>
      </c>
      <c r="Q82" s="171">
        <f>Q12+Expenses!Q52+Expenses!Q88</f>
        <v>106</v>
      </c>
      <c r="R82" s="125"/>
      <c r="S82" s="42"/>
      <c r="T82" s="163"/>
    </row>
    <row r="83" spans="1:20">
      <c r="A83" s="42"/>
      <c r="B83" s="74"/>
      <c r="C83" s="88" t="s">
        <v>30</v>
      </c>
      <c r="D83" s="250">
        <f>H83+G83+F83+E83</f>
        <v>676</v>
      </c>
      <c r="E83" s="374">
        <f>E13+Expenses!E53+Expenses!E89</f>
        <v>138</v>
      </c>
      <c r="F83" s="171">
        <f>F13+Expenses!F53+Expenses!F89</f>
        <v>172</v>
      </c>
      <c r="G83" s="171">
        <f>G13+Expenses!G53+Expenses!G89</f>
        <v>185</v>
      </c>
      <c r="H83" s="171">
        <f>H13+Expenses!H53+Expenses!H89</f>
        <v>181</v>
      </c>
      <c r="I83" s="83"/>
      <c r="J83" s="84">
        <f t="shared" si="9"/>
        <v>-9.5046854082998622E-2</v>
      </c>
      <c r="K83" s="85">
        <f t="shared" si="10"/>
        <v>-0.16867469879518071</v>
      </c>
      <c r="L83" s="83"/>
      <c r="M83" s="250">
        <f>Q83+P83+O83+N83</f>
        <v>747</v>
      </c>
      <c r="N83" s="86">
        <f>N13+Expenses!N53+Expenses!N89</f>
        <v>166</v>
      </c>
      <c r="O83" s="171">
        <f>O13+Expenses!O53+Expenses!O89</f>
        <v>187</v>
      </c>
      <c r="P83" s="171">
        <f>P13+Expenses!P53+Expenses!P89</f>
        <v>201</v>
      </c>
      <c r="Q83" s="171">
        <f>Q13+Expenses!Q53+Expenses!Q89</f>
        <v>193</v>
      </c>
      <c r="R83" s="125"/>
      <c r="S83" s="42"/>
      <c r="T83" s="163"/>
    </row>
    <row r="84" spans="1:20">
      <c r="A84" s="42"/>
      <c r="B84" s="74"/>
      <c r="C84" s="88" t="s">
        <v>317</v>
      </c>
      <c r="D84" s="250">
        <f>H84+G84+F84+E84</f>
        <v>1297</v>
      </c>
      <c r="E84" s="374">
        <f>E14+Expenses!E54+Expenses!E90</f>
        <v>313</v>
      </c>
      <c r="F84" s="171">
        <f>F14+Expenses!F54+Expenses!F90</f>
        <v>317</v>
      </c>
      <c r="G84" s="171">
        <f>G14+Expenses!G54+Expenses!G90</f>
        <v>325</v>
      </c>
      <c r="H84" s="171">
        <f>H14+Expenses!H54+Expenses!H90</f>
        <v>342</v>
      </c>
      <c r="I84" s="83"/>
      <c r="J84" s="84">
        <f t="shared" si="9"/>
        <v>-0.11225188227241611</v>
      </c>
      <c r="K84" s="85">
        <f t="shared" si="10"/>
        <v>-0.17195767195767198</v>
      </c>
      <c r="L84" s="83"/>
      <c r="M84" s="250">
        <f>Q84+P84+O84+N84</f>
        <v>1461</v>
      </c>
      <c r="N84" s="86">
        <f>N14+Expenses!N54+Expenses!N90</f>
        <v>378</v>
      </c>
      <c r="O84" s="171">
        <f>O14+Expenses!O54+Expenses!O90</f>
        <v>351</v>
      </c>
      <c r="P84" s="171">
        <f>P14+Expenses!P54+Expenses!P90</f>
        <v>345</v>
      </c>
      <c r="Q84" s="171">
        <f>Q14+Expenses!Q54+Expenses!Q90</f>
        <v>387</v>
      </c>
      <c r="R84" s="125"/>
      <c r="S84" s="42"/>
      <c r="T84" s="163"/>
    </row>
    <row r="85" spans="1:20">
      <c r="A85" s="42"/>
      <c r="B85" s="74"/>
      <c r="C85" s="88" t="s">
        <v>338</v>
      </c>
      <c r="D85" s="250">
        <f>H85+G85+F85+E85</f>
        <v>-32</v>
      </c>
      <c r="E85" s="374">
        <f>E15+Expenses!E55+Expenses!E91</f>
        <v>-3</v>
      </c>
      <c r="F85" s="171">
        <f>F15+Expenses!F55+Expenses!F91</f>
        <v>-9</v>
      </c>
      <c r="G85" s="171">
        <f>G15+Expenses!G55+Expenses!G91</f>
        <v>-16</v>
      </c>
      <c r="H85" s="171">
        <f>H15+Expenses!H55+Expenses!H91</f>
        <v>-4</v>
      </c>
      <c r="I85" s="83"/>
      <c r="J85" s="84">
        <f t="shared" si="9"/>
        <v>0.68421052631578938</v>
      </c>
      <c r="K85" s="85" t="str">
        <f t="shared" si="10"/>
        <v>&gt;100%</v>
      </c>
      <c r="L85" s="83"/>
      <c r="M85" s="250">
        <f>Q85+P85+O85+N85</f>
        <v>-19</v>
      </c>
      <c r="N85" s="86">
        <f>N15+Expenses!N55+Expenses!N91</f>
        <v>-1</v>
      </c>
      <c r="O85" s="171">
        <f>O15+Expenses!O55+Expenses!O91</f>
        <v>-9</v>
      </c>
      <c r="P85" s="171">
        <f>P15+Expenses!P55+Expenses!P91</f>
        <v>-6</v>
      </c>
      <c r="Q85" s="171">
        <f>Q15+Expenses!Q55+Expenses!Q91</f>
        <v>-3</v>
      </c>
      <c r="R85" s="125"/>
      <c r="S85" s="42"/>
      <c r="T85" s="163"/>
    </row>
    <row r="86" spans="1:20" s="97" customFormat="1">
      <c r="A86" s="45"/>
      <c r="B86" s="61"/>
      <c r="C86" s="258" t="s">
        <v>214</v>
      </c>
      <c r="D86" s="259">
        <f>D81+D82+D83+D84+D85</f>
        <v>2726</v>
      </c>
      <c r="E86" s="375">
        <f>E16+Expenses!E56+Expenses!E92</f>
        <v>581</v>
      </c>
      <c r="F86" s="178">
        <f>F16+Expenses!F56+Expenses!F92</f>
        <v>684</v>
      </c>
      <c r="G86" s="178">
        <f>G16+Expenses!G56+Expenses!G92</f>
        <v>708</v>
      </c>
      <c r="H86" s="178">
        <f>H16+Expenses!H56+Expenses!H92</f>
        <v>753</v>
      </c>
      <c r="I86" s="92"/>
      <c r="J86" s="93">
        <f t="shared" si="9"/>
        <v>-0.11089367253750815</v>
      </c>
      <c r="K86" s="94">
        <f t="shared" si="10"/>
        <v>-0.23952879581151831</v>
      </c>
      <c r="L86" s="92"/>
      <c r="M86" s="259">
        <f>M81+M82+M83+M84+M85</f>
        <v>3066</v>
      </c>
      <c r="N86" s="95">
        <f>N16+Expenses!N56+Expenses!N92</f>
        <v>764</v>
      </c>
      <c r="O86" s="178">
        <f>O16+Expenses!O56+Expenses!O92</f>
        <v>771</v>
      </c>
      <c r="P86" s="178">
        <f>P16+Expenses!P56+Expenses!P92</f>
        <v>754</v>
      </c>
      <c r="Q86" s="178">
        <f>Q16+Expenses!Q56+Expenses!Q92</f>
        <v>777</v>
      </c>
      <c r="R86" s="107"/>
      <c r="S86" s="45"/>
      <c r="T86" s="141"/>
    </row>
    <row r="87" spans="1:20">
      <c r="A87" s="42"/>
      <c r="B87" s="74"/>
      <c r="C87" s="88"/>
      <c r="D87" s="250"/>
      <c r="E87" s="374"/>
      <c r="F87" s="171"/>
      <c r="G87" s="171"/>
      <c r="H87" s="171"/>
      <c r="I87" s="83"/>
      <c r="J87" s="84"/>
      <c r="K87" s="85"/>
      <c r="L87" s="83"/>
      <c r="M87" s="250"/>
      <c r="N87" s="86"/>
      <c r="O87" s="171"/>
      <c r="P87" s="171"/>
      <c r="Q87" s="171"/>
      <c r="R87" s="125"/>
      <c r="S87" s="42"/>
      <c r="T87" s="163"/>
    </row>
    <row r="88" spans="1:20" ht="14.25">
      <c r="A88" s="42"/>
      <c r="B88" s="74"/>
      <c r="C88" s="88" t="s">
        <v>409</v>
      </c>
      <c r="D88" s="250">
        <f>H88+G88+F88+E88</f>
        <v>30</v>
      </c>
      <c r="E88" s="265">
        <f>E18+Expenses!E58+Expenses!E94</f>
        <v>1</v>
      </c>
      <c r="F88" s="266">
        <f>F18+Expenses!F58+Expenses!F94</f>
        <v>11</v>
      </c>
      <c r="G88" s="266">
        <f>G18+Expenses!G58+Expenses!G94</f>
        <v>9</v>
      </c>
      <c r="H88" s="266">
        <f>H18+Expenses!H58+Expenses!H94</f>
        <v>9</v>
      </c>
      <c r="I88" s="83"/>
      <c r="J88" s="84">
        <f t="shared" si="9"/>
        <v>-0.56521739130434789</v>
      </c>
      <c r="K88" s="85">
        <f t="shared" si="10"/>
        <v>-0.94444444444444442</v>
      </c>
      <c r="L88" s="83"/>
      <c r="M88" s="250">
        <f>Q88+P88+O88+N88</f>
        <v>69</v>
      </c>
      <c r="N88" s="86">
        <f>N18+Expenses!N58+Expenses!N94</f>
        <v>18</v>
      </c>
      <c r="O88" s="266">
        <f>O18+Expenses!O58+Expenses!O94</f>
        <v>19</v>
      </c>
      <c r="P88" s="266">
        <f>P18+Expenses!P58+Expenses!P94</f>
        <v>24</v>
      </c>
      <c r="Q88" s="266">
        <f>Q18+Expenses!Q58+Expenses!Q94</f>
        <v>8</v>
      </c>
      <c r="R88" s="123"/>
      <c r="S88" s="42"/>
      <c r="T88" s="163"/>
    </row>
    <row r="89" spans="1:20">
      <c r="A89" s="42"/>
      <c r="B89" s="74"/>
      <c r="C89" s="88" t="s">
        <v>54</v>
      </c>
      <c r="D89" s="250">
        <f>H89+G89+F89+E89</f>
        <v>-1</v>
      </c>
      <c r="E89" s="86">
        <f>E19+Expenses!E59+Expenses!E95</f>
        <v>-1</v>
      </c>
      <c r="F89" s="171">
        <f>F19+Expenses!F59+Expenses!F95</f>
        <v>0</v>
      </c>
      <c r="G89" s="171">
        <f>G19+Expenses!G59+Expenses!G95</f>
        <v>0</v>
      </c>
      <c r="H89" s="171">
        <f>H19+Expenses!H59+Expenses!H95</f>
        <v>0</v>
      </c>
      <c r="I89" s="256"/>
      <c r="J89" s="84" t="str">
        <f t="shared" si="9"/>
        <v>n.m.</v>
      </c>
      <c r="K89" s="85" t="str">
        <f t="shared" si="10"/>
        <v>n.m.</v>
      </c>
      <c r="L89" s="256"/>
      <c r="M89" s="250">
        <f>Q89+P89+O89+N89</f>
        <v>0</v>
      </c>
      <c r="N89" s="257">
        <f>N19+Expenses!N59+Expenses!N95</f>
        <v>0</v>
      </c>
      <c r="O89" s="171">
        <f>O19+Expenses!O59+Expenses!O95</f>
        <v>0</v>
      </c>
      <c r="P89" s="171">
        <f>P19+Expenses!P59+Expenses!P95</f>
        <v>0</v>
      </c>
      <c r="Q89" s="171">
        <f>Q19+Expenses!Q59+Expenses!Q95</f>
        <v>0</v>
      </c>
      <c r="R89" s="123"/>
      <c r="S89" s="42"/>
      <c r="T89" s="163"/>
    </row>
    <row r="90" spans="1:20" s="97" customFormat="1">
      <c r="A90" s="45"/>
      <c r="B90" s="61"/>
      <c r="C90" s="258" t="s">
        <v>171</v>
      </c>
      <c r="D90" s="259">
        <f>D86+D88+D89</f>
        <v>2755</v>
      </c>
      <c r="E90" s="95">
        <f>E20+Expenses!E60+Expenses!E96</f>
        <v>581</v>
      </c>
      <c r="F90" s="178">
        <f>F20+Expenses!F60+Expenses!F96</f>
        <v>695</v>
      </c>
      <c r="G90" s="178">
        <f>G20+Expenses!G60+Expenses!G96</f>
        <v>717</v>
      </c>
      <c r="H90" s="178">
        <f>H20+Expenses!H60+Expenses!H96</f>
        <v>762</v>
      </c>
      <c r="I90" s="92"/>
      <c r="J90" s="93">
        <f t="shared" si="9"/>
        <v>-0.12121212121212122</v>
      </c>
      <c r="K90" s="94">
        <f t="shared" si="10"/>
        <v>-0.25703324808184147</v>
      </c>
      <c r="L90" s="92"/>
      <c r="M90" s="259">
        <f>M86+M88+M89</f>
        <v>3135</v>
      </c>
      <c r="N90" s="95">
        <f>N20+Expenses!N60+Expenses!N96</f>
        <v>782</v>
      </c>
      <c r="O90" s="178">
        <f>O20+Expenses!O60+Expenses!O96</f>
        <v>790</v>
      </c>
      <c r="P90" s="178">
        <f>P20+Expenses!P60+Expenses!P96</f>
        <v>778</v>
      </c>
      <c r="Q90" s="178">
        <f>Q20+Expenses!Q60+Expenses!Q96</f>
        <v>785</v>
      </c>
      <c r="R90" s="258"/>
      <c r="S90" s="45"/>
      <c r="T90" s="141"/>
    </row>
    <row r="91" spans="1:20" s="97" customFormat="1">
      <c r="A91" s="45"/>
      <c r="B91" s="61"/>
      <c r="C91" s="258"/>
      <c r="D91" s="259"/>
      <c r="E91" s="375"/>
      <c r="F91" s="178"/>
      <c r="G91" s="178"/>
      <c r="H91" s="178"/>
      <c r="I91" s="92"/>
      <c r="J91" s="93"/>
      <c r="K91" s="94"/>
      <c r="L91" s="92"/>
      <c r="M91" s="259"/>
      <c r="N91" s="95"/>
      <c r="O91" s="178"/>
      <c r="P91" s="178"/>
      <c r="Q91" s="178"/>
      <c r="R91" s="258"/>
      <c r="S91" s="45"/>
      <c r="T91" s="141"/>
    </row>
    <row r="92" spans="1:20" s="97" customFormat="1">
      <c r="A92" s="45"/>
      <c r="B92" s="61"/>
      <c r="C92" s="112" t="s">
        <v>188</v>
      </c>
      <c r="D92" s="259">
        <f>H92+G92+F92+E92</f>
        <v>29</v>
      </c>
      <c r="E92" s="102">
        <f>E22+Expenses!E62+Expenses!E98</f>
        <v>6</v>
      </c>
      <c r="F92" s="294">
        <f>F22+Expenses!F62+Expenses!F98</f>
        <v>9</v>
      </c>
      <c r="G92" s="294">
        <f>G22+Expenses!G62+Expenses!G98</f>
        <v>7</v>
      </c>
      <c r="H92" s="294">
        <f>H22+Expenses!H62+Expenses!H98</f>
        <v>7</v>
      </c>
      <c r="I92" s="104"/>
      <c r="J92" s="93">
        <f t="shared" si="9"/>
        <v>-3.3333333333333326E-2</v>
      </c>
      <c r="K92" s="94">
        <f t="shared" si="10"/>
        <v>-0.1428571428571429</v>
      </c>
      <c r="L92" s="104"/>
      <c r="M92" s="259">
        <f>Q92+P92+O92+N92</f>
        <v>30</v>
      </c>
      <c r="N92" s="299">
        <f>N22+Expenses!N62+Expenses!N98</f>
        <v>7</v>
      </c>
      <c r="O92" s="294">
        <f>O22+Expenses!O62+Expenses!O98</f>
        <v>9</v>
      </c>
      <c r="P92" s="294">
        <f>P22+Expenses!P62+Expenses!P98</f>
        <v>7</v>
      </c>
      <c r="Q92" s="294">
        <f>Q22+Expenses!Q62+Expenses!Q98</f>
        <v>7</v>
      </c>
      <c r="R92" s="295"/>
      <c r="S92" s="45"/>
      <c r="T92" s="141"/>
    </row>
    <row r="93" spans="1:20" s="97" customFormat="1">
      <c r="A93" s="45"/>
      <c r="B93" s="61"/>
      <c r="C93" s="61"/>
      <c r="D93" s="259"/>
      <c r="E93" s="95"/>
      <c r="F93" s="178"/>
      <c r="G93" s="178"/>
      <c r="H93" s="178"/>
      <c r="I93" s="92"/>
      <c r="J93" s="93"/>
      <c r="K93" s="94"/>
      <c r="L93" s="92"/>
      <c r="M93" s="259"/>
      <c r="N93" s="95"/>
      <c r="O93" s="178"/>
      <c r="P93" s="178"/>
      <c r="Q93" s="178"/>
      <c r="R93" s="258"/>
      <c r="S93" s="45"/>
      <c r="T93" s="141"/>
    </row>
    <row r="94" spans="1:20" s="97" customFormat="1">
      <c r="A94" s="45"/>
      <c r="B94" s="61"/>
      <c r="C94" s="61" t="s">
        <v>31</v>
      </c>
      <c r="D94" s="259">
        <f>H94+G94+F94+E94</f>
        <v>-101</v>
      </c>
      <c r="E94" s="95">
        <f>E24+Expenses!E64+Expenses!E100</f>
        <v>-68</v>
      </c>
      <c r="F94" s="178">
        <f>F24+Expenses!F64+Expenses!F100</f>
        <v>-8</v>
      </c>
      <c r="G94" s="178">
        <f>G24+Expenses!G64+Expenses!G100</f>
        <v>-12</v>
      </c>
      <c r="H94" s="178">
        <f>H24+Expenses!H64+Expenses!H100</f>
        <v>-13</v>
      </c>
      <c r="I94" s="268"/>
      <c r="J94" s="93">
        <f t="shared" si="9"/>
        <v>0.60317460317460325</v>
      </c>
      <c r="K94" s="94" t="str">
        <f t="shared" si="10"/>
        <v>&gt;100%</v>
      </c>
      <c r="L94" s="268"/>
      <c r="M94" s="259">
        <f>Q94+P94+O94+N94</f>
        <v>-63</v>
      </c>
      <c r="N94" s="269">
        <f>N24+Expenses!N64+Expenses!N100</f>
        <v>-19</v>
      </c>
      <c r="O94" s="178">
        <f>O24+Expenses!O64+Expenses!O100</f>
        <v>-4</v>
      </c>
      <c r="P94" s="178">
        <f>P24+Expenses!P64+Expenses!P100</f>
        <v>-20</v>
      </c>
      <c r="Q94" s="178">
        <f>Q24+Expenses!Q64+Expenses!Q100</f>
        <v>-20</v>
      </c>
      <c r="R94" s="61"/>
      <c r="S94" s="45"/>
      <c r="T94" s="141"/>
    </row>
    <row r="95" spans="1:20" s="97" customFormat="1">
      <c r="A95" s="45"/>
      <c r="B95" s="61"/>
      <c r="C95" s="61"/>
      <c r="D95" s="259"/>
      <c r="E95" s="102"/>
      <c r="F95" s="294"/>
      <c r="G95" s="294"/>
      <c r="H95" s="294"/>
      <c r="I95" s="271"/>
      <c r="J95" s="93"/>
      <c r="K95" s="94"/>
      <c r="L95" s="271"/>
      <c r="M95" s="259"/>
      <c r="N95" s="95"/>
      <c r="O95" s="294"/>
      <c r="P95" s="294"/>
      <c r="Q95" s="294"/>
      <c r="R95" s="262"/>
      <c r="S95" s="45"/>
      <c r="T95" s="141"/>
    </row>
    <row r="96" spans="1:20" s="97" customFormat="1">
      <c r="A96" s="45"/>
      <c r="B96" s="61"/>
      <c r="C96" s="61" t="s">
        <v>587</v>
      </c>
      <c r="D96" s="259">
        <f>H96+G96+F96+E96</f>
        <v>3842</v>
      </c>
      <c r="E96" s="95">
        <f t="shared" ref="E96" si="11">E79+E90+E92+E94</f>
        <v>843</v>
      </c>
      <c r="F96" s="178">
        <f t="shared" ref="F96:G96" si="12">F79+F90+F92+F94</f>
        <v>971</v>
      </c>
      <c r="G96" s="178">
        <f t="shared" si="12"/>
        <v>1034</v>
      </c>
      <c r="H96" s="178">
        <f>H79+H90+H92+H94</f>
        <v>994</v>
      </c>
      <c r="I96" s="271"/>
      <c r="J96" s="93">
        <f t="shared" si="9"/>
        <v>-0.17162570073307459</v>
      </c>
      <c r="K96" s="94">
        <f t="shared" si="10"/>
        <v>-0.26631853785900783</v>
      </c>
      <c r="L96" s="271"/>
      <c r="M96" s="259">
        <f>Q96+P96+O96+N96</f>
        <v>4638</v>
      </c>
      <c r="N96" s="95">
        <f>N79+N92+N90+N94</f>
        <v>1149</v>
      </c>
      <c r="O96" s="178">
        <f>O79+O92+O90+O94</f>
        <v>1191</v>
      </c>
      <c r="P96" s="178">
        <f>P79+P92+P90+P94</f>
        <v>1167</v>
      </c>
      <c r="Q96" s="178">
        <f>Q79+Q92+Q90+Q94</f>
        <v>1131</v>
      </c>
      <c r="R96" s="258"/>
      <c r="S96" s="45"/>
      <c r="T96" s="141"/>
    </row>
    <row r="97" spans="1:20" s="378" customFormat="1">
      <c r="A97" s="42"/>
      <c r="B97" s="74"/>
      <c r="C97" s="152" t="s">
        <v>556</v>
      </c>
      <c r="D97" s="250">
        <f>H97+G97+F97+E97</f>
        <v>122</v>
      </c>
      <c r="E97" s="254">
        <v>39</v>
      </c>
      <c r="F97" s="222">
        <v>18</v>
      </c>
      <c r="G97" s="222">
        <v>48</v>
      </c>
      <c r="H97" s="222">
        <v>17</v>
      </c>
      <c r="I97" s="376"/>
      <c r="J97" s="84">
        <f t="shared" si="9"/>
        <v>-0.2947976878612717</v>
      </c>
      <c r="K97" s="85">
        <f t="shared" si="10"/>
        <v>-0.56666666666666665</v>
      </c>
      <c r="L97" s="376"/>
      <c r="M97" s="250">
        <f>Q97+P97+O97+N97</f>
        <v>173</v>
      </c>
      <c r="N97" s="86">
        <v>90</v>
      </c>
      <c r="O97" s="222">
        <v>13</v>
      </c>
      <c r="P97" s="222">
        <v>51</v>
      </c>
      <c r="Q97" s="222">
        <v>19</v>
      </c>
      <c r="R97" s="125"/>
      <c r="S97" s="42"/>
      <c r="T97" s="377"/>
    </row>
    <row r="98" spans="1:20" s="380" customFormat="1">
      <c r="A98" s="45"/>
      <c r="B98" s="61"/>
      <c r="C98" s="61" t="s">
        <v>588</v>
      </c>
      <c r="D98" s="259">
        <f>D96+D97</f>
        <v>3964</v>
      </c>
      <c r="E98" s="375">
        <f>E96+E97</f>
        <v>882</v>
      </c>
      <c r="F98" s="178">
        <f>F96+F97</f>
        <v>989</v>
      </c>
      <c r="G98" s="178">
        <f>G96+G97</f>
        <v>1082</v>
      </c>
      <c r="H98" s="178">
        <f>H96+H97</f>
        <v>1011</v>
      </c>
      <c r="I98" s="271"/>
      <c r="J98" s="93">
        <f t="shared" si="9"/>
        <v>-0.17605487424651844</v>
      </c>
      <c r="K98" s="94">
        <f t="shared" si="10"/>
        <v>-0.28813559322033899</v>
      </c>
      <c r="L98" s="271"/>
      <c r="M98" s="259">
        <f>M96+M97</f>
        <v>4811</v>
      </c>
      <c r="N98" s="95">
        <f>N96+N97</f>
        <v>1239</v>
      </c>
      <c r="O98" s="178">
        <f>O96+O97</f>
        <v>1204</v>
      </c>
      <c r="P98" s="178">
        <f>P96+P97</f>
        <v>1218</v>
      </c>
      <c r="Q98" s="178">
        <f>Q96+Q97</f>
        <v>1150</v>
      </c>
      <c r="R98" s="107"/>
      <c r="S98" s="45"/>
      <c r="T98" s="379"/>
    </row>
    <row r="99" spans="1:20" s="380" customFormat="1">
      <c r="A99" s="45"/>
      <c r="B99" s="61"/>
      <c r="C99" s="61"/>
      <c r="D99" s="259"/>
      <c r="E99" s="375"/>
      <c r="F99" s="178"/>
      <c r="G99" s="178"/>
      <c r="H99" s="178"/>
      <c r="I99" s="271"/>
      <c r="J99" s="93"/>
      <c r="K99" s="94"/>
      <c r="L99" s="271"/>
      <c r="M99" s="259"/>
      <c r="N99" s="95"/>
      <c r="O99" s="178"/>
      <c r="P99" s="178"/>
      <c r="Q99" s="178"/>
      <c r="R99" s="107"/>
      <c r="S99" s="45"/>
      <c r="T99" s="379"/>
    </row>
    <row r="100" spans="1:20" s="124" customFormat="1">
      <c r="A100" s="114"/>
      <c r="B100" s="115"/>
      <c r="C100" s="115" t="s">
        <v>557</v>
      </c>
      <c r="D100" s="274">
        <f>H100+G100+F100+E100</f>
        <v>959</v>
      </c>
      <c r="E100" s="122">
        <f>E28+Expenses!E68+Expenses!E104</f>
        <v>262</v>
      </c>
      <c r="F100" s="217">
        <f>F28+Expenses!F68+Expenses!F104</f>
        <v>228</v>
      </c>
      <c r="G100" s="217">
        <f>G28+Expenses!G68+Expenses!G104</f>
        <v>275</v>
      </c>
      <c r="H100" s="217">
        <f>H28+Expenses!H68+Expenses!H104</f>
        <v>194</v>
      </c>
      <c r="I100" s="339"/>
      <c r="J100" s="120">
        <f t="shared" si="9"/>
        <v>-0.25773993808049533</v>
      </c>
      <c r="K100" s="121">
        <f t="shared" si="10"/>
        <v>-0.20364741641337381</v>
      </c>
      <c r="L100" s="339"/>
      <c r="M100" s="274">
        <f>Q100+P100+O100+N100</f>
        <v>1292</v>
      </c>
      <c r="N100" s="122">
        <f>N28+Expenses!N68+Expenses!N104</f>
        <v>329</v>
      </c>
      <c r="O100" s="217">
        <f>O28+Expenses!O68+Expenses!O104</f>
        <v>324</v>
      </c>
      <c r="P100" s="217">
        <f>P28+Expenses!P68+Expenses!P104</f>
        <v>334</v>
      </c>
      <c r="Q100" s="217">
        <f>Q28+Expenses!Q68+Expenses!Q104</f>
        <v>305</v>
      </c>
      <c r="R100" s="264"/>
      <c r="S100" s="114"/>
      <c r="T100" s="221"/>
    </row>
    <row r="101" spans="1:20" s="384" customFormat="1">
      <c r="A101" s="114"/>
      <c r="B101" s="115"/>
      <c r="C101" s="115" t="s">
        <v>601</v>
      </c>
      <c r="D101" s="274">
        <f>H101+G101+F101+E101</f>
        <v>0</v>
      </c>
      <c r="E101" s="381">
        <v>6</v>
      </c>
      <c r="F101" s="382">
        <v>-1</v>
      </c>
      <c r="G101" s="382">
        <v>0</v>
      </c>
      <c r="H101" s="382">
        <v>-5</v>
      </c>
      <c r="I101" s="339"/>
      <c r="J101" s="120">
        <f t="shared" si="9"/>
        <v>-1</v>
      </c>
      <c r="K101" s="121">
        <f t="shared" si="10"/>
        <v>-0.84615384615384615</v>
      </c>
      <c r="L101" s="339"/>
      <c r="M101" s="274">
        <f>Q101+P101+O101+N101</f>
        <v>39</v>
      </c>
      <c r="N101" s="122">
        <v>39</v>
      </c>
      <c r="O101" s="382">
        <v>0</v>
      </c>
      <c r="P101" s="382">
        <v>0</v>
      </c>
      <c r="Q101" s="382">
        <v>0</v>
      </c>
      <c r="R101" s="123"/>
      <c r="S101" s="114"/>
      <c r="T101" s="383"/>
    </row>
    <row r="102" spans="1:20" s="386" customFormat="1">
      <c r="A102" s="114"/>
      <c r="B102" s="115"/>
      <c r="C102" s="115" t="s">
        <v>558</v>
      </c>
      <c r="D102" s="274">
        <f>D100+D101</f>
        <v>959</v>
      </c>
      <c r="E102" s="122">
        <f t="shared" ref="E102" si="13">E100+E101</f>
        <v>268</v>
      </c>
      <c r="F102" s="217">
        <f t="shared" ref="F102:G102" si="14">F100+F101</f>
        <v>227</v>
      </c>
      <c r="G102" s="217">
        <f t="shared" si="14"/>
        <v>275</v>
      </c>
      <c r="H102" s="217">
        <f>H100+H101</f>
        <v>189</v>
      </c>
      <c r="I102" s="339"/>
      <c r="J102" s="120">
        <f t="shared" si="9"/>
        <v>-0.27948910593538689</v>
      </c>
      <c r="K102" s="121">
        <f t="shared" si="10"/>
        <v>-0.27173913043478259</v>
      </c>
      <c r="L102" s="339"/>
      <c r="M102" s="274">
        <f>M100+M101</f>
        <v>1331</v>
      </c>
      <c r="N102" s="122">
        <f t="shared" ref="N102:P102" si="15">N100+N101</f>
        <v>368</v>
      </c>
      <c r="O102" s="217">
        <f t="shared" si="15"/>
        <v>324</v>
      </c>
      <c r="P102" s="217">
        <f t="shared" si="15"/>
        <v>334</v>
      </c>
      <c r="Q102" s="217">
        <f>Q100+Q101</f>
        <v>305</v>
      </c>
      <c r="R102" s="123"/>
      <c r="S102" s="114"/>
      <c r="T102" s="385"/>
    </row>
    <row r="103" spans="1:20" s="97" customFormat="1">
      <c r="A103" s="45"/>
      <c r="B103" s="61"/>
      <c r="C103" s="61"/>
      <c r="D103" s="259"/>
      <c r="E103" s="102"/>
      <c r="F103" s="294"/>
      <c r="G103" s="294"/>
      <c r="H103" s="294"/>
      <c r="I103" s="271"/>
      <c r="J103" s="93"/>
      <c r="K103" s="94"/>
      <c r="L103" s="271"/>
      <c r="M103" s="259"/>
      <c r="N103" s="95"/>
      <c r="O103" s="294"/>
      <c r="P103" s="294"/>
      <c r="Q103" s="294"/>
      <c r="R103" s="262"/>
      <c r="S103" s="45"/>
      <c r="T103" s="141"/>
    </row>
    <row r="104" spans="1:20" s="97" customFormat="1">
      <c r="A104" s="45"/>
      <c r="B104" s="61"/>
      <c r="C104" s="61" t="s">
        <v>559</v>
      </c>
      <c r="D104" s="259">
        <f>H104+G104+F104+E104</f>
        <v>2883</v>
      </c>
      <c r="E104" s="95">
        <f t="shared" ref="E104" si="16">E96-E100</f>
        <v>581</v>
      </c>
      <c r="F104" s="178">
        <f t="shared" ref="F104" si="17">F96-F100</f>
        <v>743</v>
      </c>
      <c r="G104" s="178">
        <f t="shared" ref="G104" si="18">G96-G100</f>
        <v>759</v>
      </c>
      <c r="H104" s="178">
        <f t="shared" ref="H104" si="19">H96-H100</f>
        <v>800</v>
      </c>
      <c r="I104" s="271"/>
      <c r="J104" s="93">
        <f t="shared" si="9"/>
        <v>-0.13837417812313213</v>
      </c>
      <c r="K104" s="94">
        <f t="shared" si="10"/>
        <v>-0.29146341463414638</v>
      </c>
      <c r="L104" s="271"/>
      <c r="M104" s="259">
        <f>Q104+P104+O104+N104</f>
        <v>3346</v>
      </c>
      <c r="N104" s="95">
        <f t="shared" ref="N104" si="20">N96-N100</f>
        <v>820</v>
      </c>
      <c r="O104" s="178">
        <f t="shared" ref="O104:P104" si="21">O96-O100</f>
        <v>867</v>
      </c>
      <c r="P104" s="178">
        <f t="shared" si="21"/>
        <v>833</v>
      </c>
      <c r="Q104" s="178">
        <f>Q96-Q100</f>
        <v>826</v>
      </c>
      <c r="R104" s="258"/>
      <c r="S104" s="45"/>
      <c r="T104" s="141"/>
    </row>
    <row r="105" spans="1:20" s="378" customFormat="1">
      <c r="A105" s="42"/>
      <c r="B105" s="74"/>
      <c r="C105" s="74" t="s">
        <v>602</v>
      </c>
      <c r="D105" s="250">
        <f>H105+G105+F105+E105</f>
        <v>122</v>
      </c>
      <c r="E105" s="254">
        <f t="shared" ref="E105" si="22">E97-E101</f>
        <v>33</v>
      </c>
      <c r="F105" s="222">
        <f t="shared" ref="F105" si="23">F97-F101</f>
        <v>19</v>
      </c>
      <c r="G105" s="222">
        <f t="shared" ref="G105" si="24">G97-G101</f>
        <v>48</v>
      </c>
      <c r="H105" s="222">
        <f t="shared" ref="H105" si="25">H97-H101</f>
        <v>22</v>
      </c>
      <c r="I105" s="376"/>
      <c r="J105" s="84">
        <f t="shared" si="9"/>
        <v>-8.9552238805970186E-2</v>
      </c>
      <c r="K105" s="85">
        <f t="shared" si="10"/>
        <v>-0.3529411764705882</v>
      </c>
      <c r="L105" s="376"/>
      <c r="M105" s="250">
        <f>Q105+P105+O105+N105</f>
        <v>134</v>
      </c>
      <c r="N105" s="86">
        <f>N97-N101</f>
        <v>51</v>
      </c>
      <c r="O105" s="222">
        <f t="shared" ref="O105:P105" si="26">O97-O101</f>
        <v>13</v>
      </c>
      <c r="P105" s="222">
        <f t="shared" si="26"/>
        <v>51</v>
      </c>
      <c r="Q105" s="222">
        <f>Q97-Q101</f>
        <v>19</v>
      </c>
      <c r="R105" s="125"/>
      <c r="S105" s="42"/>
      <c r="T105" s="377"/>
    </row>
    <row r="106" spans="1:20" s="380" customFormat="1">
      <c r="A106" s="45"/>
      <c r="B106" s="61"/>
      <c r="C106" s="61" t="s">
        <v>560</v>
      </c>
      <c r="D106" s="259">
        <f>D104+D105</f>
        <v>3005</v>
      </c>
      <c r="E106" s="95">
        <f t="shared" ref="E106" si="27">E98-E102</f>
        <v>614</v>
      </c>
      <c r="F106" s="178">
        <f t="shared" ref="F106" si="28">F98-F102</f>
        <v>762</v>
      </c>
      <c r="G106" s="178">
        <f t="shared" ref="G106" si="29">G98-G102</f>
        <v>807</v>
      </c>
      <c r="H106" s="178">
        <f t="shared" ref="H106" si="30">H98-H102</f>
        <v>822</v>
      </c>
      <c r="I106" s="271"/>
      <c r="J106" s="93">
        <f t="shared" si="9"/>
        <v>-0.1364942528735632</v>
      </c>
      <c r="K106" s="94">
        <f t="shared" si="10"/>
        <v>-0.29506314580941451</v>
      </c>
      <c r="L106" s="271"/>
      <c r="M106" s="259">
        <f>M104+M105</f>
        <v>3480</v>
      </c>
      <c r="N106" s="95">
        <f t="shared" ref="N106" si="31">N98-N102</f>
        <v>871</v>
      </c>
      <c r="O106" s="178">
        <f t="shared" ref="O106:P106" si="32">O98-O102</f>
        <v>880</v>
      </c>
      <c r="P106" s="178">
        <f t="shared" si="32"/>
        <v>884</v>
      </c>
      <c r="Q106" s="178">
        <f>Q98-Q102</f>
        <v>845</v>
      </c>
      <c r="R106" s="107"/>
      <c r="S106" s="45"/>
      <c r="T106" s="379"/>
    </row>
    <row r="107" spans="1:20">
      <c r="A107" s="42"/>
      <c r="B107" s="74"/>
      <c r="C107" s="61"/>
      <c r="D107" s="244"/>
      <c r="E107" s="322"/>
      <c r="F107" s="278"/>
      <c r="G107" s="278"/>
      <c r="H107" s="278"/>
      <c r="I107" s="79"/>
      <c r="J107" s="53"/>
      <c r="K107" s="54"/>
      <c r="L107" s="79"/>
      <c r="M107" s="244"/>
      <c r="N107" s="151"/>
      <c r="O107" s="278"/>
      <c r="P107" s="278"/>
      <c r="Q107" s="278"/>
      <c r="R107" s="279"/>
      <c r="S107" s="42"/>
      <c r="T107" s="163"/>
    </row>
    <row r="108" spans="1:20" ht="9" customHeight="1">
      <c r="A108" s="42"/>
      <c r="B108" s="42"/>
      <c r="C108" s="42"/>
      <c r="D108" s="351"/>
      <c r="E108" s="42"/>
      <c r="F108" s="42"/>
      <c r="G108" s="42"/>
      <c r="H108" s="42"/>
      <c r="I108" s="42"/>
      <c r="J108" s="43"/>
      <c r="K108" s="43"/>
      <c r="L108" s="42"/>
      <c r="M108" s="351"/>
      <c r="N108" s="42"/>
      <c r="O108" s="42"/>
      <c r="P108" s="42"/>
      <c r="Q108" s="42"/>
      <c r="R108" s="42"/>
      <c r="S108" s="42"/>
      <c r="T108" s="163"/>
    </row>
    <row r="109" spans="1:20" ht="12.75" customHeight="1">
      <c r="A109" s="205"/>
      <c r="B109" s="280" t="s">
        <v>442</v>
      </c>
      <c r="C109" s="205"/>
      <c r="D109" s="157"/>
      <c r="E109" s="157"/>
      <c r="F109" s="157"/>
      <c r="G109" s="157"/>
      <c r="H109" s="157"/>
      <c r="I109" s="157"/>
      <c r="J109" s="76"/>
      <c r="K109" s="76"/>
      <c r="L109" s="157"/>
      <c r="N109" s="205"/>
      <c r="O109" s="205"/>
      <c r="P109" s="205"/>
      <c r="Q109" s="205"/>
      <c r="R109" s="156"/>
      <c r="S109" s="156"/>
      <c r="T109" s="163"/>
    </row>
    <row r="110" spans="1:20" ht="12.75" customHeight="1">
      <c r="A110" s="205"/>
      <c r="B110" s="280" t="s">
        <v>444</v>
      </c>
      <c r="C110" s="205"/>
      <c r="D110" s="157"/>
      <c r="E110" s="157"/>
      <c r="F110" s="157"/>
      <c r="G110" s="157"/>
      <c r="H110" s="157"/>
      <c r="I110" s="157"/>
      <c r="J110" s="76"/>
      <c r="K110" s="76"/>
      <c r="L110" s="157"/>
      <c r="N110" s="205"/>
      <c r="O110" s="205"/>
      <c r="P110" s="205"/>
      <c r="Q110" s="205"/>
      <c r="R110" s="156"/>
      <c r="S110" s="156"/>
      <c r="T110" s="163"/>
    </row>
    <row r="111" spans="1:20" ht="12.75" customHeight="1">
      <c r="A111" s="205"/>
      <c r="B111" s="280"/>
      <c r="C111" s="205"/>
      <c r="D111" s="157"/>
      <c r="E111" s="157"/>
      <c r="F111" s="157"/>
      <c r="G111" s="157"/>
      <c r="H111" s="157"/>
      <c r="I111" s="157"/>
      <c r="J111" s="76"/>
      <c r="K111" s="76"/>
      <c r="L111" s="157"/>
      <c r="N111" s="205"/>
      <c r="O111" s="205"/>
      <c r="P111" s="205"/>
      <c r="Q111" s="205"/>
      <c r="R111" s="156"/>
      <c r="S111" s="156"/>
      <c r="T111" s="163"/>
    </row>
    <row r="112" spans="1:20" ht="9" customHeight="1">
      <c r="A112" s="42"/>
      <c r="B112" s="42"/>
      <c r="C112" s="42"/>
      <c r="D112" s="351"/>
      <c r="E112" s="42"/>
      <c r="F112" s="42"/>
      <c r="G112" s="42"/>
      <c r="H112" s="42"/>
      <c r="I112" s="42"/>
      <c r="J112" s="43"/>
      <c r="K112" s="43"/>
      <c r="L112" s="42"/>
      <c r="M112" s="351"/>
      <c r="N112" s="42"/>
      <c r="O112" s="42"/>
      <c r="P112" s="42"/>
      <c r="Q112" s="42"/>
      <c r="R112" s="42"/>
      <c r="S112" s="42"/>
      <c r="T112" s="163"/>
    </row>
    <row r="113" spans="1:20">
      <c r="A113" s="45"/>
      <c r="B113" s="52"/>
      <c r="C113" s="47" t="s">
        <v>38</v>
      </c>
      <c r="D113" s="240">
        <f>+D72</f>
        <v>2013</v>
      </c>
      <c r="E113" s="241" t="str">
        <f>+E72</f>
        <v>Q4 '13</v>
      </c>
      <c r="F113" s="51" t="str">
        <f>F2</f>
        <v>Q3 '13</v>
      </c>
      <c r="G113" s="51" t="str">
        <f>+G72</f>
        <v>Q2 '13</v>
      </c>
      <c r="H113" s="51" t="s">
        <v>408</v>
      </c>
      <c r="I113" s="52"/>
      <c r="J113" s="53"/>
      <c r="K113" s="54"/>
      <c r="L113" s="52"/>
      <c r="M113" s="240">
        <v>2012</v>
      </c>
      <c r="N113" s="49" t="s">
        <v>388</v>
      </c>
      <c r="O113" s="51" t="s">
        <v>371</v>
      </c>
      <c r="P113" s="51" t="s">
        <v>361</v>
      </c>
      <c r="Q113" s="51" t="s">
        <v>321</v>
      </c>
      <c r="R113" s="242"/>
      <c r="S113" s="45"/>
      <c r="T113" s="163"/>
    </row>
    <row r="114" spans="1:20">
      <c r="A114" s="45"/>
      <c r="B114" s="52"/>
      <c r="C114" s="162" t="s">
        <v>43</v>
      </c>
      <c r="D114" s="243"/>
      <c r="E114" s="241"/>
      <c r="F114" s="51"/>
      <c r="G114" s="51"/>
      <c r="H114" s="51"/>
      <c r="I114" s="74"/>
      <c r="J114" s="62"/>
      <c r="K114" s="63"/>
      <c r="L114" s="74"/>
      <c r="M114" s="243"/>
      <c r="N114" s="78"/>
      <c r="O114" s="51"/>
      <c r="P114" s="51"/>
      <c r="Q114" s="51"/>
      <c r="R114" s="74"/>
      <c r="S114" s="45"/>
      <c r="T114" s="163"/>
    </row>
    <row r="115" spans="1:20">
      <c r="A115" s="42"/>
      <c r="B115" s="74"/>
      <c r="C115" s="74"/>
      <c r="D115" s="353"/>
      <c r="E115" s="354"/>
      <c r="F115" s="355"/>
      <c r="G115" s="355"/>
      <c r="H115" s="355"/>
      <c r="I115" s="74"/>
      <c r="J115" s="247"/>
      <c r="K115" s="248"/>
      <c r="L115" s="249"/>
      <c r="M115" s="353"/>
      <c r="N115" s="248"/>
      <c r="O115" s="355"/>
      <c r="P115" s="355"/>
      <c r="Q115" s="355"/>
      <c r="R115" s="249"/>
      <c r="S115" s="42"/>
      <c r="T115" s="163"/>
    </row>
    <row r="116" spans="1:20">
      <c r="A116" s="42"/>
      <c r="B116" s="79"/>
      <c r="C116" s="88" t="s">
        <v>530</v>
      </c>
      <c r="D116" s="360">
        <f>D75/Revenues!D5</f>
        <v>0.30121989365029717</v>
      </c>
      <c r="E116" s="357">
        <f>E75/Revenues!E5</f>
        <v>0.31616766467065871</v>
      </c>
      <c r="F116" s="358">
        <f>F75/Revenues!F5</f>
        <v>0.28660826032540676</v>
      </c>
      <c r="G116" s="358">
        <f>G75/Revenues!G5</f>
        <v>0.34246575342465752</v>
      </c>
      <c r="H116" s="358">
        <f>H75/Revenues!H5</f>
        <v>0.25657894736842107</v>
      </c>
      <c r="I116" s="83"/>
      <c r="J116" s="183"/>
      <c r="K116" s="184"/>
      <c r="L116" s="359"/>
      <c r="M116" s="360">
        <f>M75/Revenues!M5</f>
        <v>0.37896592244418331</v>
      </c>
      <c r="N116" s="184">
        <f>N75/Revenues!N5</f>
        <v>0.35414424111948334</v>
      </c>
      <c r="O116" s="358">
        <f>O75/Revenues!O5</f>
        <v>0.38498212157330153</v>
      </c>
      <c r="P116" s="358">
        <f>P75/Revenues!P5</f>
        <v>0.39786223277909738</v>
      </c>
      <c r="Q116" s="358">
        <f>Q75/Revenues!Q5</f>
        <v>0.38161209068010077</v>
      </c>
      <c r="R116" s="125"/>
      <c r="S116" s="42"/>
      <c r="T116" s="163"/>
    </row>
    <row r="117" spans="1:20">
      <c r="A117" s="42"/>
      <c r="B117" s="79"/>
      <c r="C117" s="88" t="s">
        <v>29</v>
      </c>
      <c r="D117" s="360">
        <f>D76/Revenues!D6</f>
        <v>0.26373626373626374</v>
      </c>
      <c r="E117" s="357">
        <f>E76/Revenues!E6</f>
        <v>0.27624309392265195</v>
      </c>
      <c r="F117" s="358">
        <f>F76/Revenues!F6</f>
        <v>0.25966850828729282</v>
      </c>
      <c r="G117" s="358">
        <f>G76/Revenues!G6</f>
        <v>0.26775956284153007</v>
      </c>
      <c r="H117" s="358">
        <f>H76/Revenues!H6</f>
        <v>0.25136612021857924</v>
      </c>
      <c r="I117" s="83"/>
      <c r="J117" s="183"/>
      <c r="K117" s="184"/>
      <c r="L117" s="359"/>
      <c r="M117" s="360">
        <f>M76/Revenues!M6</f>
        <v>0.3383084577114428</v>
      </c>
      <c r="N117" s="184">
        <f>N76/Revenues!N6</f>
        <v>0.31219512195121951</v>
      </c>
      <c r="O117" s="358">
        <f>O76/Revenues!O6</f>
        <v>0.36815920398009949</v>
      </c>
      <c r="P117" s="358">
        <f>P76/Revenues!P6</f>
        <v>0.35748792270531399</v>
      </c>
      <c r="Q117" s="358">
        <f>Q76/Revenues!Q6</f>
        <v>0.31413612565445026</v>
      </c>
      <c r="R117" s="125"/>
      <c r="S117" s="42"/>
      <c r="T117" s="163"/>
    </row>
    <row r="118" spans="1:20" ht="14.25">
      <c r="A118" s="42"/>
      <c r="B118" s="79"/>
      <c r="C118" s="88" t="s">
        <v>443</v>
      </c>
      <c r="D118" s="360" t="s">
        <v>469</v>
      </c>
      <c r="E118" s="357" t="s">
        <v>469</v>
      </c>
      <c r="F118" s="358" t="s">
        <v>469</v>
      </c>
      <c r="G118" s="358" t="s">
        <v>469</v>
      </c>
      <c r="H118" s="358" t="s">
        <v>469</v>
      </c>
      <c r="I118" s="256"/>
      <c r="J118" s="183"/>
      <c r="K118" s="184"/>
      <c r="L118" s="359"/>
      <c r="M118" s="360">
        <f>M77/Revenues!M7</f>
        <v>-0.10121457489878542</v>
      </c>
      <c r="N118" s="184">
        <f>N77/Revenues!N7</f>
        <v>-0.17567567567567569</v>
      </c>
      <c r="O118" s="358">
        <f>O77/Revenues!O7</f>
        <v>-3.8461538461538464E-2</v>
      </c>
      <c r="P118" s="358">
        <f>P77/Revenues!P7</f>
        <v>-8.1967213114754092E-2</v>
      </c>
      <c r="Q118" s="358">
        <f>Q77/Revenues!Q7</f>
        <v>-8.3333333333333329E-2</v>
      </c>
      <c r="R118" s="125"/>
      <c r="S118" s="42"/>
      <c r="T118" s="163"/>
    </row>
    <row r="119" spans="1:20">
      <c r="A119" s="42"/>
      <c r="B119" s="79"/>
      <c r="C119" s="88" t="s">
        <v>338</v>
      </c>
      <c r="D119" s="360">
        <f>D78/Revenues!D8</f>
        <v>9.7560975609756101E-2</v>
      </c>
      <c r="E119" s="357">
        <f>E78/Revenues!E8</f>
        <v>1</v>
      </c>
      <c r="F119" s="358">
        <f>F78/Revenues!F8</f>
        <v>-0.1</v>
      </c>
      <c r="G119" s="358">
        <f>G78/Revenues!G8</f>
        <v>-0.18181818181818182</v>
      </c>
      <c r="H119" s="358">
        <f>H78/Revenues!H8</f>
        <v>-0.3</v>
      </c>
      <c r="I119" s="256"/>
      <c r="J119" s="183"/>
      <c r="K119" s="184"/>
      <c r="L119" s="359"/>
      <c r="M119" s="360">
        <f>M78/Revenues!M8</f>
        <v>1.1904761904761904E-2</v>
      </c>
      <c r="N119" s="184">
        <f>N78/Revenues!N8</f>
        <v>8.3333333333333329E-2</v>
      </c>
      <c r="O119" s="358">
        <f>O78/Revenues!O8</f>
        <v>-5.2631578947368418E-2</v>
      </c>
      <c r="P119" s="358">
        <f>P78/Revenues!P8</f>
        <v>7.1428571428571425E-2</v>
      </c>
      <c r="Q119" s="358">
        <f>Q78/Revenues!Q8</f>
        <v>-0.04</v>
      </c>
      <c r="R119" s="125"/>
      <c r="S119" s="42"/>
      <c r="T119" s="163"/>
    </row>
    <row r="120" spans="1:20" s="97" customFormat="1">
      <c r="A120" s="45"/>
      <c r="B120" s="61"/>
      <c r="C120" s="61" t="s">
        <v>531</v>
      </c>
      <c r="D120" s="364">
        <f>D79/Revenues!D9</f>
        <v>0.29223398890569846</v>
      </c>
      <c r="E120" s="361">
        <f>E79/Revenues!E9</f>
        <v>0.31578947368421051</v>
      </c>
      <c r="F120" s="362">
        <f>F79/Revenues!F9</f>
        <v>0.27777777777777779</v>
      </c>
      <c r="G120" s="362">
        <f>G79/Revenues!G9</f>
        <v>0.32296890672016049</v>
      </c>
      <c r="H120" s="362">
        <f>H79/Revenues!H9</f>
        <v>0.24973767051416579</v>
      </c>
      <c r="I120" s="92"/>
      <c r="J120" s="188"/>
      <c r="K120" s="189"/>
      <c r="L120" s="363"/>
      <c r="M120" s="364">
        <f>M79/Revenues!M9</f>
        <v>0.35140700068634179</v>
      </c>
      <c r="N120" s="189">
        <f>N79/Revenues!N9</f>
        <v>0.31688963210702342</v>
      </c>
      <c r="O120" s="362">
        <f>O79/Revenues!O9</f>
        <v>0.36905871388630007</v>
      </c>
      <c r="P120" s="362">
        <f>P79/Revenues!P9</f>
        <v>0.37153419593345655</v>
      </c>
      <c r="Q120" s="362">
        <f>Q79/Revenues!Q9</f>
        <v>0.35196078431372552</v>
      </c>
      <c r="R120" s="107"/>
      <c r="S120" s="45"/>
      <c r="T120" s="141"/>
    </row>
    <row r="121" spans="1:20" s="97" customFormat="1">
      <c r="A121" s="45"/>
      <c r="B121" s="61"/>
      <c r="C121" s="61"/>
      <c r="D121" s="364"/>
      <c r="E121" s="361"/>
      <c r="F121" s="362"/>
      <c r="G121" s="362"/>
      <c r="H121" s="362"/>
      <c r="I121" s="92"/>
      <c r="J121" s="188"/>
      <c r="K121" s="189"/>
      <c r="L121" s="363"/>
      <c r="M121" s="364"/>
      <c r="N121" s="189"/>
      <c r="O121" s="362"/>
      <c r="P121" s="362"/>
      <c r="Q121" s="362"/>
      <c r="R121" s="107"/>
      <c r="S121" s="45"/>
      <c r="T121" s="141"/>
    </row>
    <row r="122" spans="1:20">
      <c r="A122" s="42"/>
      <c r="B122" s="74"/>
      <c r="C122" s="74" t="s">
        <v>309</v>
      </c>
      <c r="D122" s="360">
        <f>D81/Revenues!D11</f>
        <v>0.27152317880794702</v>
      </c>
      <c r="E122" s="357">
        <f>E81/Revenues!E11</f>
        <v>9.3484419263456089E-2</v>
      </c>
      <c r="F122" s="358">
        <f>F81/Revenues!F11</f>
        <v>0.26933333333333331</v>
      </c>
      <c r="G122" s="358">
        <f>G81/Revenues!G11</f>
        <v>0.34704370179948585</v>
      </c>
      <c r="H122" s="358">
        <f>H81/Revenues!H11</f>
        <v>0.35877862595419846</v>
      </c>
      <c r="I122" s="83"/>
      <c r="J122" s="183"/>
      <c r="K122" s="184"/>
      <c r="L122" s="365"/>
      <c r="M122" s="360">
        <f>M81/Revenues!M11</f>
        <v>0.29876977152899825</v>
      </c>
      <c r="N122" s="184">
        <f>N81/Revenues!N11</f>
        <v>0.33333333333333331</v>
      </c>
      <c r="O122" s="358">
        <f>O81/Revenues!O11</f>
        <v>0.34123222748815168</v>
      </c>
      <c r="P122" s="358">
        <f>P81/Revenues!P11</f>
        <v>0.30180180180180183</v>
      </c>
      <c r="Q122" s="358">
        <f>Q81/Revenues!Q11</f>
        <v>0.22014051522248243</v>
      </c>
      <c r="R122" s="289"/>
      <c r="S122" s="42"/>
      <c r="T122" s="163"/>
    </row>
    <row r="123" spans="1:20">
      <c r="A123" s="42"/>
      <c r="B123" s="74"/>
      <c r="C123" s="88" t="s">
        <v>310</v>
      </c>
      <c r="D123" s="360">
        <f>D82/Revenues!D12</f>
        <v>0.19113149847094801</v>
      </c>
      <c r="E123" s="357">
        <f>E82/Revenues!E12</f>
        <v>0.2032520325203252</v>
      </c>
      <c r="F123" s="358">
        <f>F82/Revenues!F12</f>
        <v>0.21063394683026584</v>
      </c>
      <c r="G123" s="358">
        <f>G82/Revenues!G12</f>
        <v>0.16458333333333333</v>
      </c>
      <c r="H123" s="358">
        <f>H82/Revenues!H12</f>
        <v>0.18562874251497005</v>
      </c>
      <c r="I123" s="83"/>
      <c r="J123" s="183"/>
      <c r="K123" s="184"/>
      <c r="L123" s="359"/>
      <c r="M123" s="360">
        <f>M82/Revenues!M12</f>
        <v>0.19816414686825054</v>
      </c>
      <c r="N123" s="184">
        <f>N82/Revenues!N12</f>
        <v>0.17291666666666666</v>
      </c>
      <c r="O123" s="358">
        <f>O82/Revenues!O12</f>
        <v>0.21444201312910285</v>
      </c>
      <c r="P123" s="358">
        <f>P82/Revenues!P12</f>
        <v>0.17505470459518599</v>
      </c>
      <c r="Q123" s="358">
        <f>Q82/Revenues!Q12</f>
        <v>0.23144104803493451</v>
      </c>
      <c r="R123" s="125"/>
      <c r="S123" s="42"/>
      <c r="T123" s="163"/>
    </row>
    <row r="124" spans="1:20">
      <c r="A124" s="42"/>
      <c r="B124" s="74"/>
      <c r="C124" s="88" t="s">
        <v>30</v>
      </c>
      <c r="D124" s="360">
        <f>D83/Revenues!D13</f>
        <v>0.24889543446244478</v>
      </c>
      <c r="E124" s="357">
        <f>E83/Revenues!E13</f>
        <v>0.20814479638009051</v>
      </c>
      <c r="F124" s="358">
        <f>F83/Revenues!F13</f>
        <v>0.26625386996904027</v>
      </c>
      <c r="G124" s="358">
        <f>G83/Revenues!G13</f>
        <v>0.26203966005665724</v>
      </c>
      <c r="H124" s="358">
        <f>H83/Revenues!H13</f>
        <v>0.25820256776034239</v>
      </c>
      <c r="I124" s="83"/>
      <c r="J124" s="183"/>
      <c r="K124" s="184"/>
      <c r="L124" s="359"/>
      <c r="M124" s="360">
        <f>M83/Revenues!M13</f>
        <v>0.25270635994587282</v>
      </c>
      <c r="N124" s="184">
        <f>N83/Revenues!N13</f>
        <v>0.22192513368983957</v>
      </c>
      <c r="O124" s="358">
        <f>O83/Revenues!O13</f>
        <v>0.26338028169014083</v>
      </c>
      <c r="P124" s="358">
        <f>P83/Revenues!P13</f>
        <v>0.26728723404255317</v>
      </c>
      <c r="Q124" s="358">
        <f>Q83/Revenues!Q13</f>
        <v>0.25871313672922253</v>
      </c>
      <c r="R124" s="125"/>
      <c r="S124" s="42"/>
      <c r="T124" s="163"/>
    </row>
    <row r="125" spans="1:20">
      <c r="A125" s="42"/>
      <c r="B125" s="74"/>
      <c r="C125" s="88" t="s">
        <v>317</v>
      </c>
      <c r="D125" s="360">
        <f>D84/Revenues!D14</f>
        <v>0.5535638070849338</v>
      </c>
      <c r="E125" s="357">
        <f>E84/Revenues!E14</f>
        <v>0.5491228070175439</v>
      </c>
      <c r="F125" s="358">
        <f>F84/Revenues!F14</f>
        <v>0.54373927958833623</v>
      </c>
      <c r="G125" s="358">
        <f>G84/Revenues!G14</f>
        <v>0.55366269165247017</v>
      </c>
      <c r="H125" s="358">
        <f>H84/Revenues!H14</f>
        <v>0.56716417910447758</v>
      </c>
      <c r="I125" s="83"/>
      <c r="J125" s="183"/>
      <c r="K125" s="184"/>
      <c r="L125" s="359"/>
      <c r="M125" s="360">
        <f>M84/Revenues!M14</f>
        <v>0.55742083174360935</v>
      </c>
      <c r="N125" s="184">
        <f>N84/Revenues!N14</f>
        <v>0.53922967189728954</v>
      </c>
      <c r="O125" s="358">
        <f>O84/Revenues!O14</f>
        <v>0.56521739130434778</v>
      </c>
      <c r="P125" s="358">
        <f>P84/Revenues!P14</f>
        <v>0.54330708661417326</v>
      </c>
      <c r="Q125" s="358">
        <f>Q84/Revenues!Q14</f>
        <v>0.58283132530120485</v>
      </c>
      <c r="R125" s="125"/>
      <c r="S125" s="42"/>
      <c r="T125" s="163"/>
    </row>
    <row r="126" spans="1:20">
      <c r="A126" s="42"/>
      <c r="B126" s="74"/>
      <c r="C126" s="88" t="s">
        <v>338</v>
      </c>
      <c r="D126" s="360">
        <f>D85/Revenues!D15</f>
        <v>1.5340364333652923E-2</v>
      </c>
      <c r="E126" s="357">
        <f>E85/Revenues!E15</f>
        <v>5.8365758754863814E-3</v>
      </c>
      <c r="F126" s="358">
        <f>F85/Revenues!F15</f>
        <v>1.7543859649122806E-2</v>
      </c>
      <c r="G126" s="358">
        <f>G85/Revenues!G15</f>
        <v>3.0418250950570342E-2</v>
      </c>
      <c r="H126" s="358">
        <f>H85/Revenues!H15</f>
        <v>7.5046904315196998E-3</v>
      </c>
      <c r="I126" s="83"/>
      <c r="J126" s="183"/>
      <c r="K126" s="184"/>
      <c r="L126" s="359"/>
      <c r="M126" s="360">
        <f>M85/Revenues!M15</f>
        <v>8.9076418190342233E-3</v>
      </c>
      <c r="N126" s="184">
        <f>N85/Revenues!N15</f>
        <v>1.8214936247723133E-3</v>
      </c>
      <c r="O126" s="358">
        <f>O85/Revenues!O15</f>
        <v>1.7241379310344827E-2</v>
      </c>
      <c r="P126" s="358">
        <f>P85/Revenues!P15</f>
        <v>1.1320754716981131E-2</v>
      </c>
      <c r="Q126" s="358">
        <f>Q85/Revenues!Q15</f>
        <v>5.6390977443609019E-3</v>
      </c>
      <c r="R126" s="125"/>
      <c r="S126" s="42"/>
      <c r="T126" s="163"/>
    </row>
    <row r="127" spans="1:20" s="97" customFormat="1">
      <c r="A127" s="45"/>
      <c r="B127" s="61"/>
      <c r="C127" s="258" t="s">
        <v>214</v>
      </c>
      <c r="D127" s="364">
        <f>D86/Revenues!D16</f>
        <v>0.4229635376260667</v>
      </c>
      <c r="E127" s="361">
        <f>E86/Revenues!E16</f>
        <v>0.37148337595907927</v>
      </c>
      <c r="F127" s="362">
        <f>F86/Revenues!F16</f>
        <v>0.43291139240506327</v>
      </c>
      <c r="G127" s="362">
        <f>G86/Revenues!G16</f>
        <v>0.43276283618581907</v>
      </c>
      <c r="H127" s="362">
        <f>H86/Revenues!H16</f>
        <v>0.45225225225225224</v>
      </c>
      <c r="I127" s="92"/>
      <c r="J127" s="188"/>
      <c r="K127" s="189"/>
      <c r="L127" s="363"/>
      <c r="M127" s="364">
        <f>M86/Revenues!M16</f>
        <v>0.43781236612880192</v>
      </c>
      <c r="N127" s="189">
        <f>N86/Revenues!N16</f>
        <v>0.4258639910813824</v>
      </c>
      <c r="O127" s="362">
        <f>O86/Revenues!O16</f>
        <v>0.45675355450236965</v>
      </c>
      <c r="P127" s="362">
        <f>P86/Revenues!P16</f>
        <v>0.42889647326507396</v>
      </c>
      <c r="Q127" s="362">
        <f>Q86/Revenues!Q16</f>
        <v>0.44072603516732844</v>
      </c>
      <c r="R127" s="107"/>
      <c r="S127" s="45"/>
      <c r="T127" s="141"/>
    </row>
    <row r="128" spans="1:20">
      <c r="A128" s="42"/>
      <c r="B128" s="74"/>
      <c r="C128" s="88"/>
      <c r="D128" s="360"/>
      <c r="E128" s="357"/>
      <c r="F128" s="358"/>
      <c r="G128" s="358"/>
      <c r="H128" s="358"/>
      <c r="I128" s="83"/>
      <c r="J128" s="183"/>
      <c r="K128" s="184"/>
      <c r="L128" s="363"/>
      <c r="M128" s="360"/>
      <c r="N128" s="184"/>
      <c r="O128" s="358"/>
      <c r="P128" s="358"/>
      <c r="Q128" s="358"/>
      <c r="R128" s="125"/>
      <c r="S128" s="42"/>
      <c r="T128" s="163"/>
    </row>
    <row r="129" spans="1:20" ht="14.25">
      <c r="A129" s="42"/>
      <c r="B129" s="74"/>
      <c r="C129" s="88" t="s">
        <v>409</v>
      </c>
      <c r="D129" s="360">
        <f>D88/Revenues!D18</f>
        <v>4.8309178743961352E-2</v>
      </c>
      <c r="E129" s="357">
        <f>E88/Revenues!E18</f>
        <v>6.4935064935064939E-3</v>
      </c>
      <c r="F129" s="358">
        <f>F88/Revenues!F18</f>
        <v>7.5342465753424653E-2</v>
      </c>
      <c r="G129" s="358">
        <f>G88/Revenues!G18</f>
        <v>5.4878048780487805E-2</v>
      </c>
      <c r="H129" s="358">
        <f>H88/Revenues!H18</f>
        <v>5.7324840764331211E-2</v>
      </c>
      <c r="I129" s="83"/>
      <c r="J129" s="183"/>
      <c r="K129" s="184"/>
      <c r="L129" s="359"/>
      <c r="M129" s="360">
        <f>M88/Revenues!M18</f>
        <v>8.0046403712296987E-2</v>
      </c>
      <c r="N129" s="184">
        <f>N88/Revenues!N18</f>
        <v>0.10588235294117647</v>
      </c>
      <c r="O129" s="358">
        <f>O88/Revenues!O18</f>
        <v>0.11585365853658537</v>
      </c>
      <c r="P129" s="358">
        <f>P88/Revenues!P18</f>
        <v>0.1038961038961039</v>
      </c>
      <c r="Q129" s="358">
        <f>Q88/Revenues!Q18</f>
        <v>2.6936026936026935E-2</v>
      </c>
      <c r="R129" s="125"/>
      <c r="S129" s="42"/>
      <c r="T129" s="163"/>
    </row>
    <row r="130" spans="1:20">
      <c r="A130" s="42"/>
      <c r="B130" s="74"/>
      <c r="C130" s="88" t="s">
        <v>54</v>
      </c>
      <c r="D130" s="360">
        <f>D89/Revenues!D19</f>
        <v>3.787878787878788E-3</v>
      </c>
      <c r="E130" s="357">
        <f>E89/Revenues!E19</f>
        <v>1.4084507042253521E-2</v>
      </c>
      <c r="F130" s="358">
        <f>F89/Revenues!F19</f>
        <v>0</v>
      </c>
      <c r="G130" s="358">
        <f>G89/Revenues!G19</f>
        <v>0</v>
      </c>
      <c r="H130" s="358">
        <f>H89/Revenues!H19</f>
        <v>0</v>
      </c>
      <c r="I130" s="256"/>
      <c r="J130" s="183"/>
      <c r="K130" s="184"/>
      <c r="L130" s="359"/>
      <c r="M130" s="360">
        <f>M89/Revenues!M19</f>
        <v>0</v>
      </c>
      <c r="N130" s="184">
        <f>N89/Revenues!N19</f>
        <v>0</v>
      </c>
      <c r="O130" s="358">
        <f>O89/Revenues!O19</f>
        <v>0</v>
      </c>
      <c r="P130" s="358">
        <f>P89/Revenues!P19</f>
        <v>0</v>
      </c>
      <c r="Q130" s="358">
        <f>Q89/Revenues!Q19</f>
        <v>0</v>
      </c>
      <c r="R130" s="125"/>
      <c r="S130" s="42"/>
      <c r="T130" s="163"/>
    </row>
    <row r="131" spans="1:20" s="97" customFormat="1">
      <c r="A131" s="45"/>
      <c r="B131" s="61"/>
      <c r="C131" s="258" t="s">
        <v>171</v>
      </c>
      <c r="D131" s="364">
        <f>D90/Revenues!D20</f>
        <v>0.40502793296089384</v>
      </c>
      <c r="E131" s="361">
        <f>E90/Revenues!E20</f>
        <v>0.35276259866423804</v>
      </c>
      <c r="F131" s="362">
        <f>F90/Revenues!F20</f>
        <v>0.41842263696568333</v>
      </c>
      <c r="G131" s="362">
        <f>G90/Revenues!G20</f>
        <v>0.41325648414985588</v>
      </c>
      <c r="H131" s="362">
        <f>H90/Revenues!H20</f>
        <v>0.43320068220579877</v>
      </c>
      <c r="I131" s="92"/>
      <c r="J131" s="188"/>
      <c r="K131" s="189"/>
      <c r="L131" s="363"/>
      <c r="M131" s="364">
        <f>M90/Revenues!M20</f>
        <v>0.41622411046202867</v>
      </c>
      <c r="N131" s="189">
        <f>N90/Revenues!N20</f>
        <v>0.41706666666666664</v>
      </c>
      <c r="O131" s="362">
        <f>O90/Revenues!O20</f>
        <v>0.44532130777903045</v>
      </c>
      <c r="P131" s="362">
        <f>P90/Revenues!P20</f>
        <v>0.40797063450445725</v>
      </c>
      <c r="Q131" s="362">
        <f>Q90/Revenues!Q20</f>
        <v>0.39726720647773278</v>
      </c>
      <c r="R131" s="387"/>
      <c r="S131" s="45"/>
      <c r="T131" s="141"/>
    </row>
    <row r="132" spans="1:20" s="97" customFormat="1">
      <c r="A132" s="45"/>
      <c r="B132" s="61"/>
      <c r="C132" s="61"/>
      <c r="D132" s="364"/>
      <c r="E132" s="361"/>
      <c r="F132" s="362"/>
      <c r="G132" s="362"/>
      <c r="H132" s="362"/>
      <c r="I132" s="92"/>
      <c r="J132" s="188"/>
      <c r="K132" s="189"/>
      <c r="L132" s="363"/>
      <c r="M132" s="364"/>
      <c r="N132" s="189"/>
      <c r="O132" s="362"/>
      <c r="P132" s="362"/>
      <c r="Q132" s="362"/>
      <c r="R132" s="107"/>
      <c r="S132" s="45"/>
      <c r="T132" s="141"/>
    </row>
    <row r="133" spans="1:20" s="97" customFormat="1">
      <c r="A133" s="45"/>
      <c r="B133" s="61"/>
      <c r="C133" s="112" t="s">
        <v>188</v>
      </c>
      <c r="D133" s="364">
        <f>D92/Revenues!D22</f>
        <v>2.9927760577915376E-2</v>
      </c>
      <c r="E133" s="361">
        <f>E92/Revenues!E22</f>
        <v>2.5862068965517241E-2</v>
      </c>
      <c r="F133" s="362">
        <f>F92/Revenues!F22</f>
        <v>3.6290322580645164E-2</v>
      </c>
      <c r="G133" s="362">
        <f>G92/Revenues!G22</f>
        <v>2.8340080971659919E-2</v>
      </c>
      <c r="H133" s="362">
        <f>H92/Revenues!H22</f>
        <v>2.8925619834710745E-2</v>
      </c>
      <c r="I133" s="104"/>
      <c r="J133" s="188"/>
      <c r="K133" s="189"/>
      <c r="L133" s="363"/>
      <c r="M133" s="364">
        <f>M92/Revenues!M22</f>
        <v>2.8985507246376812E-2</v>
      </c>
      <c r="N133" s="189">
        <f>N92/Revenues!N22</f>
        <v>2.7450980392156862E-2</v>
      </c>
      <c r="O133" s="362">
        <f>O92/Revenues!O22</f>
        <v>3.4090909090909088E-2</v>
      </c>
      <c r="P133" s="362">
        <f>P92/Revenues!P22</f>
        <v>2.681992337164751E-2</v>
      </c>
      <c r="Q133" s="362">
        <f>Q92/Revenues!Q22</f>
        <v>2.7450980392156862E-2</v>
      </c>
      <c r="R133" s="107"/>
      <c r="S133" s="45"/>
      <c r="T133" s="141"/>
    </row>
    <row r="134" spans="1:20" s="97" customFormat="1">
      <c r="A134" s="45"/>
      <c r="B134" s="61"/>
      <c r="C134" s="61"/>
      <c r="D134" s="364"/>
      <c r="E134" s="361"/>
      <c r="F134" s="362"/>
      <c r="G134" s="362"/>
      <c r="H134" s="362"/>
      <c r="I134" s="92"/>
      <c r="J134" s="188"/>
      <c r="K134" s="189"/>
      <c r="L134" s="363"/>
      <c r="M134" s="364"/>
      <c r="N134" s="189"/>
      <c r="O134" s="362"/>
      <c r="P134" s="362"/>
      <c r="Q134" s="362"/>
      <c r="R134" s="107"/>
      <c r="S134" s="45"/>
      <c r="T134" s="141"/>
    </row>
    <row r="135" spans="1:20" s="97" customFormat="1">
      <c r="A135" s="45"/>
      <c r="B135" s="61"/>
      <c r="C135" s="61" t="s">
        <v>31</v>
      </c>
      <c r="D135" s="364">
        <f>D94/Revenues!D24</f>
        <v>-1.2948717948717949</v>
      </c>
      <c r="E135" s="189">
        <f>E94/Revenues!E24</f>
        <v>-4</v>
      </c>
      <c r="F135" s="362">
        <f>F94/Revenues!F24</f>
        <v>-0.36363636363636365</v>
      </c>
      <c r="G135" s="362">
        <f>G94/Revenues!G24</f>
        <v>-0.66666666666666663</v>
      </c>
      <c r="H135" s="362">
        <f>H94/Revenues!H24</f>
        <v>-0.61904761904761907</v>
      </c>
      <c r="I135" s="92"/>
      <c r="J135" s="188"/>
      <c r="K135" s="189"/>
      <c r="L135" s="363"/>
      <c r="M135" s="364">
        <f>M94/Revenues!M24</f>
        <v>-0.82894736842105265</v>
      </c>
      <c r="N135" s="189">
        <f>N94/Revenues!N24</f>
        <v>-0.95</v>
      </c>
      <c r="O135" s="362">
        <f>O94/Revenues!O24</f>
        <v>-0.21052631578947367</v>
      </c>
      <c r="P135" s="362">
        <f>P94/Revenues!P24</f>
        <v>-1.1111111111111112</v>
      </c>
      <c r="Q135" s="362">
        <f>Q94/Revenues!Q24</f>
        <v>-1.0526315789473684</v>
      </c>
      <c r="R135" s="107"/>
      <c r="S135" s="45"/>
      <c r="T135" s="141"/>
    </row>
    <row r="136" spans="1:20" s="97" customFormat="1">
      <c r="A136" s="45"/>
      <c r="B136" s="61"/>
      <c r="C136" s="61"/>
      <c r="D136" s="364"/>
      <c r="E136" s="361"/>
      <c r="F136" s="362"/>
      <c r="G136" s="362"/>
      <c r="H136" s="362"/>
      <c r="I136" s="271"/>
      <c r="J136" s="188"/>
      <c r="K136" s="189"/>
      <c r="L136" s="363"/>
      <c r="M136" s="364"/>
      <c r="N136" s="189"/>
      <c r="O136" s="362"/>
      <c r="P136" s="362"/>
      <c r="Q136" s="362"/>
      <c r="R136" s="107"/>
      <c r="S136" s="45"/>
      <c r="T136" s="141"/>
    </row>
    <row r="137" spans="1:20" s="97" customFormat="1">
      <c r="A137" s="45"/>
      <c r="B137" s="61"/>
      <c r="C137" s="61" t="s">
        <v>589</v>
      </c>
      <c r="D137" s="364">
        <f>D96/Revenues!D28</f>
        <v>0.33212309820193636</v>
      </c>
      <c r="E137" s="361">
        <f>E96/Revenues!E28</f>
        <v>0.29383060299756014</v>
      </c>
      <c r="F137" s="362">
        <f>F96/Revenues!F28</f>
        <v>0.34034349807220471</v>
      </c>
      <c r="G137" s="362">
        <f>G96/Revenues!G28</f>
        <v>0.35229982964224871</v>
      </c>
      <c r="H137" s="362">
        <f>H96/Revenues!H28</f>
        <v>0.34146341463414637</v>
      </c>
      <c r="I137" s="271"/>
      <c r="J137" s="188"/>
      <c r="K137" s="189"/>
      <c r="L137" s="363"/>
      <c r="M137" s="364">
        <f>M96/Revenues!M28</f>
        <v>0.36496694995278567</v>
      </c>
      <c r="N137" s="189">
        <f>N96/Revenues!N28</f>
        <v>0.35094685400122172</v>
      </c>
      <c r="O137" s="362">
        <f>O96/Revenues!O28</f>
        <v>0.39036381514257623</v>
      </c>
      <c r="P137" s="362">
        <f>P96/Revenues!P28</f>
        <v>0.36560150375939848</v>
      </c>
      <c r="Q137" s="362">
        <f>Q96/Revenues!Q28</f>
        <v>0.35443434659981199</v>
      </c>
      <c r="R137" s="107"/>
      <c r="S137" s="45"/>
      <c r="T137" s="141"/>
    </row>
    <row r="138" spans="1:20" s="97" customFormat="1">
      <c r="A138" s="45"/>
      <c r="B138" s="61"/>
      <c r="C138" s="61" t="s">
        <v>590</v>
      </c>
      <c r="D138" s="364">
        <f>D98/Revenues!D28</f>
        <v>0.34266943291839558</v>
      </c>
      <c r="E138" s="361">
        <f>E98/Revenues!E28</f>
        <v>0.30742418961310564</v>
      </c>
      <c r="F138" s="362">
        <f>F98/Revenues!F28</f>
        <v>0.3466526463371889</v>
      </c>
      <c r="G138" s="362">
        <f>G98/Revenues!G28</f>
        <v>0.36865417376490628</v>
      </c>
      <c r="H138" s="362">
        <f>H98/Revenues!H28</f>
        <v>0.34730333218825143</v>
      </c>
      <c r="I138" s="271"/>
      <c r="J138" s="188"/>
      <c r="K138" s="189"/>
      <c r="L138" s="363"/>
      <c r="M138" s="364">
        <f>M98/Revenues!M28</f>
        <v>0.37858042178155493</v>
      </c>
      <c r="N138" s="189">
        <f>N98/Revenues!N28</f>
        <v>0.37843616371411121</v>
      </c>
      <c r="O138" s="362">
        <f>O98/Revenues!O28</f>
        <v>0.39462471320878401</v>
      </c>
      <c r="P138" s="362">
        <f>P98/Revenues!P28</f>
        <v>0.38157894736842107</v>
      </c>
      <c r="Q138" s="362">
        <f>Q98/Revenues!Q28</f>
        <v>0.36038859291758069</v>
      </c>
      <c r="R138" s="107"/>
      <c r="S138" s="45"/>
      <c r="T138" s="141"/>
    </row>
    <row r="139" spans="1:20" s="97" customFormat="1">
      <c r="A139" s="45"/>
      <c r="B139" s="61"/>
      <c r="C139" s="61"/>
      <c r="D139" s="364"/>
      <c r="E139" s="361"/>
      <c r="F139" s="362"/>
      <c r="G139" s="362"/>
      <c r="H139" s="362"/>
      <c r="I139" s="271"/>
      <c r="J139" s="188"/>
      <c r="K139" s="189"/>
      <c r="L139" s="363"/>
      <c r="M139" s="364"/>
      <c r="N139" s="189"/>
      <c r="O139" s="362"/>
      <c r="P139" s="362"/>
      <c r="Q139" s="362"/>
      <c r="R139" s="107"/>
      <c r="S139" s="45"/>
      <c r="T139" s="141"/>
    </row>
    <row r="140" spans="1:20" s="124" customFormat="1">
      <c r="A140" s="114"/>
      <c r="B140" s="115"/>
      <c r="C140" s="115" t="s">
        <v>561</v>
      </c>
      <c r="D140" s="369">
        <f>D100/Revenues!D30</f>
        <v>0.3097545219638243</v>
      </c>
      <c r="E140" s="388">
        <f>E100/Revenues!E30</f>
        <v>0.32425742574257427</v>
      </c>
      <c r="F140" s="366">
        <f>F100/Revenues!F30</f>
        <v>0.29495472186287192</v>
      </c>
      <c r="G140" s="366">
        <f>G100/Revenues!G30</f>
        <v>0.35301668806161746</v>
      </c>
      <c r="H140" s="366">
        <f>H100/Revenues!H30</f>
        <v>0.26358695652173914</v>
      </c>
      <c r="I140" s="339"/>
      <c r="J140" s="218"/>
      <c r="K140" s="219"/>
      <c r="L140" s="368"/>
      <c r="M140" s="369">
        <f>M100/Revenues!M30</f>
        <v>0.39753846153846156</v>
      </c>
      <c r="N140" s="219">
        <f>N100/Revenues!N30</f>
        <v>0.36924803591470257</v>
      </c>
      <c r="O140" s="366">
        <f>O100/Revenues!O30</f>
        <v>0.40500000000000003</v>
      </c>
      <c r="P140" s="366">
        <f>P100/Revenues!P30</f>
        <v>0.41645885286783041</v>
      </c>
      <c r="Q140" s="366">
        <f>Q100/Revenues!Q30</f>
        <v>0.40290620871862615</v>
      </c>
      <c r="R140" s="123"/>
      <c r="S140" s="114"/>
      <c r="T140" s="221"/>
    </row>
    <row r="141" spans="1:20" s="124" customFormat="1">
      <c r="A141" s="114"/>
      <c r="B141" s="115"/>
      <c r="C141" s="115" t="s">
        <v>562</v>
      </c>
      <c r="D141" s="369">
        <f>D102/Revenues!D30</f>
        <v>0.3097545219638243</v>
      </c>
      <c r="E141" s="388">
        <f>E102/Revenues!E30</f>
        <v>0.3316831683168317</v>
      </c>
      <c r="F141" s="366">
        <f>F102/Revenues!F30</f>
        <v>0.29366106080206988</v>
      </c>
      <c r="G141" s="366">
        <f>G102/Revenues!G30</f>
        <v>0.35301668806161746</v>
      </c>
      <c r="H141" s="366">
        <f>H102/Revenues!H30</f>
        <v>0.25679347826086957</v>
      </c>
      <c r="I141" s="339"/>
      <c r="J141" s="218"/>
      <c r="K141" s="219"/>
      <c r="L141" s="368"/>
      <c r="M141" s="369">
        <f>M102/Revenues!M30</f>
        <v>0.40953846153846152</v>
      </c>
      <c r="N141" s="219">
        <f>N102/Revenues!N30</f>
        <v>0.41301907968574636</v>
      </c>
      <c r="O141" s="366">
        <f>O102/Revenues!O30</f>
        <v>0.40500000000000003</v>
      </c>
      <c r="P141" s="366">
        <f>P102/Revenues!P30</f>
        <v>0.41645885286783041</v>
      </c>
      <c r="Q141" s="366">
        <f>Q102/Revenues!Q30</f>
        <v>0.40290620871862615</v>
      </c>
      <c r="R141" s="123"/>
      <c r="S141" s="114"/>
      <c r="T141" s="221"/>
    </row>
    <row r="142" spans="1:20" s="97" customFormat="1">
      <c r="A142" s="45"/>
      <c r="B142" s="61"/>
      <c r="C142" s="61"/>
      <c r="D142" s="364"/>
      <c r="E142" s="361"/>
      <c r="F142" s="362"/>
      <c r="G142" s="362"/>
      <c r="H142" s="362"/>
      <c r="I142" s="271"/>
      <c r="J142" s="188"/>
      <c r="K142" s="189"/>
      <c r="L142" s="363"/>
      <c r="M142" s="364"/>
      <c r="N142" s="189"/>
      <c r="O142" s="362"/>
      <c r="P142" s="362"/>
      <c r="Q142" s="362"/>
      <c r="R142" s="107"/>
      <c r="S142" s="45"/>
      <c r="T142" s="141"/>
    </row>
    <row r="143" spans="1:20" s="97" customFormat="1">
      <c r="A143" s="45"/>
      <c r="B143" s="61"/>
      <c r="C143" s="61" t="s">
        <v>563</v>
      </c>
      <c r="D143" s="364">
        <f>D104/Revenues!D32</f>
        <v>0.3402974504249292</v>
      </c>
      <c r="E143" s="361">
        <f>E104/Revenues!E32</f>
        <v>0.28190198932557009</v>
      </c>
      <c r="F143" s="362">
        <f>F104/Revenues!F32</f>
        <v>0.35721153846153847</v>
      </c>
      <c r="G143" s="362">
        <f>G104/Revenues!G32</f>
        <v>0.35204081632653061</v>
      </c>
      <c r="H143" s="362">
        <f>H104/Revenues!H32</f>
        <v>0.36781609195402298</v>
      </c>
      <c r="I143" s="271"/>
      <c r="J143" s="188"/>
      <c r="K143" s="189"/>
      <c r="L143" s="363"/>
      <c r="M143" s="364">
        <f>M104/Revenues!M32</f>
        <v>0.35377458236413617</v>
      </c>
      <c r="N143" s="189">
        <f>N104/Revenues!N32</f>
        <v>0.34410407049937053</v>
      </c>
      <c r="O143" s="362">
        <f>O104/Revenues!O32</f>
        <v>0.38516215015548644</v>
      </c>
      <c r="P143" s="362">
        <f>P104/Revenues!P32</f>
        <v>0.34853556485355647</v>
      </c>
      <c r="Q143" s="362">
        <f>Q104/Revenues!Q32</f>
        <v>0.33935907970419066</v>
      </c>
      <c r="R143" s="107"/>
      <c r="S143" s="45"/>
      <c r="T143" s="141"/>
    </row>
    <row r="144" spans="1:20" s="97" customFormat="1">
      <c r="A144" s="45"/>
      <c r="B144" s="61"/>
      <c r="C144" s="61" t="s">
        <v>564</v>
      </c>
      <c r="D144" s="364">
        <f>D106/Revenues!D32</f>
        <v>0.35469782813975448</v>
      </c>
      <c r="E144" s="361">
        <f>E106/Revenues!E32</f>
        <v>0.29791363415817562</v>
      </c>
      <c r="F144" s="362">
        <f>F106/Revenues!F32</f>
        <v>0.36634615384615382</v>
      </c>
      <c r="G144" s="362">
        <f>G106/Revenues!G32</f>
        <v>0.37430426716141002</v>
      </c>
      <c r="H144" s="362">
        <f>H106/Revenues!H32</f>
        <v>0.37793103448275861</v>
      </c>
      <c r="I144" s="271"/>
      <c r="J144" s="188"/>
      <c r="K144" s="189"/>
      <c r="L144" s="363"/>
      <c r="M144" s="364">
        <f>M106/Revenues!M32</f>
        <v>0.36794248255445128</v>
      </c>
      <c r="N144" s="189">
        <f>N106/Revenues!N32</f>
        <v>0.36550566512798993</v>
      </c>
      <c r="O144" s="362">
        <f>O106/Revenues!O32</f>
        <v>0.39093736117281208</v>
      </c>
      <c r="P144" s="362">
        <f>P106/Revenues!P32</f>
        <v>0.36987447698744769</v>
      </c>
      <c r="Q144" s="362">
        <f>Q106/Revenues!Q32</f>
        <v>0.34716516023007393</v>
      </c>
      <c r="R144" s="107"/>
      <c r="S144" s="45"/>
      <c r="T144" s="141"/>
    </row>
    <row r="145" spans="1:20">
      <c r="A145" s="45"/>
      <c r="B145" s="61"/>
      <c r="C145" s="61"/>
      <c r="D145" s="244"/>
      <c r="E145" s="322"/>
      <c r="F145" s="278"/>
      <c r="G145" s="278"/>
      <c r="H145" s="278"/>
      <c r="I145" s="79"/>
      <c r="J145" s="53"/>
      <c r="K145" s="54"/>
      <c r="L145" s="79"/>
      <c r="M145" s="244"/>
      <c r="N145" s="78"/>
      <c r="O145" s="278"/>
      <c r="P145" s="278"/>
      <c r="Q145" s="278"/>
      <c r="R145" s="125"/>
      <c r="S145" s="45"/>
      <c r="T145" s="163"/>
    </row>
    <row r="146" spans="1:20" ht="9" customHeight="1">
      <c r="A146" s="42"/>
      <c r="B146" s="42"/>
      <c r="C146" s="42"/>
      <c r="D146" s="389"/>
      <c r="E146" s="42"/>
      <c r="F146" s="42"/>
      <c r="G146" s="42"/>
      <c r="H146" s="42"/>
      <c r="I146" s="42"/>
      <c r="J146" s="43"/>
      <c r="K146" s="43"/>
      <c r="L146" s="42"/>
      <c r="M146" s="389"/>
      <c r="N146" s="42"/>
      <c r="O146" s="42"/>
      <c r="P146" s="42"/>
      <c r="Q146" s="42"/>
      <c r="R146" s="42"/>
      <c r="S146" s="42"/>
      <c r="T146" s="163"/>
    </row>
    <row r="147" spans="1:20" s="66" customFormat="1" ht="13.5" customHeight="1">
      <c r="A147" s="205"/>
      <c r="B147" s="280" t="s">
        <v>442</v>
      </c>
      <c r="C147" s="205"/>
      <c r="D147" s="157"/>
      <c r="E147" s="157"/>
      <c r="F147" s="157"/>
      <c r="G147" s="157"/>
      <c r="H147" s="157"/>
      <c r="I147" s="236"/>
      <c r="J147" s="76"/>
      <c r="K147" s="76"/>
      <c r="L147" s="236"/>
      <c r="M147" s="157"/>
      <c r="N147" s="157"/>
      <c r="O147" s="205"/>
      <c r="P147" s="205"/>
      <c r="Q147" s="205"/>
      <c r="R147" s="314"/>
      <c r="S147" s="314"/>
      <c r="T147" s="74"/>
    </row>
    <row r="148" spans="1:20" s="66" customFormat="1" ht="13.5" customHeight="1">
      <c r="A148" s="205"/>
      <c r="B148" s="280" t="s">
        <v>444</v>
      </c>
      <c r="C148" s="205"/>
      <c r="D148" s="157"/>
      <c r="E148" s="157"/>
      <c r="F148" s="157"/>
      <c r="G148" s="157"/>
      <c r="H148" s="157"/>
      <c r="I148" s="236"/>
      <c r="J148" s="76"/>
      <c r="K148" s="76"/>
      <c r="L148" s="236"/>
      <c r="M148" s="157"/>
      <c r="N148" s="157"/>
      <c r="O148" s="205"/>
      <c r="P148" s="205"/>
      <c r="Q148" s="205"/>
      <c r="R148" s="314"/>
      <c r="S148" s="314"/>
      <c r="T148" s="74"/>
    </row>
    <row r="149" spans="1:20" s="157" customFormat="1">
      <c r="J149" s="76"/>
      <c r="K149" s="76"/>
    </row>
  </sheetData>
  <sheetProtection password="8355" sheet="1" objects="1" scenarios="1"/>
  <phoneticPr fontId="13" type="noConversion"/>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rowBreaks count="1" manualBreakCount="1">
    <brk id="70"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0"/>
  <sheetViews>
    <sheetView view="pageBreakPreview" zoomScale="85" zoomScaleNormal="100" zoomScaleSheetLayoutView="85" workbookViewId="0"/>
  </sheetViews>
  <sheetFormatPr defaultRowHeight="12"/>
  <cols>
    <col min="1" max="1" width="1.28515625" style="391" customWidth="1"/>
    <col min="2" max="2" width="1.85546875" style="391" customWidth="1"/>
    <col min="3" max="3" width="60.140625" style="391" customWidth="1"/>
    <col min="4" max="8" width="8.7109375" style="391" customWidth="1"/>
    <col min="9" max="9" width="1.7109375" style="391" customWidth="1"/>
    <col min="10" max="11" width="8.7109375" style="99" customWidth="1"/>
    <col min="12" max="12" width="1.7109375" style="391" customWidth="1"/>
    <col min="13" max="17" width="8.7109375" style="391" customWidth="1"/>
    <col min="18" max="18" width="1.7109375" style="391" customWidth="1"/>
    <col min="19" max="19" width="1.28515625" style="391" customWidth="1"/>
    <col min="20" max="16384" width="9.140625" style="391"/>
  </cols>
  <sheetData>
    <row r="1" spans="1:19" ht="9" customHeight="1">
      <c r="A1" s="390"/>
      <c r="B1" s="390"/>
      <c r="C1" s="390"/>
      <c r="D1" s="390"/>
      <c r="E1" s="390"/>
      <c r="F1" s="390"/>
      <c r="G1" s="390"/>
      <c r="H1" s="390"/>
      <c r="I1" s="390"/>
      <c r="J1" s="43"/>
      <c r="K1" s="43"/>
      <c r="L1" s="390"/>
      <c r="M1" s="390"/>
      <c r="N1" s="390"/>
      <c r="O1" s="390"/>
      <c r="P1" s="390"/>
      <c r="Q1" s="390"/>
      <c r="R1" s="390"/>
      <c r="S1" s="390"/>
    </row>
    <row r="2" spans="1:19">
      <c r="A2" s="392"/>
      <c r="B2" s="393"/>
      <c r="C2" s="47" t="s">
        <v>0</v>
      </c>
      <c r="D2" s="394">
        <v>2013</v>
      </c>
      <c r="E2" s="395" t="s">
        <v>660</v>
      </c>
      <c r="F2" s="396" t="s">
        <v>518</v>
      </c>
      <c r="G2" s="396" t="s">
        <v>480</v>
      </c>
      <c r="H2" s="396" t="s">
        <v>408</v>
      </c>
      <c r="I2" s="396"/>
      <c r="J2" s="53" t="s">
        <v>357</v>
      </c>
      <c r="K2" s="54" t="s">
        <v>357</v>
      </c>
      <c r="L2" s="393"/>
      <c r="M2" s="397">
        <v>2012</v>
      </c>
      <c r="N2" s="395" t="s">
        <v>388</v>
      </c>
      <c r="O2" s="396" t="s">
        <v>371</v>
      </c>
      <c r="P2" s="396" t="s">
        <v>361</v>
      </c>
      <c r="Q2" s="396" t="s">
        <v>321</v>
      </c>
      <c r="R2" s="398"/>
      <c r="S2" s="392"/>
    </row>
    <row r="3" spans="1:19" ht="14.25">
      <c r="A3" s="390"/>
      <c r="B3" s="399"/>
      <c r="C3" s="400" t="s">
        <v>603</v>
      </c>
      <c r="D3" s="401"/>
      <c r="E3" s="402"/>
      <c r="F3" s="396"/>
      <c r="G3" s="396"/>
      <c r="H3" s="396"/>
      <c r="I3" s="403"/>
      <c r="J3" s="62" t="s">
        <v>665</v>
      </c>
      <c r="K3" s="63" t="s">
        <v>661</v>
      </c>
      <c r="L3" s="404"/>
      <c r="M3" s="401"/>
      <c r="N3" s="405"/>
      <c r="O3" s="396"/>
      <c r="P3" s="403"/>
      <c r="Q3" s="396"/>
      <c r="R3" s="406"/>
      <c r="S3" s="390"/>
    </row>
    <row r="4" spans="1:19" ht="15.75">
      <c r="A4" s="390"/>
      <c r="B4" s="399"/>
      <c r="C4" s="407"/>
      <c r="D4" s="408"/>
      <c r="E4" s="409"/>
      <c r="F4" s="410"/>
      <c r="G4" s="410"/>
      <c r="H4" s="410"/>
      <c r="I4" s="411"/>
      <c r="J4" s="412"/>
      <c r="K4" s="413"/>
      <c r="L4" s="414"/>
      <c r="M4" s="408"/>
      <c r="N4" s="415"/>
      <c r="O4" s="410"/>
      <c r="P4" s="411"/>
      <c r="Q4" s="410"/>
      <c r="R4" s="399"/>
      <c r="S4" s="390"/>
    </row>
    <row r="5" spans="1:19" s="423" customFormat="1">
      <c r="A5" s="392"/>
      <c r="B5" s="416"/>
      <c r="C5" s="417" t="s">
        <v>11</v>
      </c>
      <c r="D5" s="418">
        <f>+E5+F5+G5+H5</f>
        <v>262</v>
      </c>
      <c r="E5" s="419">
        <v>-145</v>
      </c>
      <c r="F5" s="420">
        <v>102</v>
      </c>
      <c r="G5" s="420">
        <v>132</v>
      </c>
      <c r="H5" s="420">
        <v>173</v>
      </c>
      <c r="I5" s="421"/>
      <c r="J5" s="93">
        <f t="shared" ref="J5" si="0">+IFERROR(IF(D5*M5&lt;0,"n.m.",IF(D5/M5-1&gt;100%,"&gt;100%",D5/M5-1)),"n.m.")</f>
        <v>-0.49420849420849422</v>
      </c>
      <c r="K5" s="94">
        <f t="shared" ref="K5" si="1">+IFERROR(IF(E5*N5&lt;0,"n.m.",IF(E5/N5-1&gt;100%,"&gt;100%",E5/N5-1)),"n.m.")</f>
        <v>-0.33789954337899542</v>
      </c>
      <c r="L5" s="288"/>
      <c r="M5" s="418">
        <f>+N5+O5+P5+Q5</f>
        <v>518</v>
      </c>
      <c r="N5" s="419">
        <v>-219</v>
      </c>
      <c r="O5" s="420">
        <v>244</v>
      </c>
      <c r="P5" s="420">
        <v>251</v>
      </c>
      <c r="Q5" s="420">
        <v>242</v>
      </c>
      <c r="R5" s="422"/>
      <c r="S5" s="392"/>
    </row>
    <row r="6" spans="1:19">
      <c r="A6" s="390"/>
      <c r="B6" s="424"/>
      <c r="C6" s="399" t="s">
        <v>189</v>
      </c>
      <c r="D6" s="425">
        <f>+E6+F6+G6+H6</f>
        <v>757</v>
      </c>
      <c r="E6" s="426">
        <v>243</v>
      </c>
      <c r="F6" s="427">
        <v>176</v>
      </c>
      <c r="G6" s="427">
        <v>159</v>
      </c>
      <c r="H6" s="427">
        <v>179</v>
      </c>
      <c r="I6" s="428"/>
      <c r="J6" s="84">
        <f t="shared" ref="J6:K6" si="2">+IFERROR(IF(D6*M6&lt;0,"n.m.",IF(D6/M6-1&gt;100%,"&gt;100%",D6/M6-1)),"n.m.")</f>
        <v>-0.11668611435239207</v>
      </c>
      <c r="K6" s="85">
        <f t="shared" si="2"/>
        <v>-0.11636363636363634</v>
      </c>
      <c r="L6" s="429"/>
      <c r="M6" s="418">
        <f>+N6+O6+P6+Q6</f>
        <v>857</v>
      </c>
      <c r="N6" s="426">
        <v>275</v>
      </c>
      <c r="O6" s="427">
        <v>209</v>
      </c>
      <c r="P6" s="427">
        <v>182</v>
      </c>
      <c r="Q6" s="427">
        <v>191</v>
      </c>
      <c r="R6" s="430"/>
      <c r="S6" s="390"/>
    </row>
    <row r="7" spans="1:19">
      <c r="A7" s="390"/>
      <c r="B7" s="424"/>
      <c r="C7" s="399" t="s">
        <v>10</v>
      </c>
      <c r="D7" s="425">
        <f>+E7+F7+G7+H7</f>
        <v>7</v>
      </c>
      <c r="E7" s="426">
        <v>0</v>
      </c>
      <c r="F7" s="427">
        <v>3</v>
      </c>
      <c r="G7" s="427">
        <v>1</v>
      </c>
      <c r="H7" s="427">
        <v>3</v>
      </c>
      <c r="I7" s="428"/>
      <c r="J7" s="84">
        <f t="shared" ref="J7" si="3">+IFERROR(IF(D7*M7&lt;0,"n.m.",IF(D7/M7-1&gt;100%,"&gt;100%",D7/M7-1)),"n.m.")</f>
        <v>-0.36363636363636365</v>
      </c>
      <c r="K7" s="85">
        <f t="shared" ref="K7" si="4">+IFERROR(IF(E7*N7&lt;0,"n.m.",IF(E7/N7-1&gt;100%,"&gt;100%",E7/N7-1)),"n.m.")</f>
        <v>-1</v>
      </c>
      <c r="L7" s="429"/>
      <c r="M7" s="418">
        <f>+N7+O7+P7+Q7</f>
        <v>11</v>
      </c>
      <c r="N7" s="426">
        <v>-5</v>
      </c>
      <c r="O7" s="427">
        <v>3</v>
      </c>
      <c r="P7" s="427">
        <v>7</v>
      </c>
      <c r="Q7" s="427">
        <v>6</v>
      </c>
      <c r="R7" s="430"/>
      <c r="S7" s="390"/>
    </row>
    <row r="8" spans="1:19">
      <c r="A8" s="390"/>
      <c r="B8" s="424"/>
      <c r="C8" s="399"/>
      <c r="D8" s="425"/>
      <c r="E8" s="426"/>
      <c r="F8" s="427"/>
      <c r="G8" s="427"/>
      <c r="H8" s="427"/>
      <c r="I8" s="431"/>
      <c r="J8" s="84"/>
      <c r="K8" s="85"/>
      <c r="L8" s="290"/>
      <c r="M8" s="425"/>
      <c r="N8" s="426"/>
      <c r="O8" s="427"/>
      <c r="P8" s="427"/>
      <c r="Q8" s="427"/>
      <c r="R8" s="430"/>
      <c r="S8" s="390"/>
    </row>
    <row r="9" spans="1:19">
      <c r="A9" s="390"/>
      <c r="B9" s="424"/>
      <c r="C9" s="399" t="s">
        <v>190</v>
      </c>
      <c r="D9" s="425"/>
      <c r="E9" s="426"/>
      <c r="F9" s="427"/>
      <c r="G9" s="427"/>
      <c r="H9" s="427"/>
      <c r="I9" s="431"/>
      <c r="J9" s="84"/>
      <c r="K9" s="85"/>
      <c r="L9" s="290"/>
      <c r="M9" s="425"/>
      <c r="N9" s="426"/>
      <c r="O9" s="427"/>
      <c r="P9" s="427"/>
      <c r="Q9" s="427"/>
      <c r="R9" s="430"/>
      <c r="S9" s="390"/>
    </row>
    <row r="10" spans="1:19">
      <c r="A10" s="390"/>
      <c r="B10" s="424"/>
      <c r="C10" s="399" t="s">
        <v>341</v>
      </c>
      <c r="D10" s="425">
        <f>+E10+F10+G10+H10</f>
        <v>1857</v>
      </c>
      <c r="E10" s="426">
        <v>483</v>
      </c>
      <c r="F10" s="427">
        <v>462</v>
      </c>
      <c r="G10" s="427">
        <v>467</v>
      </c>
      <c r="H10" s="427">
        <v>445</v>
      </c>
      <c r="I10" s="428"/>
      <c r="J10" s="84">
        <f t="shared" ref="J10" si="5">+IFERROR(IF(D10*M10&lt;0,"n.m.",IF(D10/M10-1&gt;100%,"&gt;100%",D10/M10-1)),"n.m.")</f>
        <v>-5.2551020408163285E-2</v>
      </c>
      <c r="K10" s="85">
        <f t="shared" ref="K10" si="6">+IFERROR(IF(E10*N10&lt;0,"n.m.",IF(E10/N10-1&gt;100%,"&gt;100%",E10/N10-1)),"n.m.")</f>
        <v>-0.37191157347204162</v>
      </c>
      <c r="L10" s="429"/>
      <c r="M10" s="418">
        <f>+N10+O10+P10+Q10</f>
        <v>1960</v>
      </c>
      <c r="N10" s="426">
        <v>769</v>
      </c>
      <c r="O10" s="427">
        <v>411</v>
      </c>
      <c r="P10" s="427">
        <v>393</v>
      </c>
      <c r="Q10" s="427">
        <v>387</v>
      </c>
      <c r="R10" s="430"/>
      <c r="S10" s="390"/>
    </row>
    <row r="11" spans="1:19">
      <c r="A11" s="390"/>
      <c r="B11" s="424"/>
      <c r="C11" s="399" t="s">
        <v>191</v>
      </c>
      <c r="D11" s="425">
        <f>+E11+F11+G11+H11</f>
        <v>4</v>
      </c>
      <c r="E11" s="426">
        <v>1</v>
      </c>
      <c r="F11" s="427">
        <v>2</v>
      </c>
      <c r="G11" s="427">
        <v>0</v>
      </c>
      <c r="H11" s="427">
        <v>1</v>
      </c>
      <c r="I11" s="428"/>
      <c r="J11" s="84" t="str">
        <f t="shared" ref="J11:J74" si="7">+IFERROR(IF(D11*M11&lt;0,"n.m.",IF(D11/M11-1&gt;100%,"&gt;100%",D11/M11-1)),"n.m.")</f>
        <v>n.m.</v>
      </c>
      <c r="K11" s="85" t="str">
        <f t="shared" ref="K11:K74" si="8">+IFERROR(IF(E11*N11&lt;0,"n.m.",IF(E11/N11-1&gt;100%,"&gt;100%",E11/N11-1)),"n.m.")</f>
        <v>n.m.</v>
      </c>
      <c r="L11" s="429"/>
      <c r="M11" s="425">
        <f>+N11+O11+P11+Q11</f>
        <v>-1</v>
      </c>
      <c r="N11" s="426">
        <v>0</v>
      </c>
      <c r="O11" s="427">
        <v>-2</v>
      </c>
      <c r="P11" s="427">
        <v>-2</v>
      </c>
      <c r="Q11" s="427">
        <v>3</v>
      </c>
      <c r="R11" s="430"/>
      <c r="S11" s="390"/>
    </row>
    <row r="12" spans="1:19">
      <c r="A12" s="390"/>
      <c r="B12" s="424"/>
      <c r="C12" s="399" t="s">
        <v>2</v>
      </c>
      <c r="D12" s="425">
        <f>+E12+F12+G12+H12</f>
        <v>-26</v>
      </c>
      <c r="E12" s="426">
        <v>-1</v>
      </c>
      <c r="F12" s="427">
        <v>0</v>
      </c>
      <c r="G12" s="427">
        <v>-18</v>
      </c>
      <c r="H12" s="427">
        <v>-7</v>
      </c>
      <c r="I12" s="428"/>
      <c r="J12" s="84">
        <f t="shared" si="7"/>
        <v>-0.80740740740740735</v>
      </c>
      <c r="K12" s="85">
        <f t="shared" si="8"/>
        <v>-0.98913043478260865</v>
      </c>
      <c r="L12" s="429"/>
      <c r="M12" s="425">
        <f>+N12+O12+P12+Q12</f>
        <v>-135</v>
      </c>
      <c r="N12" s="426">
        <v>-92</v>
      </c>
      <c r="O12" s="427">
        <v>-1</v>
      </c>
      <c r="P12" s="427">
        <v>-10</v>
      </c>
      <c r="Q12" s="427">
        <v>-32</v>
      </c>
      <c r="R12" s="430"/>
      <c r="S12" s="390"/>
    </row>
    <row r="13" spans="1:19" ht="14.25">
      <c r="A13" s="390"/>
      <c r="B13" s="424"/>
      <c r="C13" s="399" t="s">
        <v>645</v>
      </c>
      <c r="D13" s="425">
        <f>+E13+F13+G13+H13</f>
        <v>-191</v>
      </c>
      <c r="E13" s="426">
        <v>-35</v>
      </c>
      <c r="F13" s="427">
        <v>-55</v>
      </c>
      <c r="G13" s="427">
        <v>-47</v>
      </c>
      <c r="H13" s="427">
        <v>-54</v>
      </c>
      <c r="I13" s="428"/>
      <c r="J13" s="84">
        <f t="shared" si="7"/>
        <v>-0.25098039215686274</v>
      </c>
      <c r="K13" s="85">
        <f t="shared" si="8"/>
        <v>-0.52054794520547953</v>
      </c>
      <c r="L13" s="429"/>
      <c r="M13" s="425">
        <f>+N13+O13+P13+Q13</f>
        <v>-255</v>
      </c>
      <c r="N13" s="426">
        <v>-73</v>
      </c>
      <c r="O13" s="427">
        <v>-78</v>
      </c>
      <c r="P13" s="427">
        <v>-24</v>
      </c>
      <c r="Q13" s="427">
        <v>-80</v>
      </c>
      <c r="R13" s="430"/>
      <c r="S13" s="390"/>
    </row>
    <row r="14" spans="1:19">
      <c r="A14" s="390"/>
      <c r="B14" s="424"/>
      <c r="C14" s="399"/>
      <c r="D14" s="418"/>
      <c r="E14" s="419"/>
      <c r="F14" s="420"/>
      <c r="G14" s="420"/>
      <c r="H14" s="420"/>
      <c r="I14" s="421"/>
      <c r="J14" s="84"/>
      <c r="K14" s="85"/>
      <c r="L14" s="288"/>
      <c r="M14" s="425"/>
      <c r="N14" s="419"/>
      <c r="O14" s="420"/>
      <c r="P14" s="420"/>
      <c r="Q14" s="420"/>
      <c r="R14" s="422"/>
      <c r="S14" s="390"/>
    </row>
    <row r="15" spans="1:19">
      <c r="A15" s="390"/>
      <c r="B15" s="424"/>
      <c r="C15" s="432" t="s">
        <v>192</v>
      </c>
      <c r="D15" s="425">
        <f t="shared" ref="D15:D22" si="9">+E15+F15+G15+H15</f>
        <v>13</v>
      </c>
      <c r="E15" s="426">
        <v>0</v>
      </c>
      <c r="F15" s="427">
        <v>10</v>
      </c>
      <c r="G15" s="427">
        <v>-4</v>
      </c>
      <c r="H15" s="427">
        <v>7</v>
      </c>
      <c r="I15" s="428"/>
      <c r="J15" s="84">
        <f t="shared" si="7"/>
        <v>0.18181818181818188</v>
      </c>
      <c r="K15" s="85">
        <f t="shared" si="8"/>
        <v>-1</v>
      </c>
      <c r="L15" s="429"/>
      <c r="M15" s="425">
        <f t="shared" ref="M15:M22" si="10">+N15+O15+P15+Q15</f>
        <v>11</v>
      </c>
      <c r="N15" s="426">
        <v>21</v>
      </c>
      <c r="O15" s="427">
        <v>-15</v>
      </c>
      <c r="P15" s="427">
        <v>28</v>
      </c>
      <c r="Q15" s="427">
        <v>-23</v>
      </c>
      <c r="R15" s="430"/>
      <c r="S15" s="390"/>
    </row>
    <row r="16" spans="1:19">
      <c r="A16" s="390"/>
      <c r="B16" s="424"/>
      <c r="C16" s="432" t="s">
        <v>50</v>
      </c>
      <c r="D16" s="425">
        <f t="shared" si="9"/>
        <v>150</v>
      </c>
      <c r="E16" s="426">
        <v>20</v>
      </c>
      <c r="F16" s="427">
        <v>54</v>
      </c>
      <c r="G16" s="427">
        <v>39</v>
      </c>
      <c r="H16" s="427">
        <v>37</v>
      </c>
      <c r="I16" s="428"/>
      <c r="J16" s="84" t="str">
        <f t="shared" si="7"/>
        <v>n.m.</v>
      </c>
      <c r="K16" s="85" t="str">
        <f t="shared" si="8"/>
        <v>n.m.</v>
      </c>
      <c r="L16" s="429"/>
      <c r="M16" s="425">
        <f t="shared" si="10"/>
        <v>-34</v>
      </c>
      <c r="N16" s="426">
        <v>-11</v>
      </c>
      <c r="O16" s="427">
        <v>1</v>
      </c>
      <c r="P16" s="427">
        <v>-19</v>
      </c>
      <c r="Q16" s="427">
        <v>-5</v>
      </c>
      <c r="R16" s="430"/>
      <c r="S16" s="390"/>
    </row>
    <row r="17" spans="1:19">
      <c r="A17" s="390"/>
      <c r="B17" s="424"/>
      <c r="C17" s="432" t="s">
        <v>193</v>
      </c>
      <c r="D17" s="425">
        <f t="shared" si="9"/>
        <v>95</v>
      </c>
      <c r="E17" s="426">
        <v>93</v>
      </c>
      <c r="F17" s="427">
        <v>37</v>
      </c>
      <c r="G17" s="427">
        <v>24</v>
      </c>
      <c r="H17" s="427">
        <v>-59</v>
      </c>
      <c r="I17" s="428"/>
      <c r="J17" s="84" t="str">
        <f t="shared" si="7"/>
        <v>&gt;100%</v>
      </c>
      <c r="K17" s="85">
        <f t="shared" si="8"/>
        <v>0.69090909090909092</v>
      </c>
      <c r="L17" s="429"/>
      <c r="M17" s="425">
        <f t="shared" si="10"/>
        <v>37</v>
      </c>
      <c r="N17" s="426">
        <v>55</v>
      </c>
      <c r="O17" s="427">
        <v>47</v>
      </c>
      <c r="P17" s="427">
        <v>8</v>
      </c>
      <c r="Q17" s="427">
        <v>-73</v>
      </c>
      <c r="R17" s="430"/>
      <c r="S17" s="390"/>
    </row>
    <row r="18" spans="1:19">
      <c r="A18" s="390"/>
      <c r="B18" s="424"/>
      <c r="C18" s="432" t="s">
        <v>51</v>
      </c>
      <c r="D18" s="425">
        <f t="shared" si="9"/>
        <v>21</v>
      </c>
      <c r="E18" s="426">
        <v>3</v>
      </c>
      <c r="F18" s="427">
        <v>-2</v>
      </c>
      <c r="G18" s="427">
        <v>5</v>
      </c>
      <c r="H18" s="427">
        <v>15</v>
      </c>
      <c r="I18" s="428"/>
      <c r="J18" s="84" t="str">
        <f t="shared" si="7"/>
        <v>n.m.</v>
      </c>
      <c r="K18" s="85" t="str">
        <f t="shared" si="8"/>
        <v>n.m.</v>
      </c>
      <c r="L18" s="429"/>
      <c r="M18" s="425">
        <f t="shared" si="10"/>
        <v>-6</v>
      </c>
      <c r="N18" s="426">
        <v>-14</v>
      </c>
      <c r="O18" s="427">
        <v>0</v>
      </c>
      <c r="P18" s="427">
        <v>5</v>
      </c>
      <c r="Q18" s="427">
        <v>3</v>
      </c>
      <c r="R18" s="430"/>
      <c r="S18" s="390"/>
    </row>
    <row r="19" spans="1:19">
      <c r="A19" s="390"/>
      <c r="B19" s="424"/>
      <c r="C19" s="432" t="s">
        <v>194</v>
      </c>
      <c r="D19" s="425">
        <f t="shared" si="9"/>
        <v>128</v>
      </c>
      <c r="E19" s="426">
        <v>125</v>
      </c>
      <c r="F19" s="427">
        <v>-118</v>
      </c>
      <c r="G19" s="427">
        <v>-88</v>
      </c>
      <c r="H19" s="427">
        <v>209</v>
      </c>
      <c r="I19" s="428"/>
      <c r="J19" s="84" t="str">
        <f t="shared" si="7"/>
        <v>n.m.</v>
      </c>
      <c r="K19" s="85" t="str">
        <f t="shared" si="8"/>
        <v>n.m.</v>
      </c>
      <c r="L19" s="429"/>
      <c r="M19" s="425">
        <f t="shared" si="10"/>
        <v>-109</v>
      </c>
      <c r="N19" s="426">
        <v>-8</v>
      </c>
      <c r="O19" s="427">
        <v>-176</v>
      </c>
      <c r="P19" s="427">
        <v>76</v>
      </c>
      <c r="Q19" s="427">
        <v>-1</v>
      </c>
      <c r="R19" s="430"/>
      <c r="S19" s="390"/>
    </row>
    <row r="20" spans="1:19">
      <c r="A20" s="390"/>
      <c r="B20" s="424"/>
      <c r="C20" s="432" t="s">
        <v>195</v>
      </c>
      <c r="D20" s="425">
        <f t="shared" si="9"/>
        <v>-189</v>
      </c>
      <c r="E20" s="426">
        <v>-46</v>
      </c>
      <c r="F20" s="427">
        <v>-59</v>
      </c>
      <c r="G20" s="427">
        <v>-42</v>
      </c>
      <c r="H20" s="427">
        <v>-42</v>
      </c>
      <c r="I20" s="428"/>
      <c r="J20" s="84" t="str">
        <f t="shared" si="7"/>
        <v>n.m.</v>
      </c>
      <c r="K20" s="85" t="str">
        <f t="shared" si="8"/>
        <v>n.m.</v>
      </c>
      <c r="L20" s="429"/>
      <c r="M20" s="425">
        <f t="shared" si="10"/>
        <v>47</v>
      </c>
      <c r="N20" s="426">
        <v>112</v>
      </c>
      <c r="O20" s="427">
        <v>-16</v>
      </c>
      <c r="P20" s="427">
        <v>-87</v>
      </c>
      <c r="Q20" s="427">
        <v>38</v>
      </c>
      <c r="R20" s="430"/>
      <c r="S20" s="390"/>
    </row>
    <row r="21" spans="1:19">
      <c r="A21" s="390"/>
      <c r="B21" s="424"/>
      <c r="C21" s="432" t="s">
        <v>351</v>
      </c>
      <c r="D21" s="425">
        <f t="shared" si="9"/>
        <v>-56</v>
      </c>
      <c r="E21" s="426">
        <v>13</v>
      </c>
      <c r="F21" s="427">
        <v>0</v>
      </c>
      <c r="G21" s="427">
        <v>-22</v>
      </c>
      <c r="H21" s="427">
        <v>-47</v>
      </c>
      <c r="I21" s="428"/>
      <c r="J21" s="84">
        <f t="shared" si="7"/>
        <v>0.1914893617021276</v>
      </c>
      <c r="K21" s="85">
        <f t="shared" si="8"/>
        <v>-0.56666666666666665</v>
      </c>
      <c r="L21" s="429"/>
      <c r="M21" s="425">
        <f t="shared" si="10"/>
        <v>-47</v>
      </c>
      <c r="N21" s="426">
        <v>30</v>
      </c>
      <c r="O21" s="427">
        <v>-10</v>
      </c>
      <c r="P21" s="427">
        <v>-1</v>
      </c>
      <c r="Q21" s="427">
        <v>-66</v>
      </c>
      <c r="R21" s="430"/>
      <c r="S21" s="390"/>
    </row>
    <row r="22" spans="1:19" s="423" customFormat="1" ht="14.25">
      <c r="A22" s="392"/>
      <c r="B22" s="433"/>
      <c r="C22" s="404" t="s">
        <v>608</v>
      </c>
      <c r="D22" s="418">
        <f t="shared" si="9"/>
        <v>162</v>
      </c>
      <c r="E22" s="419">
        <f>+E15+E16+E17+E18+E19+E20+E21</f>
        <v>208</v>
      </c>
      <c r="F22" s="420">
        <f>+F15+F16+F17+F18+F19+F20+F21</f>
        <v>-78</v>
      </c>
      <c r="G22" s="420">
        <f>+G15+G16+G17+G18+G19+G20+G21</f>
        <v>-88</v>
      </c>
      <c r="H22" s="420">
        <f>+H15+H16+H17+H18+H19+H20+H21</f>
        <v>120</v>
      </c>
      <c r="I22" s="434"/>
      <c r="J22" s="93" t="str">
        <f t="shared" si="7"/>
        <v>n.m.</v>
      </c>
      <c r="K22" s="94">
        <f t="shared" si="8"/>
        <v>0.12432432432432439</v>
      </c>
      <c r="L22" s="319"/>
      <c r="M22" s="418">
        <f t="shared" si="10"/>
        <v>-101</v>
      </c>
      <c r="N22" s="419">
        <f>+N15+N16+N17+N18+N19+N20+N21</f>
        <v>185</v>
      </c>
      <c r="O22" s="420">
        <f t="shared" ref="O22:Q22" si="11">+O15+O16+O17+O18+O19+O20+O21</f>
        <v>-169</v>
      </c>
      <c r="P22" s="420">
        <f t="shared" si="11"/>
        <v>10</v>
      </c>
      <c r="Q22" s="420">
        <f t="shared" si="11"/>
        <v>-127</v>
      </c>
      <c r="R22" s="422"/>
      <c r="S22" s="392"/>
    </row>
    <row r="23" spans="1:19">
      <c r="A23" s="390"/>
      <c r="B23" s="424"/>
      <c r="C23" s="432"/>
      <c r="D23" s="425"/>
      <c r="E23" s="426"/>
      <c r="F23" s="427"/>
      <c r="G23" s="427"/>
      <c r="H23" s="427"/>
      <c r="I23" s="428"/>
      <c r="J23" s="93"/>
      <c r="K23" s="94"/>
      <c r="L23" s="429"/>
      <c r="M23" s="425"/>
      <c r="N23" s="426"/>
      <c r="O23" s="427"/>
      <c r="P23" s="427"/>
      <c r="Q23" s="427"/>
      <c r="R23" s="422"/>
      <c r="S23" s="390"/>
    </row>
    <row r="24" spans="1:19">
      <c r="A24" s="390"/>
      <c r="B24" s="424"/>
      <c r="C24" s="432" t="s">
        <v>196</v>
      </c>
      <c r="D24" s="425">
        <f>+E24+F24+G24+H24</f>
        <v>1</v>
      </c>
      <c r="E24" s="426">
        <v>0</v>
      </c>
      <c r="F24" s="427">
        <v>0</v>
      </c>
      <c r="G24" s="427">
        <v>1</v>
      </c>
      <c r="H24" s="427">
        <v>0</v>
      </c>
      <c r="I24" s="428"/>
      <c r="J24" s="84">
        <f t="shared" si="7"/>
        <v>-0.94736842105263164</v>
      </c>
      <c r="K24" s="85">
        <f t="shared" si="8"/>
        <v>-1</v>
      </c>
      <c r="L24" s="429"/>
      <c r="M24" s="425">
        <f>+N24+O24+P24+Q24</f>
        <v>19</v>
      </c>
      <c r="N24" s="426">
        <v>18</v>
      </c>
      <c r="O24" s="427">
        <v>0</v>
      </c>
      <c r="P24" s="427">
        <v>1</v>
      </c>
      <c r="Q24" s="427">
        <v>0</v>
      </c>
      <c r="R24" s="430"/>
      <c r="S24" s="390"/>
    </row>
    <row r="25" spans="1:19">
      <c r="A25" s="390"/>
      <c r="B25" s="424"/>
      <c r="C25" s="432" t="s">
        <v>197</v>
      </c>
      <c r="D25" s="425">
        <f>+E25+F25+G25+H25</f>
        <v>-253</v>
      </c>
      <c r="E25" s="426">
        <v>-35</v>
      </c>
      <c r="F25" s="427">
        <v>-82</v>
      </c>
      <c r="G25" s="427">
        <v>-77</v>
      </c>
      <c r="H25" s="427">
        <v>-59</v>
      </c>
      <c r="I25" s="428"/>
      <c r="J25" s="84">
        <f t="shared" si="7"/>
        <v>-0.46055437100213215</v>
      </c>
      <c r="K25" s="85">
        <f t="shared" si="8"/>
        <v>-0.75352112676056338</v>
      </c>
      <c r="L25" s="429"/>
      <c r="M25" s="425">
        <f>+N25+O25+P25+Q25</f>
        <v>-469</v>
      </c>
      <c r="N25" s="426">
        <v>-142</v>
      </c>
      <c r="O25" s="427">
        <v>-122</v>
      </c>
      <c r="P25" s="427">
        <v>-118</v>
      </c>
      <c r="Q25" s="427">
        <v>-87</v>
      </c>
      <c r="R25" s="430"/>
      <c r="S25" s="390"/>
    </row>
    <row r="26" spans="1:19">
      <c r="A26" s="390"/>
      <c r="B26" s="424"/>
      <c r="C26" s="432" t="s">
        <v>198</v>
      </c>
      <c r="D26" s="425">
        <f>+E26+F26+G26+H26</f>
        <v>-654</v>
      </c>
      <c r="E26" s="426">
        <v>-70</v>
      </c>
      <c r="F26" s="427">
        <v>-168</v>
      </c>
      <c r="G26" s="427">
        <v>-119</v>
      </c>
      <c r="H26" s="427">
        <v>-297</v>
      </c>
      <c r="I26" s="428"/>
      <c r="J26" s="84">
        <f t="shared" si="7"/>
        <v>1.552795031055898E-2</v>
      </c>
      <c r="K26" s="85">
        <f t="shared" si="8"/>
        <v>-0.54248366013071903</v>
      </c>
      <c r="L26" s="429"/>
      <c r="M26" s="425">
        <f>+N26+O26+P26+Q26</f>
        <v>-644</v>
      </c>
      <c r="N26" s="426">
        <v>-153</v>
      </c>
      <c r="O26" s="427">
        <v>-118</v>
      </c>
      <c r="P26" s="427">
        <v>-118</v>
      </c>
      <c r="Q26" s="427">
        <v>-255</v>
      </c>
      <c r="R26" s="430"/>
      <c r="S26" s="390"/>
    </row>
    <row r="27" spans="1:19" s="423" customFormat="1">
      <c r="A27" s="392"/>
      <c r="B27" s="433"/>
      <c r="C27" s="404" t="s">
        <v>568</v>
      </c>
      <c r="D27" s="418">
        <f>+E27+F27+G27+H27</f>
        <v>1926</v>
      </c>
      <c r="E27" s="419">
        <f>+E24+E25+E26+E22+E5+E6+E7+E10+E11+E12+E13</f>
        <v>649</v>
      </c>
      <c r="F27" s="420">
        <f>+F24+F25+F26+F22+F5+F6+F7+F10+F11+F12+F13</f>
        <v>362</v>
      </c>
      <c r="G27" s="420">
        <f>+G24+G25+G26+G22+G5+G6+G7+G10+G11+G12+G13</f>
        <v>411</v>
      </c>
      <c r="H27" s="420">
        <f>+H24+H25+H26+H22+H5+H6+H7+H10+H11+H12+H13</f>
        <v>504</v>
      </c>
      <c r="I27" s="434"/>
      <c r="J27" s="93">
        <f t="shared" si="7"/>
        <v>9.4318181818181746E-2</v>
      </c>
      <c r="K27" s="94">
        <f t="shared" si="8"/>
        <v>0.15275310834813505</v>
      </c>
      <c r="L27" s="319"/>
      <c r="M27" s="418">
        <f>+N27+O27+P27+Q27</f>
        <v>1760</v>
      </c>
      <c r="N27" s="419">
        <f>+N24+N25+N26+N22+N5+N6+N7+N10+N11+N12+N13</f>
        <v>563</v>
      </c>
      <c r="O27" s="420">
        <f t="shared" ref="O27:Q27" si="12">+O24+O25+O26+O22+O5+O6+O7+O10+O11+O12+O13</f>
        <v>377</v>
      </c>
      <c r="P27" s="420">
        <f t="shared" si="12"/>
        <v>572</v>
      </c>
      <c r="Q27" s="420">
        <f t="shared" si="12"/>
        <v>248</v>
      </c>
      <c r="R27" s="422"/>
      <c r="S27" s="392"/>
    </row>
    <row r="28" spans="1:19" s="423" customFormat="1" ht="12.75" customHeight="1">
      <c r="A28" s="392"/>
      <c r="B28" s="433"/>
      <c r="C28" s="435" t="s">
        <v>540</v>
      </c>
      <c r="D28" s="436">
        <f>+E28+F28+G28+H28</f>
        <v>927</v>
      </c>
      <c r="E28" s="437">
        <v>383</v>
      </c>
      <c r="F28" s="438">
        <v>247</v>
      </c>
      <c r="G28" s="438">
        <v>220</v>
      </c>
      <c r="H28" s="438">
        <v>77</v>
      </c>
      <c r="I28" s="439"/>
      <c r="J28" s="120">
        <f t="shared" si="7"/>
        <v>-0.2566158781074579</v>
      </c>
      <c r="K28" s="121">
        <f t="shared" si="8"/>
        <v>4.3596730245231585E-2</v>
      </c>
      <c r="L28" s="440"/>
      <c r="M28" s="425">
        <f>+N28+O28+P28+Q28</f>
        <v>1247</v>
      </c>
      <c r="N28" s="437">
        <v>367</v>
      </c>
      <c r="O28" s="438">
        <v>354</v>
      </c>
      <c r="P28" s="438">
        <v>376</v>
      </c>
      <c r="Q28" s="438">
        <v>150</v>
      </c>
      <c r="R28" s="441"/>
      <c r="S28" s="392"/>
    </row>
    <row r="29" spans="1:19">
      <c r="A29" s="390"/>
      <c r="B29" s="424"/>
      <c r="C29" s="432"/>
      <c r="D29" s="425"/>
      <c r="E29" s="426"/>
      <c r="F29" s="427"/>
      <c r="G29" s="427"/>
      <c r="H29" s="427"/>
      <c r="I29" s="428"/>
      <c r="J29" s="93"/>
      <c r="K29" s="94"/>
      <c r="L29" s="429"/>
      <c r="M29" s="425"/>
      <c r="N29" s="426"/>
      <c r="O29" s="427"/>
      <c r="P29" s="427"/>
      <c r="Q29" s="427"/>
      <c r="R29" s="422"/>
      <c r="S29" s="390"/>
    </row>
    <row r="30" spans="1:19">
      <c r="A30" s="390"/>
      <c r="B30" s="424"/>
      <c r="C30" s="432" t="s">
        <v>199</v>
      </c>
      <c r="D30" s="425">
        <f t="shared" ref="D30:D39" si="13">+E30+F30+G30+H30</f>
        <v>-5</v>
      </c>
      <c r="E30" s="426">
        <v>2</v>
      </c>
      <c r="F30" s="427">
        <v>-1</v>
      </c>
      <c r="G30" s="427">
        <v>-5</v>
      </c>
      <c r="H30" s="427">
        <v>-1</v>
      </c>
      <c r="I30" s="428"/>
      <c r="J30" s="84">
        <f t="shared" si="7"/>
        <v>-0.98371335504885993</v>
      </c>
      <c r="K30" s="85" t="str">
        <f t="shared" si="8"/>
        <v>n.m.</v>
      </c>
      <c r="L30" s="429"/>
      <c r="M30" s="425">
        <f t="shared" ref="M30:M39" si="14">+N30+O30+P30+Q30</f>
        <v>-307</v>
      </c>
      <c r="N30" s="426">
        <v>-150</v>
      </c>
      <c r="O30" s="427">
        <v>-7</v>
      </c>
      <c r="P30" s="427">
        <v>-149</v>
      </c>
      <c r="Q30" s="427">
        <v>-1</v>
      </c>
      <c r="R30" s="430"/>
      <c r="S30" s="390"/>
    </row>
    <row r="31" spans="1:19">
      <c r="A31" s="390"/>
      <c r="B31" s="424"/>
      <c r="C31" s="432" t="s">
        <v>200</v>
      </c>
      <c r="D31" s="425">
        <f t="shared" si="13"/>
        <v>49</v>
      </c>
      <c r="E31" s="426">
        <v>1</v>
      </c>
      <c r="F31" s="427">
        <v>-5</v>
      </c>
      <c r="G31" s="427">
        <v>56</v>
      </c>
      <c r="H31" s="427">
        <v>-3</v>
      </c>
      <c r="I31" s="428"/>
      <c r="J31" s="84">
        <f t="shared" si="7"/>
        <v>0.81481481481481488</v>
      </c>
      <c r="K31" s="85">
        <f t="shared" si="8"/>
        <v>-0.98113207547169812</v>
      </c>
      <c r="L31" s="429"/>
      <c r="M31" s="425">
        <f t="shared" si="14"/>
        <v>27</v>
      </c>
      <c r="N31" s="426">
        <v>53</v>
      </c>
      <c r="O31" s="427">
        <v>-2</v>
      </c>
      <c r="P31" s="427">
        <v>-24</v>
      </c>
      <c r="Q31" s="427">
        <v>0</v>
      </c>
      <c r="R31" s="430"/>
      <c r="S31" s="390"/>
    </row>
    <row r="32" spans="1:19">
      <c r="A32" s="390"/>
      <c r="B32" s="424"/>
      <c r="C32" s="432" t="s">
        <v>340</v>
      </c>
      <c r="D32" s="425">
        <f t="shared" si="13"/>
        <v>-1500</v>
      </c>
      <c r="E32" s="426">
        <v>-130</v>
      </c>
      <c r="F32" s="427">
        <v>-12</v>
      </c>
      <c r="G32" s="427">
        <v>-6</v>
      </c>
      <c r="H32" s="427">
        <v>-1352</v>
      </c>
      <c r="I32" s="428"/>
      <c r="J32" s="84" t="str">
        <f t="shared" si="7"/>
        <v>&gt;100%</v>
      </c>
      <c r="K32" s="85" t="str">
        <f t="shared" si="8"/>
        <v>&gt;100%</v>
      </c>
      <c r="L32" s="429"/>
      <c r="M32" s="425">
        <f t="shared" si="14"/>
        <v>-30</v>
      </c>
      <c r="N32" s="426">
        <v>-16</v>
      </c>
      <c r="O32" s="427">
        <v>-16</v>
      </c>
      <c r="P32" s="427">
        <v>4</v>
      </c>
      <c r="Q32" s="427">
        <v>-2</v>
      </c>
      <c r="R32" s="430"/>
      <c r="S32" s="390"/>
    </row>
    <row r="33" spans="1:19">
      <c r="A33" s="390"/>
      <c r="B33" s="424"/>
      <c r="C33" s="432" t="s">
        <v>201</v>
      </c>
      <c r="D33" s="425">
        <f t="shared" si="13"/>
        <v>0</v>
      </c>
      <c r="E33" s="426">
        <v>0</v>
      </c>
      <c r="F33" s="427">
        <v>0</v>
      </c>
      <c r="G33" s="427">
        <v>0</v>
      </c>
      <c r="H33" s="427">
        <v>0</v>
      </c>
      <c r="I33" s="428"/>
      <c r="J33" s="84" t="str">
        <f t="shared" si="7"/>
        <v>n.m.</v>
      </c>
      <c r="K33" s="85" t="str">
        <f t="shared" si="8"/>
        <v>n.m.</v>
      </c>
      <c r="L33" s="429"/>
      <c r="M33" s="425">
        <f t="shared" si="14"/>
        <v>0</v>
      </c>
      <c r="N33" s="426">
        <v>0</v>
      </c>
      <c r="O33" s="427">
        <v>0</v>
      </c>
      <c r="P33" s="427">
        <v>0</v>
      </c>
      <c r="Q33" s="427">
        <v>0</v>
      </c>
      <c r="R33" s="430"/>
      <c r="S33" s="390"/>
    </row>
    <row r="34" spans="1:19">
      <c r="A34" s="390"/>
      <c r="B34" s="424"/>
      <c r="C34" s="432" t="s">
        <v>202</v>
      </c>
      <c r="D34" s="425">
        <f t="shared" si="13"/>
        <v>-1616</v>
      </c>
      <c r="E34" s="426">
        <v>-411</v>
      </c>
      <c r="F34" s="427">
        <v>-357</v>
      </c>
      <c r="G34" s="427">
        <v>-415</v>
      </c>
      <c r="H34" s="427">
        <v>-433</v>
      </c>
      <c r="I34" s="428"/>
      <c r="J34" s="84">
        <f t="shared" si="7"/>
        <v>2.6031746031746072E-2</v>
      </c>
      <c r="K34" s="85">
        <f t="shared" si="8"/>
        <v>-0.1713709677419355</v>
      </c>
      <c r="L34" s="429"/>
      <c r="M34" s="425">
        <f t="shared" si="14"/>
        <v>-1575</v>
      </c>
      <c r="N34" s="426">
        <v>-496</v>
      </c>
      <c r="O34" s="427">
        <v>-367</v>
      </c>
      <c r="P34" s="427">
        <v>-360</v>
      </c>
      <c r="Q34" s="427">
        <v>-352</v>
      </c>
      <c r="R34" s="430"/>
      <c r="S34" s="390"/>
    </row>
    <row r="35" spans="1:19">
      <c r="A35" s="390"/>
      <c r="B35" s="424"/>
      <c r="C35" s="432" t="s">
        <v>203</v>
      </c>
      <c r="D35" s="425">
        <f t="shared" si="13"/>
        <v>13</v>
      </c>
      <c r="E35" s="426">
        <v>4</v>
      </c>
      <c r="F35" s="427">
        <v>1</v>
      </c>
      <c r="G35" s="427">
        <v>0</v>
      </c>
      <c r="H35" s="427">
        <v>8</v>
      </c>
      <c r="I35" s="428"/>
      <c r="J35" s="84">
        <f t="shared" si="7"/>
        <v>0.44444444444444442</v>
      </c>
      <c r="K35" s="85">
        <f t="shared" si="8"/>
        <v>-0.19999999999999996</v>
      </c>
      <c r="L35" s="429"/>
      <c r="M35" s="425">
        <f t="shared" si="14"/>
        <v>9</v>
      </c>
      <c r="N35" s="426">
        <v>5</v>
      </c>
      <c r="O35" s="427">
        <v>-1</v>
      </c>
      <c r="P35" s="427">
        <v>2</v>
      </c>
      <c r="Q35" s="427">
        <v>3</v>
      </c>
      <c r="R35" s="430"/>
      <c r="S35" s="390"/>
    </row>
    <row r="36" spans="1:19">
      <c r="A36" s="390"/>
      <c r="B36" s="424"/>
      <c r="C36" s="432" t="s">
        <v>52</v>
      </c>
      <c r="D36" s="425">
        <f t="shared" si="13"/>
        <v>3</v>
      </c>
      <c r="E36" s="426">
        <v>1</v>
      </c>
      <c r="F36" s="427">
        <v>0</v>
      </c>
      <c r="G36" s="427">
        <v>0</v>
      </c>
      <c r="H36" s="427">
        <v>2</v>
      </c>
      <c r="I36" s="428"/>
      <c r="J36" s="84">
        <f t="shared" si="7"/>
        <v>-0.97435897435897434</v>
      </c>
      <c r="K36" s="85">
        <f t="shared" si="8"/>
        <v>-0.98701298701298701</v>
      </c>
      <c r="L36" s="442"/>
      <c r="M36" s="425">
        <f t="shared" si="14"/>
        <v>117</v>
      </c>
      <c r="N36" s="426">
        <v>77</v>
      </c>
      <c r="O36" s="427">
        <v>2</v>
      </c>
      <c r="P36" s="427">
        <v>1</v>
      </c>
      <c r="Q36" s="427">
        <v>37</v>
      </c>
      <c r="R36" s="430"/>
      <c r="S36" s="390"/>
    </row>
    <row r="37" spans="1:19">
      <c r="A37" s="390"/>
      <c r="B37" s="424"/>
      <c r="C37" s="432" t="s">
        <v>204</v>
      </c>
      <c r="D37" s="425">
        <f t="shared" si="13"/>
        <v>-272</v>
      </c>
      <c r="E37" s="426">
        <v>-241</v>
      </c>
      <c r="F37" s="427">
        <v>-10</v>
      </c>
      <c r="G37" s="427">
        <v>-12</v>
      </c>
      <c r="H37" s="427">
        <v>-9</v>
      </c>
      <c r="I37" s="428"/>
      <c r="J37" s="84" t="str">
        <f t="shared" si="7"/>
        <v>&gt;100%</v>
      </c>
      <c r="K37" s="85" t="str">
        <f t="shared" si="8"/>
        <v>&gt;100%</v>
      </c>
      <c r="L37" s="429"/>
      <c r="M37" s="425">
        <f t="shared" si="14"/>
        <v>-85</v>
      </c>
      <c r="N37" s="426">
        <v>-39</v>
      </c>
      <c r="O37" s="427">
        <v>-2</v>
      </c>
      <c r="P37" s="427">
        <v>-7</v>
      </c>
      <c r="Q37" s="427">
        <v>-37</v>
      </c>
      <c r="R37" s="430"/>
      <c r="S37" s="390"/>
    </row>
    <row r="38" spans="1:19" s="423" customFormat="1">
      <c r="A38" s="392"/>
      <c r="B38" s="433"/>
      <c r="C38" s="404" t="s">
        <v>538</v>
      </c>
      <c r="D38" s="418">
        <f t="shared" si="13"/>
        <v>-3328</v>
      </c>
      <c r="E38" s="419">
        <f>+E30+E31+E32+E33+E34+E35+E36+E37</f>
        <v>-774</v>
      </c>
      <c r="F38" s="420">
        <f>+F30+F31+F32+F33+F34+F35+F36+F37</f>
        <v>-384</v>
      </c>
      <c r="G38" s="420">
        <f>+G30+G31+G32+G33+G34+G35+G36+G37</f>
        <v>-382</v>
      </c>
      <c r="H38" s="420">
        <f>+H30+H31+H32+H33+H34+H35+H36+H37</f>
        <v>-1788</v>
      </c>
      <c r="I38" s="434"/>
      <c r="J38" s="93">
        <f t="shared" si="7"/>
        <v>0.80477223427331879</v>
      </c>
      <c r="K38" s="94">
        <f t="shared" si="8"/>
        <v>0.36749116607773846</v>
      </c>
      <c r="L38" s="319"/>
      <c r="M38" s="418">
        <f t="shared" si="14"/>
        <v>-1844</v>
      </c>
      <c r="N38" s="419">
        <f>+N30+N31+N32+N33+N34+N35+N36+N37</f>
        <v>-566</v>
      </c>
      <c r="O38" s="420">
        <f t="shared" ref="O38:Q38" si="15">+O30+O31+O32+O33+O34+O35+O36+O37</f>
        <v>-393</v>
      </c>
      <c r="P38" s="420">
        <f t="shared" si="15"/>
        <v>-533</v>
      </c>
      <c r="Q38" s="420">
        <f t="shared" si="15"/>
        <v>-352</v>
      </c>
      <c r="R38" s="422"/>
      <c r="S38" s="392"/>
    </row>
    <row r="39" spans="1:19" s="423" customFormat="1" ht="12.75" customHeight="1">
      <c r="A39" s="392"/>
      <c r="B39" s="433"/>
      <c r="C39" s="435" t="s">
        <v>541</v>
      </c>
      <c r="D39" s="436">
        <f t="shared" si="13"/>
        <v>-660</v>
      </c>
      <c r="E39" s="437">
        <v>-273</v>
      </c>
      <c r="F39" s="438">
        <v>-126</v>
      </c>
      <c r="G39" s="438">
        <v>-141</v>
      </c>
      <c r="H39" s="438">
        <v>-120</v>
      </c>
      <c r="I39" s="439"/>
      <c r="J39" s="120" t="str">
        <f t="shared" si="7"/>
        <v>&gt;100%</v>
      </c>
      <c r="K39" s="121" t="str">
        <f t="shared" si="8"/>
        <v>n.m.</v>
      </c>
      <c r="L39" s="440"/>
      <c r="M39" s="436">
        <f t="shared" si="14"/>
        <v>-289</v>
      </c>
      <c r="N39" s="437">
        <v>91</v>
      </c>
      <c r="O39" s="438">
        <v>-119</v>
      </c>
      <c r="P39" s="438">
        <v>-137</v>
      </c>
      <c r="Q39" s="438">
        <v>-124</v>
      </c>
      <c r="R39" s="422"/>
      <c r="S39" s="392"/>
    </row>
    <row r="40" spans="1:19">
      <c r="A40" s="390"/>
      <c r="B40" s="424"/>
      <c r="C40" s="432"/>
      <c r="D40" s="425"/>
      <c r="E40" s="426"/>
      <c r="F40" s="427"/>
      <c r="G40" s="427"/>
      <c r="H40" s="427"/>
      <c r="I40" s="428"/>
      <c r="J40" s="93"/>
      <c r="K40" s="94"/>
      <c r="L40" s="429"/>
      <c r="M40" s="425"/>
      <c r="N40" s="426"/>
      <c r="O40" s="427"/>
      <c r="P40" s="427"/>
      <c r="Q40" s="427"/>
      <c r="R40" s="422"/>
      <c r="S40" s="390"/>
    </row>
    <row r="41" spans="1:19">
      <c r="A41" s="390"/>
      <c r="B41" s="424"/>
      <c r="C41" s="432" t="s">
        <v>368</v>
      </c>
      <c r="D41" s="425">
        <f t="shared" ref="D41:D51" si="16">+E41+F41+G41+H41</f>
        <v>0</v>
      </c>
      <c r="E41" s="426">
        <v>0</v>
      </c>
      <c r="F41" s="427">
        <v>0</v>
      </c>
      <c r="G41" s="427">
        <v>0</v>
      </c>
      <c r="H41" s="427">
        <v>0</v>
      </c>
      <c r="I41" s="428"/>
      <c r="J41" s="84" t="str">
        <f t="shared" si="7"/>
        <v>n.m.</v>
      </c>
      <c r="K41" s="85" t="str">
        <f t="shared" si="8"/>
        <v>n.m.</v>
      </c>
      <c r="L41" s="429"/>
      <c r="M41" s="418">
        <f t="shared" ref="M41:M51" si="17">+N41+O41+P41+Q41</f>
        <v>0</v>
      </c>
      <c r="N41" s="426">
        <v>0</v>
      </c>
      <c r="O41" s="427">
        <v>0</v>
      </c>
      <c r="P41" s="427">
        <v>0</v>
      </c>
      <c r="Q41" s="427">
        <v>0</v>
      </c>
      <c r="R41" s="430"/>
      <c r="S41" s="390"/>
    </row>
    <row r="42" spans="1:19">
      <c r="A42" s="390"/>
      <c r="B42" s="424"/>
      <c r="C42" s="432" t="s">
        <v>205</v>
      </c>
      <c r="D42" s="425">
        <f t="shared" si="16"/>
        <v>0</v>
      </c>
      <c r="E42" s="426">
        <v>0</v>
      </c>
      <c r="F42" s="427">
        <v>0</v>
      </c>
      <c r="G42" s="427">
        <v>0</v>
      </c>
      <c r="H42" s="427">
        <v>0</v>
      </c>
      <c r="I42" s="428"/>
      <c r="J42" s="84" t="str">
        <f t="shared" si="7"/>
        <v>n.m.</v>
      </c>
      <c r="K42" s="85" t="str">
        <f t="shared" si="8"/>
        <v>n.m.</v>
      </c>
      <c r="L42" s="429"/>
      <c r="M42" s="418">
        <f t="shared" si="17"/>
        <v>0</v>
      </c>
      <c r="N42" s="443">
        <v>0</v>
      </c>
      <c r="O42" s="427">
        <v>0</v>
      </c>
      <c r="P42" s="427">
        <v>0</v>
      </c>
      <c r="Q42" s="427">
        <v>0</v>
      </c>
      <c r="R42" s="430"/>
      <c r="S42" s="390"/>
    </row>
    <row r="43" spans="1:19">
      <c r="A43" s="390"/>
      <c r="B43" s="424"/>
      <c r="C43" s="432" t="s">
        <v>53</v>
      </c>
      <c r="D43" s="425">
        <f t="shared" si="16"/>
        <v>-6</v>
      </c>
      <c r="E43" s="426">
        <v>0</v>
      </c>
      <c r="F43" s="427">
        <v>-2</v>
      </c>
      <c r="G43" s="427">
        <v>0</v>
      </c>
      <c r="H43" s="427">
        <v>-4</v>
      </c>
      <c r="I43" s="428"/>
      <c r="J43" s="84">
        <f t="shared" si="7"/>
        <v>-0.99387129724208378</v>
      </c>
      <c r="K43" s="85" t="str">
        <f t="shared" si="8"/>
        <v>n.m.</v>
      </c>
      <c r="L43" s="429"/>
      <c r="M43" s="425">
        <f t="shared" si="17"/>
        <v>-979</v>
      </c>
      <c r="N43" s="443">
        <v>0</v>
      </c>
      <c r="O43" s="427">
        <v>-170</v>
      </c>
      <c r="P43" s="427">
        <v>-809</v>
      </c>
      <c r="Q43" s="427">
        <v>0</v>
      </c>
      <c r="R43" s="430"/>
      <c r="S43" s="390"/>
    </row>
    <row r="44" spans="1:19">
      <c r="A44" s="390"/>
      <c r="B44" s="424"/>
      <c r="C44" s="444" t="s">
        <v>657</v>
      </c>
      <c r="D44" s="425">
        <f t="shared" si="16"/>
        <v>-34</v>
      </c>
      <c r="E44" s="426">
        <v>0</v>
      </c>
      <c r="F44" s="427">
        <v>-34</v>
      </c>
      <c r="G44" s="427">
        <v>0</v>
      </c>
      <c r="H44" s="427">
        <v>0</v>
      </c>
      <c r="I44" s="428"/>
      <c r="J44" s="84" t="str">
        <f t="shared" si="7"/>
        <v>n.m.</v>
      </c>
      <c r="K44" s="85" t="str">
        <f t="shared" si="8"/>
        <v>n.m.</v>
      </c>
      <c r="L44" s="429"/>
      <c r="M44" s="425">
        <f t="shared" si="17"/>
        <v>0</v>
      </c>
      <c r="N44" s="445">
        <v>0</v>
      </c>
      <c r="O44" s="427">
        <v>0</v>
      </c>
      <c r="P44" s="427">
        <v>0</v>
      </c>
      <c r="Q44" s="427">
        <v>0</v>
      </c>
      <c r="R44" s="430"/>
      <c r="S44" s="390"/>
    </row>
    <row r="45" spans="1:19">
      <c r="A45" s="390"/>
      <c r="B45" s="424"/>
      <c r="C45" s="432" t="s">
        <v>206</v>
      </c>
      <c r="D45" s="425">
        <f t="shared" si="16"/>
        <v>0</v>
      </c>
      <c r="E45" s="426">
        <v>0</v>
      </c>
      <c r="F45" s="427">
        <v>0</v>
      </c>
      <c r="G45" s="427">
        <v>0</v>
      </c>
      <c r="H45" s="427">
        <v>0</v>
      </c>
      <c r="I45" s="428"/>
      <c r="J45" s="84">
        <f t="shared" si="7"/>
        <v>-1</v>
      </c>
      <c r="K45" s="85" t="str">
        <f t="shared" si="8"/>
        <v>n.m.</v>
      </c>
      <c r="L45" s="429"/>
      <c r="M45" s="425">
        <f t="shared" si="17"/>
        <v>2</v>
      </c>
      <c r="N45" s="426">
        <v>0</v>
      </c>
      <c r="O45" s="427">
        <v>0</v>
      </c>
      <c r="P45" s="427">
        <v>2</v>
      </c>
      <c r="Q45" s="427">
        <v>0</v>
      </c>
      <c r="R45" s="430"/>
      <c r="S45" s="390"/>
    </row>
    <row r="46" spans="1:19">
      <c r="A46" s="390"/>
      <c r="B46" s="424"/>
      <c r="C46" s="432" t="s">
        <v>440</v>
      </c>
      <c r="D46" s="425">
        <f t="shared" si="16"/>
        <v>1085</v>
      </c>
      <c r="E46" s="426">
        <v>0</v>
      </c>
      <c r="F46" s="427">
        <v>0</v>
      </c>
      <c r="G46" s="427">
        <v>-2</v>
      </c>
      <c r="H46" s="427">
        <v>1087</v>
      </c>
      <c r="I46" s="428"/>
      <c r="J46" s="84" t="str">
        <f t="shared" si="7"/>
        <v>n.m.</v>
      </c>
      <c r="K46" s="85" t="str">
        <f t="shared" si="8"/>
        <v>n.m.</v>
      </c>
      <c r="L46" s="429"/>
      <c r="M46" s="425">
        <f t="shared" si="17"/>
        <v>0</v>
      </c>
      <c r="N46" s="426">
        <v>0</v>
      </c>
      <c r="O46" s="427">
        <v>0</v>
      </c>
      <c r="P46" s="427">
        <v>0</v>
      </c>
      <c r="Q46" s="427">
        <v>0</v>
      </c>
      <c r="R46" s="430"/>
      <c r="S46" s="390"/>
    </row>
    <row r="47" spans="1:19">
      <c r="A47" s="390"/>
      <c r="B47" s="424"/>
      <c r="C47" s="432" t="s">
        <v>414</v>
      </c>
      <c r="D47" s="425">
        <f t="shared" si="16"/>
        <v>915</v>
      </c>
      <c r="E47" s="426">
        <v>0</v>
      </c>
      <c r="F47" s="427">
        <v>0</v>
      </c>
      <c r="G47" s="427">
        <v>0</v>
      </c>
      <c r="H47" s="427">
        <v>915</v>
      </c>
      <c r="I47" s="428"/>
      <c r="J47" s="84">
        <f t="shared" si="7"/>
        <v>-0.44207317073170727</v>
      </c>
      <c r="K47" s="85" t="str">
        <f t="shared" si="8"/>
        <v>n.m.</v>
      </c>
      <c r="L47" s="429"/>
      <c r="M47" s="425">
        <f t="shared" si="17"/>
        <v>1640</v>
      </c>
      <c r="N47" s="426">
        <v>0</v>
      </c>
      <c r="O47" s="427">
        <v>793</v>
      </c>
      <c r="P47" s="427">
        <v>100</v>
      </c>
      <c r="Q47" s="427">
        <v>747</v>
      </c>
      <c r="R47" s="430"/>
      <c r="S47" s="390"/>
    </row>
    <row r="48" spans="1:19">
      <c r="A48" s="390"/>
      <c r="B48" s="424"/>
      <c r="C48" s="432" t="s">
        <v>649</v>
      </c>
      <c r="D48" s="425">
        <f t="shared" si="16"/>
        <v>256</v>
      </c>
      <c r="E48" s="426">
        <v>0</v>
      </c>
      <c r="F48" s="427">
        <v>256</v>
      </c>
      <c r="G48" s="427">
        <v>0</v>
      </c>
      <c r="H48" s="427">
        <v>0</v>
      </c>
      <c r="I48" s="428"/>
      <c r="J48" s="84" t="str">
        <f t="shared" si="7"/>
        <v>n.m.</v>
      </c>
      <c r="K48" s="85" t="str">
        <f t="shared" si="8"/>
        <v>n.m.</v>
      </c>
      <c r="L48" s="429"/>
      <c r="M48" s="425">
        <f t="shared" si="17"/>
        <v>0</v>
      </c>
      <c r="N48" s="426">
        <v>0</v>
      </c>
      <c r="O48" s="427">
        <v>0</v>
      </c>
      <c r="P48" s="427">
        <v>0</v>
      </c>
      <c r="Q48" s="427">
        <v>0</v>
      </c>
      <c r="R48" s="430"/>
      <c r="S48" s="390"/>
    </row>
    <row r="49" spans="1:19">
      <c r="A49" s="390"/>
      <c r="B49" s="424"/>
      <c r="C49" s="432" t="s">
        <v>207</v>
      </c>
      <c r="D49" s="425">
        <f t="shared" si="16"/>
        <v>-1142</v>
      </c>
      <c r="E49" s="426">
        <v>-36</v>
      </c>
      <c r="F49" s="427">
        <v>-553</v>
      </c>
      <c r="G49" s="427">
        <v>-7</v>
      </c>
      <c r="H49" s="427">
        <v>-546</v>
      </c>
      <c r="I49" s="428"/>
      <c r="J49" s="84">
        <f t="shared" si="7"/>
        <v>-0.23560910307898264</v>
      </c>
      <c r="K49" s="85">
        <f t="shared" si="8"/>
        <v>-0.96273291925465843</v>
      </c>
      <c r="L49" s="429"/>
      <c r="M49" s="425">
        <f t="shared" si="17"/>
        <v>-1494</v>
      </c>
      <c r="N49" s="426">
        <v>-966</v>
      </c>
      <c r="O49" s="427">
        <v>-109</v>
      </c>
      <c r="P49" s="427">
        <v>-11</v>
      </c>
      <c r="Q49" s="427">
        <v>-408</v>
      </c>
      <c r="R49" s="430"/>
      <c r="S49" s="390"/>
    </row>
    <row r="50" spans="1:19">
      <c r="A50" s="390"/>
      <c r="B50" s="424"/>
      <c r="C50" s="432" t="s">
        <v>481</v>
      </c>
      <c r="D50" s="425">
        <f t="shared" si="16"/>
        <v>2939</v>
      </c>
      <c r="E50" s="426">
        <v>-1</v>
      </c>
      <c r="F50" s="427">
        <v>-8</v>
      </c>
      <c r="G50" s="427">
        <v>2948</v>
      </c>
      <c r="H50" s="427">
        <v>0</v>
      </c>
      <c r="I50" s="428"/>
      <c r="J50" s="84" t="str">
        <f t="shared" si="7"/>
        <v>n.m.</v>
      </c>
      <c r="K50" s="85" t="str">
        <f t="shared" si="8"/>
        <v>n.m.</v>
      </c>
      <c r="L50" s="429"/>
      <c r="M50" s="425">
        <f t="shared" si="17"/>
        <v>0</v>
      </c>
      <c r="N50" s="426">
        <v>0</v>
      </c>
      <c r="O50" s="427">
        <v>0</v>
      </c>
      <c r="P50" s="427">
        <v>0</v>
      </c>
      <c r="Q50" s="427">
        <v>0</v>
      </c>
      <c r="R50" s="430"/>
      <c r="S50" s="390"/>
    </row>
    <row r="51" spans="1:19">
      <c r="A51" s="390"/>
      <c r="B51" s="424"/>
      <c r="C51" s="432" t="s">
        <v>208</v>
      </c>
      <c r="D51" s="425">
        <f t="shared" si="16"/>
        <v>-33</v>
      </c>
      <c r="E51" s="426">
        <v>-7</v>
      </c>
      <c r="F51" s="427">
        <v>0</v>
      </c>
      <c r="G51" s="427">
        <v>2</v>
      </c>
      <c r="H51" s="427">
        <v>-28</v>
      </c>
      <c r="I51" s="428"/>
      <c r="J51" s="84" t="str">
        <f t="shared" si="7"/>
        <v>&gt;100%</v>
      </c>
      <c r="K51" s="85">
        <f t="shared" si="8"/>
        <v>0</v>
      </c>
      <c r="L51" s="429"/>
      <c r="M51" s="425">
        <f t="shared" si="17"/>
        <v>-12</v>
      </c>
      <c r="N51" s="426">
        <v>-7</v>
      </c>
      <c r="O51" s="427">
        <v>-2</v>
      </c>
      <c r="P51" s="427">
        <v>-6</v>
      </c>
      <c r="Q51" s="427">
        <v>3</v>
      </c>
      <c r="R51" s="430"/>
      <c r="S51" s="390"/>
    </row>
    <row r="52" spans="1:19" s="423" customFormat="1">
      <c r="A52" s="392"/>
      <c r="B52" s="433"/>
      <c r="C52" s="404" t="s">
        <v>539</v>
      </c>
      <c r="D52" s="418">
        <f>+D41+D42+D43+D45+D46+D47+D49+D50+D51+D44+D48</f>
        <v>3980</v>
      </c>
      <c r="E52" s="419">
        <f>+E41+E42+E43+E45+E46+E47+E49+E50+E51+E44+E48</f>
        <v>-44</v>
      </c>
      <c r="F52" s="420">
        <f>+F41+F42+F43+F45+F46+F47+F49+F50+F51+F44+F48</f>
        <v>-341</v>
      </c>
      <c r="G52" s="420">
        <f t="shared" ref="G52:H52" si="18">+G41+G42+G43+G45+G46+G47+G49+G50+G51+G44+G48</f>
        <v>2941</v>
      </c>
      <c r="H52" s="420">
        <f t="shared" si="18"/>
        <v>1424</v>
      </c>
      <c r="I52" s="434"/>
      <c r="J52" s="93" t="str">
        <f t="shared" si="7"/>
        <v>n.m.</v>
      </c>
      <c r="K52" s="94">
        <f t="shared" si="8"/>
        <v>-0.95477903391572461</v>
      </c>
      <c r="L52" s="319"/>
      <c r="M52" s="418">
        <f t="shared" ref="M52:Q52" si="19">+M41+M42+M43+M45+M46+M47+M49+M50+M51+M44</f>
        <v>-843</v>
      </c>
      <c r="N52" s="419">
        <f t="shared" si="19"/>
        <v>-973</v>
      </c>
      <c r="O52" s="420">
        <f t="shared" si="19"/>
        <v>512</v>
      </c>
      <c r="P52" s="420">
        <f t="shared" si="19"/>
        <v>-724</v>
      </c>
      <c r="Q52" s="420">
        <f t="shared" si="19"/>
        <v>342</v>
      </c>
      <c r="R52" s="422"/>
      <c r="S52" s="392"/>
    </row>
    <row r="53" spans="1:19" s="423" customFormat="1" ht="12.75" customHeight="1">
      <c r="A53" s="392"/>
      <c r="B53" s="433"/>
      <c r="C53" s="435" t="s">
        <v>542</v>
      </c>
      <c r="D53" s="436">
        <f>+E53+F53+G53+H53</f>
        <v>-172</v>
      </c>
      <c r="E53" s="437">
        <v>-63</v>
      </c>
      <c r="F53" s="438">
        <v>-50</v>
      </c>
      <c r="G53" s="438">
        <v>-33</v>
      </c>
      <c r="H53" s="438">
        <v>-26</v>
      </c>
      <c r="I53" s="439"/>
      <c r="J53" s="120" t="str">
        <f t="shared" si="7"/>
        <v>&gt;100%</v>
      </c>
      <c r="K53" s="121" t="str">
        <f t="shared" si="8"/>
        <v>&gt;100%</v>
      </c>
      <c r="L53" s="440"/>
      <c r="M53" s="436">
        <f>+N53+O53+P53+Q53</f>
        <v>-33</v>
      </c>
      <c r="N53" s="437">
        <v>-17</v>
      </c>
      <c r="O53" s="438">
        <v>-9</v>
      </c>
      <c r="P53" s="438">
        <v>-2</v>
      </c>
      <c r="Q53" s="438">
        <v>-5</v>
      </c>
      <c r="R53" s="422"/>
      <c r="S53" s="392"/>
    </row>
    <row r="54" spans="1:19" s="423" customFormat="1">
      <c r="A54" s="392"/>
      <c r="B54" s="433"/>
      <c r="C54" s="446"/>
      <c r="D54" s="447"/>
      <c r="E54" s="448"/>
      <c r="F54" s="449"/>
      <c r="G54" s="449"/>
      <c r="H54" s="449"/>
      <c r="I54" s="421"/>
      <c r="J54" s="93"/>
      <c r="K54" s="94"/>
      <c r="L54" s="288"/>
      <c r="M54" s="447"/>
      <c r="N54" s="448"/>
      <c r="O54" s="449"/>
      <c r="P54" s="449"/>
      <c r="Q54" s="449"/>
      <c r="R54" s="422"/>
      <c r="S54" s="392"/>
    </row>
    <row r="55" spans="1:19" s="457" customFormat="1" ht="12.75" customHeight="1">
      <c r="A55" s="450"/>
      <c r="B55" s="451"/>
      <c r="C55" s="115" t="s">
        <v>650</v>
      </c>
      <c r="D55" s="452">
        <f t="shared" ref="D55:E55" si="20">+D27+D38+D52</f>
        <v>2578</v>
      </c>
      <c r="E55" s="453">
        <f t="shared" si="20"/>
        <v>-169</v>
      </c>
      <c r="F55" s="454">
        <f t="shared" ref="F55:H56" si="21">+F27+F38+F52</f>
        <v>-363</v>
      </c>
      <c r="G55" s="454">
        <f t="shared" si="21"/>
        <v>2970</v>
      </c>
      <c r="H55" s="454">
        <f t="shared" si="21"/>
        <v>140</v>
      </c>
      <c r="I55" s="455"/>
      <c r="J55" s="120" t="str">
        <f t="shared" si="7"/>
        <v>n.m.</v>
      </c>
      <c r="K55" s="121">
        <f t="shared" si="8"/>
        <v>-0.82684426229508201</v>
      </c>
      <c r="L55" s="456"/>
      <c r="M55" s="452">
        <f t="shared" ref="M55:Q56" si="22">+M27+M38+M52</f>
        <v>-927</v>
      </c>
      <c r="N55" s="453">
        <f t="shared" si="22"/>
        <v>-976</v>
      </c>
      <c r="O55" s="454">
        <f t="shared" si="22"/>
        <v>496</v>
      </c>
      <c r="P55" s="454">
        <f t="shared" si="22"/>
        <v>-685</v>
      </c>
      <c r="Q55" s="454">
        <f t="shared" si="22"/>
        <v>238</v>
      </c>
      <c r="R55" s="441"/>
      <c r="S55" s="450"/>
    </row>
    <row r="56" spans="1:19" s="457" customFormat="1" ht="12.75" customHeight="1">
      <c r="A56" s="450"/>
      <c r="B56" s="451"/>
      <c r="C56" s="115" t="s">
        <v>651</v>
      </c>
      <c r="D56" s="452">
        <f t="shared" ref="D56:E56" si="23">+D28+D39+D53</f>
        <v>95</v>
      </c>
      <c r="E56" s="453">
        <f t="shared" si="23"/>
        <v>47</v>
      </c>
      <c r="F56" s="454">
        <f t="shared" si="21"/>
        <v>71</v>
      </c>
      <c r="G56" s="454">
        <f>+G28+G39+G53</f>
        <v>46</v>
      </c>
      <c r="H56" s="454">
        <f t="shared" si="21"/>
        <v>-69</v>
      </c>
      <c r="I56" s="455"/>
      <c r="J56" s="120">
        <f t="shared" si="7"/>
        <v>-0.89729729729729724</v>
      </c>
      <c r="K56" s="121">
        <f t="shared" si="8"/>
        <v>-0.89342403628117917</v>
      </c>
      <c r="L56" s="456"/>
      <c r="M56" s="452">
        <f t="shared" si="22"/>
        <v>925</v>
      </c>
      <c r="N56" s="453">
        <f t="shared" si="22"/>
        <v>441</v>
      </c>
      <c r="O56" s="454">
        <f t="shared" si="22"/>
        <v>226</v>
      </c>
      <c r="P56" s="454">
        <f t="shared" si="22"/>
        <v>237</v>
      </c>
      <c r="Q56" s="454">
        <f t="shared" si="22"/>
        <v>21</v>
      </c>
      <c r="R56" s="441"/>
      <c r="S56" s="450"/>
    </row>
    <row r="57" spans="1:19" s="423" customFormat="1">
      <c r="A57" s="392"/>
      <c r="B57" s="433"/>
      <c r="C57" s="404" t="s">
        <v>652</v>
      </c>
      <c r="D57" s="418">
        <f t="shared" ref="D57" si="24">+D53+D39+D28+D52+D38+D27</f>
        <v>2673</v>
      </c>
      <c r="E57" s="419">
        <f>+E53+E39+E28+E52+E38+E27</f>
        <v>-122</v>
      </c>
      <c r="F57" s="420">
        <f>+F53+F39+F28+F52+F38+F27</f>
        <v>-292</v>
      </c>
      <c r="G57" s="420">
        <f>+G53+G39+G28+G52+G38+G27</f>
        <v>3016</v>
      </c>
      <c r="H57" s="420">
        <f>+H53+H39+H28+H52+H38+H27</f>
        <v>71</v>
      </c>
      <c r="I57" s="434"/>
      <c r="J57" s="93" t="str">
        <f t="shared" si="7"/>
        <v>n.m.</v>
      </c>
      <c r="K57" s="94">
        <f t="shared" si="8"/>
        <v>-0.77196261682242995</v>
      </c>
      <c r="L57" s="319"/>
      <c r="M57" s="418">
        <f t="shared" ref="M57:Q57" si="25">+M53+M39+M28+M52+M38+M27</f>
        <v>-2</v>
      </c>
      <c r="N57" s="419">
        <f t="shared" si="25"/>
        <v>-535</v>
      </c>
      <c r="O57" s="420">
        <f t="shared" si="25"/>
        <v>722</v>
      </c>
      <c r="P57" s="420">
        <f t="shared" si="25"/>
        <v>-448</v>
      </c>
      <c r="Q57" s="420">
        <f t="shared" si="25"/>
        <v>259</v>
      </c>
      <c r="R57" s="422"/>
      <c r="S57" s="392"/>
    </row>
    <row r="58" spans="1:19" s="423" customFormat="1">
      <c r="A58" s="392"/>
      <c r="B58" s="433"/>
      <c r="C58" s="404"/>
      <c r="D58" s="447"/>
      <c r="E58" s="448"/>
      <c r="F58" s="449"/>
      <c r="G58" s="449"/>
      <c r="H58" s="449"/>
      <c r="I58" s="421"/>
      <c r="J58" s="93"/>
      <c r="K58" s="94"/>
      <c r="L58" s="288"/>
      <c r="M58" s="447"/>
      <c r="N58" s="448"/>
      <c r="O58" s="449"/>
      <c r="P58" s="449"/>
      <c r="Q58" s="449"/>
      <c r="R58" s="422"/>
      <c r="S58" s="392"/>
    </row>
    <row r="59" spans="1:19" s="423" customFormat="1">
      <c r="A59" s="392"/>
      <c r="B59" s="433"/>
      <c r="C59" s="404" t="s">
        <v>349</v>
      </c>
      <c r="D59" s="418">
        <f>+H59</f>
        <v>947</v>
      </c>
      <c r="E59" s="419">
        <f>+F62</f>
        <v>3742</v>
      </c>
      <c r="F59" s="420">
        <f>+G62</f>
        <v>4034</v>
      </c>
      <c r="G59" s="420">
        <v>1018</v>
      </c>
      <c r="H59" s="420">
        <v>947</v>
      </c>
      <c r="I59" s="434"/>
      <c r="J59" s="84">
        <f t="shared" si="7"/>
        <v>-3.1578947368421373E-3</v>
      </c>
      <c r="K59" s="85" t="str">
        <f t="shared" si="8"/>
        <v>&gt;100%</v>
      </c>
      <c r="L59" s="319"/>
      <c r="M59" s="418">
        <f>+Q59</f>
        <v>950</v>
      </c>
      <c r="N59" s="419">
        <f>+O62</f>
        <v>1483</v>
      </c>
      <c r="O59" s="420">
        <f>+P62</f>
        <v>762</v>
      </c>
      <c r="P59" s="420">
        <f>+Q62</f>
        <v>1209</v>
      </c>
      <c r="Q59" s="420">
        <v>950</v>
      </c>
      <c r="R59" s="422"/>
      <c r="S59" s="392"/>
    </row>
    <row r="60" spans="1:19">
      <c r="A60" s="390"/>
      <c r="B60" s="424"/>
      <c r="C60" s="432" t="s">
        <v>209</v>
      </c>
      <c r="D60" s="425">
        <f>+E60+F60+G60+H60</f>
        <v>2673</v>
      </c>
      <c r="E60" s="426">
        <f>+E57</f>
        <v>-122</v>
      </c>
      <c r="F60" s="427">
        <f>+F57</f>
        <v>-292</v>
      </c>
      <c r="G60" s="427">
        <v>3016</v>
      </c>
      <c r="H60" s="427">
        <v>71</v>
      </c>
      <c r="I60" s="428"/>
      <c r="J60" s="84" t="str">
        <f t="shared" si="7"/>
        <v>n.m.</v>
      </c>
      <c r="K60" s="85">
        <f t="shared" si="8"/>
        <v>-0.77196261682242995</v>
      </c>
      <c r="L60" s="429"/>
      <c r="M60" s="425">
        <v>-2</v>
      </c>
      <c r="N60" s="426">
        <v>-535</v>
      </c>
      <c r="O60" s="427">
        <v>722</v>
      </c>
      <c r="P60" s="427">
        <v>-448</v>
      </c>
      <c r="Q60" s="427">
        <v>259</v>
      </c>
      <c r="R60" s="430"/>
      <c r="S60" s="390"/>
    </row>
    <row r="61" spans="1:19">
      <c r="A61" s="390"/>
      <c r="B61" s="424"/>
      <c r="C61" s="432" t="s">
        <v>210</v>
      </c>
      <c r="D61" s="425">
        <f t="shared" ref="D61" si="26">+E61+F61+G61+H61</f>
        <v>0</v>
      </c>
      <c r="E61" s="426">
        <v>0</v>
      </c>
      <c r="F61" s="427">
        <v>0</v>
      </c>
      <c r="G61" s="427">
        <v>0</v>
      </c>
      <c r="H61" s="427">
        <v>0</v>
      </c>
      <c r="I61" s="428"/>
      <c r="J61" s="84">
        <f t="shared" si="7"/>
        <v>-1</v>
      </c>
      <c r="K61" s="85">
        <f t="shared" si="8"/>
        <v>-1</v>
      </c>
      <c r="L61" s="429"/>
      <c r="M61" s="425">
        <v>-1</v>
      </c>
      <c r="N61" s="426">
        <v>-1</v>
      </c>
      <c r="O61" s="427">
        <v>-1</v>
      </c>
      <c r="P61" s="427">
        <v>1</v>
      </c>
      <c r="Q61" s="427">
        <v>0</v>
      </c>
      <c r="R61" s="430"/>
      <c r="S61" s="390"/>
    </row>
    <row r="62" spans="1:19" s="423" customFormat="1">
      <c r="A62" s="392"/>
      <c r="B62" s="433"/>
      <c r="C62" s="404" t="s">
        <v>350</v>
      </c>
      <c r="D62" s="418">
        <f t="shared" ref="D62" si="27">+D59+D60+D61</f>
        <v>3620</v>
      </c>
      <c r="E62" s="419">
        <f>+E59+E60</f>
        <v>3620</v>
      </c>
      <c r="F62" s="420">
        <f>+F59+F60</f>
        <v>3742</v>
      </c>
      <c r="G62" s="420">
        <f>+G59+G60+G61</f>
        <v>4034</v>
      </c>
      <c r="H62" s="420">
        <f>+H59+H60+H61</f>
        <v>1018</v>
      </c>
      <c r="I62" s="434"/>
      <c r="J62" s="84" t="str">
        <f t="shared" si="7"/>
        <v>&gt;100%</v>
      </c>
      <c r="K62" s="85" t="str">
        <f t="shared" si="8"/>
        <v>&gt;100%</v>
      </c>
      <c r="L62" s="319"/>
      <c r="M62" s="418">
        <f t="shared" ref="M62:Q62" si="28">+M59+M60+M61</f>
        <v>947</v>
      </c>
      <c r="N62" s="419">
        <f t="shared" si="28"/>
        <v>947</v>
      </c>
      <c r="O62" s="420">
        <f t="shared" si="28"/>
        <v>1483</v>
      </c>
      <c r="P62" s="420">
        <f t="shared" si="28"/>
        <v>762</v>
      </c>
      <c r="Q62" s="420">
        <f t="shared" si="28"/>
        <v>1209</v>
      </c>
      <c r="R62" s="422"/>
      <c r="S62" s="392"/>
    </row>
    <row r="63" spans="1:19">
      <c r="A63" s="390"/>
      <c r="B63" s="424"/>
      <c r="C63" s="432" t="s">
        <v>211</v>
      </c>
      <c r="D63" s="425">
        <f>+E63</f>
        <v>326</v>
      </c>
      <c r="E63" s="426">
        <v>326</v>
      </c>
      <c r="F63" s="427">
        <v>391</v>
      </c>
      <c r="G63" s="427">
        <v>311</v>
      </c>
      <c r="H63" s="427">
        <v>199</v>
      </c>
      <c r="I63" s="428"/>
      <c r="J63" s="84">
        <f t="shared" si="7"/>
        <v>-4.9562682215743448E-2</v>
      </c>
      <c r="K63" s="85">
        <f t="shared" si="8"/>
        <v>-4.9562682215743448E-2</v>
      </c>
      <c r="L63" s="429"/>
      <c r="M63" s="425">
        <v>343</v>
      </c>
      <c r="N63" s="426">
        <v>343</v>
      </c>
      <c r="O63" s="427">
        <v>12</v>
      </c>
      <c r="P63" s="427">
        <v>116</v>
      </c>
      <c r="Q63" s="427">
        <v>90</v>
      </c>
      <c r="R63" s="430"/>
      <c r="S63" s="390"/>
    </row>
    <row r="64" spans="1:19">
      <c r="A64" s="390"/>
      <c r="B64" s="424"/>
      <c r="C64" s="432" t="s">
        <v>232</v>
      </c>
      <c r="D64" s="425">
        <f>+E64</f>
        <v>0</v>
      </c>
      <c r="E64" s="426">
        <v>0</v>
      </c>
      <c r="F64" s="427">
        <v>0</v>
      </c>
      <c r="G64" s="427">
        <v>0</v>
      </c>
      <c r="H64" s="427">
        <v>-4</v>
      </c>
      <c r="I64" s="428"/>
      <c r="J64" s="84">
        <f t="shared" si="7"/>
        <v>-1</v>
      </c>
      <c r="K64" s="85">
        <f t="shared" si="8"/>
        <v>-1</v>
      </c>
      <c r="L64" s="429"/>
      <c r="M64" s="425">
        <v>-4</v>
      </c>
      <c r="N64" s="426">
        <v>-4</v>
      </c>
      <c r="O64" s="427">
        <v>0</v>
      </c>
      <c r="P64" s="427">
        <v>0</v>
      </c>
      <c r="Q64" s="427">
        <v>-32</v>
      </c>
      <c r="R64" s="430"/>
      <c r="S64" s="390"/>
    </row>
    <row r="65" spans="1:19" s="423" customFormat="1">
      <c r="A65" s="392"/>
      <c r="B65" s="433"/>
      <c r="C65" s="404" t="s">
        <v>212</v>
      </c>
      <c r="D65" s="418">
        <f t="shared" ref="D65" si="29">+D62+D63+D64</f>
        <v>3946</v>
      </c>
      <c r="E65" s="419">
        <f>+E62+E63</f>
        <v>3946</v>
      </c>
      <c r="F65" s="420">
        <f>+F62+F63</f>
        <v>4133</v>
      </c>
      <c r="G65" s="420">
        <f>+G62+G63+G64</f>
        <v>4345</v>
      </c>
      <c r="H65" s="420">
        <f>+H62+H63+H64</f>
        <v>1213</v>
      </c>
      <c r="I65" s="434"/>
      <c r="J65" s="93" t="str">
        <f t="shared" si="7"/>
        <v>&gt;100%</v>
      </c>
      <c r="K65" s="94" t="str">
        <f t="shared" si="8"/>
        <v>&gt;100%</v>
      </c>
      <c r="L65" s="319"/>
      <c r="M65" s="418">
        <f t="shared" ref="M65:Q65" si="30">+M62+M63+M64</f>
        <v>1286</v>
      </c>
      <c r="N65" s="419">
        <f t="shared" si="30"/>
        <v>1286</v>
      </c>
      <c r="O65" s="420">
        <f t="shared" si="30"/>
        <v>1495</v>
      </c>
      <c r="P65" s="420">
        <f t="shared" si="30"/>
        <v>878</v>
      </c>
      <c r="Q65" s="420">
        <f t="shared" si="30"/>
        <v>1267</v>
      </c>
      <c r="R65" s="422"/>
      <c r="S65" s="392"/>
    </row>
    <row r="66" spans="1:19">
      <c r="A66" s="390"/>
      <c r="B66" s="424"/>
      <c r="C66" s="404"/>
      <c r="D66" s="458"/>
      <c r="E66" s="459"/>
      <c r="F66" s="460"/>
      <c r="G66" s="460"/>
      <c r="H66" s="460"/>
      <c r="I66" s="421"/>
      <c r="J66" s="93"/>
      <c r="K66" s="94"/>
      <c r="L66" s="288"/>
      <c r="M66" s="458"/>
      <c r="N66" s="459"/>
      <c r="O66" s="460"/>
      <c r="P66" s="460"/>
      <c r="Q66" s="460"/>
      <c r="R66" s="422"/>
      <c r="S66" s="390"/>
    </row>
    <row r="67" spans="1:19">
      <c r="A67" s="390"/>
      <c r="B67" s="424"/>
      <c r="C67" s="461" t="s">
        <v>569</v>
      </c>
      <c r="D67" s="425">
        <f t="shared" ref="D67" si="31">+D27</f>
        <v>1926</v>
      </c>
      <c r="E67" s="426">
        <f>+E27</f>
        <v>649</v>
      </c>
      <c r="F67" s="427">
        <f>+F27</f>
        <v>362</v>
      </c>
      <c r="G67" s="427">
        <f>+G27</f>
        <v>411</v>
      </c>
      <c r="H67" s="427">
        <f>+H27</f>
        <v>504</v>
      </c>
      <c r="I67" s="428"/>
      <c r="J67" s="84">
        <f t="shared" si="7"/>
        <v>9.4318181818181746E-2</v>
      </c>
      <c r="K67" s="85">
        <f t="shared" si="8"/>
        <v>0.15275310834813505</v>
      </c>
      <c r="L67" s="429"/>
      <c r="M67" s="425">
        <f t="shared" ref="M67:Q67" si="32">+M27</f>
        <v>1760</v>
      </c>
      <c r="N67" s="426">
        <f t="shared" si="32"/>
        <v>563</v>
      </c>
      <c r="O67" s="427">
        <f t="shared" si="32"/>
        <v>377</v>
      </c>
      <c r="P67" s="427">
        <f t="shared" si="32"/>
        <v>572</v>
      </c>
      <c r="Q67" s="427">
        <f t="shared" si="32"/>
        <v>248</v>
      </c>
      <c r="R67" s="430"/>
      <c r="S67" s="390"/>
    </row>
    <row r="68" spans="1:19" ht="14.25">
      <c r="A68" s="390"/>
      <c r="B68" s="424"/>
      <c r="C68" s="461" t="s">
        <v>609</v>
      </c>
      <c r="D68" s="425">
        <f t="shared" ref="D68" si="33">+E68+F68+G68+H68</f>
        <v>-1616</v>
      </c>
      <c r="E68" s="426">
        <v>-411</v>
      </c>
      <c r="F68" s="427">
        <v>-357</v>
      </c>
      <c r="G68" s="427">
        <v>-415</v>
      </c>
      <c r="H68" s="427">
        <v>-433</v>
      </c>
      <c r="I68" s="428"/>
      <c r="J68" s="84">
        <f t="shared" si="7"/>
        <v>2.6031746031746072E-2</v>
      </c>
      <c r="K68" s="85">
        <f t="shared" si="8"/>
        <v>-0.1713709677419355</v>
      </c>
      <c r="L68" s="429"/>
      <c r="M68" s="425">
        <v>-1575</v>
      </c>
      <c r="N68" s="426">
        <v>-496</v>
      </c>
      <c r="O68" s="427">
        <v>-367</v>
      </c>
      <c r="P68" s="427">
        <v>-360</v>
      </c>
      <c r="Q68" s="427">
        <v>-352</v>
      </c>
      <c r="R68" s="430"/>
      <c r="S68" s="390"/>
    </row>
    <row r="69" spans="1:19">
      <c r="A69" s="390"/>
      <c r="B69" s="424"/>
      <c r="C69" s="461" t="s">
        <v>592</v>
      </c>
      <c r="D69" s="425">
        <f>+E69+F69+G69+H69</f>
        <v>3</v>
      </c>
      <c r="E69" s="426">
        <v>1</v>
      </c>
      <c r="F69" s="427">
        <v>0</v>
      </c>
      <c r="G69" s="427">
        <v>0</v>
      </c>
      <c r="H69" s="427">
        <v>2</v>
      </c>
      <c r="I69" s="428"/>
      <c r="J69" s="84">
        <f t="shared" si="7"/>
        <v>-0.97435897435897434</v>
      </c>
      <c r="K69" s="85">
        <f t="shared" si="8"/>
        <v>-0.98701298701298701</v>
      </c>
      <c r="L69" s="429"/>
      <c r="M69" s="425">
        <f>+N69+O69+P69+Q69</f>
        <v>117</v>
      </c>
      <c r="N69" s="426">
        <v>77</v>
      </c>
      <c r="O69" s="427">
        <v>2</v>
      </c>
      <c r="P69" s="427">
        <v>1</v>
      </c>
      <c r="Q69" s="427">
        <v>37</v>
      </c>
      <c r="R69" s="430"/>
      <c r="S69" s="390"/>
    </row>
    <row r="70" spans="1:19">
      <c r="A70" s="390"/>
      <c r="B70" s="424"/>
      <c r="C70" s="461" t="s">
        <v>15</v>
      </c>
      <c r="D70" s="425">
        <f t="shared" ref="D70" si="34">+E70+F70+G70+H70</f>
        <v>176</v>
      </c>
      <c r="E70" s="426">
        <v>25</v>
      </c>
      <c r="F70" s="427">
        <v>58</v>
      </c>
      <c r="G70" s="427">
        <v>56</v>
      </c>
      <c r="H70" s="427">
        <v>37</v>
      </c>
      <c r="I70" s="428"/>
      <c r="J70" s="84">
        <f t="shared" si="7"/>
        <v>-0.47462686567164181</v>
      </c>
      <c r="K70" s="85">
        <f t="shared" si="8"/>
        <v>-0.72826086956521741</v>
      </c>
      <c r="L70" s="429"/>
      <c r="M70" s="425">
        <v>335</v>
      </c>
      <c r="N70" s="426">
        <v>92</v>
      </c>
      <c r="O70" s="427">
        <v>89</v>
      </c>
      <c r="P70" s="427">
        <v>92</v>
      </c>
      <c r="Q70" s="427">
        <v>62</v>
      </c>
      <c r="R70" s="430"/>
      <c r="S70" s="390"/>
    </row>
    <row r="71" spans="1:19" ht="14.25">
      <c r="A71" s="390"/>
      <c r="B71" s="424"/>
      <c r="C71" s="404" t="s">
        <v>610</v>
      </c>
      <c r="D71" s="418">
        <f t="shared" ref="D71" si="35">+D67+D68+D70+D69</f>
        <v>489</v>
      </c>
      <c r="E71" s="419">
        <f t="shared" ref="E71:H71" si="36">+E67+E68+E70+E69</f>
        <v>264</v>
      </c>
      <c r="F71" s="420">
        <f t="shared" si="36"/>
        <v>63</v>
      </c>
      <c r="G71" s="420">
        <f t="shared" si="36"/>
        <v>52</v>
      </c>
      <c r="H71" s="420">
        <f t="shared" si="36"/>
        <v>110</v>
      </c>
      <c r="I71" s="434"/>
      <c r="J71" s="93">
        <f t="shared" si="7"/>
        <v>-0.23233908948194659</v>
      </c>
      <c r="K71" s="94">
        <f t="shared" si="8"/>
        <v>0.11864406779661008</v>
      </c>
      <c r="L71" s="319"/>
      <c r="M71" s="418">
        <f t="shared" ref="M71" si="37">+M67+M68+M70+M69</f>
        <v>637</v>
      </c>
      <c r="N71" s="419">
        <f t="shared" ref="N71" si="38">+N67+N68+N70+N69</f>
        <v>236</v>
      </c>
      <c r="O71" s="420">
        <f t="shared" ref="O71" si="39">+O67+O68+O70+O69</f>
        <v>101</v>
      </c>
      <c r="P71" s="420">
        <f t="shared" ref="P71" si="40">+P67+P68+P70+P69</f>
        <v>305</v>
      </c>
      <c r="Q71" s="420">
        <f t="shared" ref="Q71" si="41">+Q67+Q68+Q70+Q69</f>
        <v>-5</v>
      </c>
      <c r="R71" s="430"/>
      <c r="S71" s="390"/>
    </row>
    <row r="72" spans="1:19">
      <c r="A72" s="390"/>
      <c r="B72" s="424"/>
      <c r="C72" s="404"/>
      <c r="D72" s="418"/>
      <c r="E72" s="419"/>
      <c r="F72" s="420"/>
      <c r="G72" s="420"/>
      <c r="H72" s="420"/>
      <c r="I72" s="434"/>
      <c r="J72" s="93"/>
      <c r="K72" s="94"/>
      <c r="L72" s="319"/>
      <c r="M72" s="418"/>
      <c r="N72" s="419"/>
      <c r="O72" s="420"/>
      <c r="P72" s="420"/>
      <c r="Q72" s="420"/>
      <c r="R72" s="430"/>
      <c r="S72" s="390"/>
    </row>
    <row r="73" spans="1:19">
      <c r="A73" s="390"/>
      <c r="B73" s="424"/>
      <c r="C73" s="461" t="s">
        <v>570</v>
      </c>
      <c r="D73" s="425">
        <f t="shared" ref="D73" si="42">+D27+D28</f>
        <v>2853</v>
      </c>
      <c r="E73" s="426">
        <f>+E27+E28</f>
        <v>1032</v>
      </c>
      <c r="F73" s="427">
        <f>+F27+F28</f>
        <v>609</v>
      </c>
      <c r="G73" s="427">
        <f>+G27+G28</f>
        <v>631</v>
      </c>
      <c r="H73" s="427">
        <f>+H27+H28</f>
        <v>581</v>
      </c>
      <c r="I73" s="428"/>
      <c r="J73" s="84">
        <f t="shared" si="7"/>
        <v>-5.1213834386431678E-2</v>
      </c>
      <c r="K73" s="85">
        <f t="shared" si="8"/>
        <v>0.10967741935483866</v>
      </c>
      <c r="L73" s="429"/>
      <c r="M73" s="425">
        <f t="shared" ref="M73:Q73" si="43">+M27+M28</f>
        <v>3007</v>
      </c>
      <c r="N73" s="426">
        <f t="shared" si="43"/>
        <v>930</v>
      </c>
      <c r="O73" s="427">
        <f t="shared" si="43"/>
        <v>731</v>
      </c>
      <c r="P73" s="427">
        <f t="shared" si="43"/>
        <v>948</v>
      </c>
      <c r="Q73" s="427">
        <f t="shared" si="43"/>
        <v>398</v>
      </c>
      <c r="R73" s="430"/>
      <c r="S73" s="390"/>
    </row>
    <row r="74" spans="1:19" ht="14.25">
      <c r="A74" s="390"/>
      <c r="B74" s="424"/>
      <c r="C74" s="461" t="s">
        <v>623</v>
      </c>
      <c r="D74" s="425">
        <f>-D110</f>
        <v>-2249</v>
      </c>
      <c r="E74" s="426">
        <f>(+E110)*-1</f>
        <v>-683</v>
      </c>
      <c r="F74" s="427">
        <f>(+F110)*-1</f>
        <v>-483</v>
      </c>
      <c r="G74" s="427">
        <f>(+G110)*-1</f>
        <v>-548</v>
      </c>
      <c r="H74" s="427">
        <f>(+H110)*-1</f>
        <v>-535</v>
      </c>
      <c r="I74" s="428"/>
      <c r="J74" s="84">
        <f t="shared" si="7"/>
        <v>1.8107741059302906E-2</v>
      </c>
      <c r="K74" s="85">
        <f t="shared" si="8"/>
        <v>-0.10835509138381205</v>
      </c>
      <c r="L74" s="429"/>
      <c r="M74" s="425">
        <f>-M110</f>
        <v>-2209</v>
      </c>
      <c r="N74" s="426">
        <f>-N110</f>
        <v>-766</v>
      </c>
      <c r="O74" s="427">
        <f>(+O110)*-1</f>
        <v>-476</v>
      </c>
      <c r="P74" s="427">
        <f>(+P110)*-1</f>
        <v>-507</v>
      </c>
      <c r="Q74" s="427">
        <f>(+Q110)*-1</f>
        <v>-460</v>
      </c>
      <c r="R74" s="430"/>
      <c r="S74" s="390"/>
    </row>
    <row r="75" spans="1:19">
      <c r="A75" s="390"/>
      <c r="B75" s="424"/>
      <c r="C75" s="461" t="s">
        <v>571</v>
      </c>
      <c r="D75" s="425">
        <f>+E75+F75+G75+H75</f>
        <v>3</v>
      </c>
      <c r="E75" s="426">
        <v>1</v>
      </c>
      <c r="F75" s="427">
        <v>0</v>
      </c>
      <c r="G75" s="427">
        <v>0</v>
      </c>
      <c r="H75" s="427">
        <v>2</v>
      </c>
      <c r="I75" s="428"/>
      <c r="J75" s="84">
        <f t="shared" ref="J75:J77" si="44">+IFERROR(IF(D75*M75&lt;0,"n.m.",IF(D75/M75-1&gt;100%,"&gt;100%",D75/M75-1)),"n.m.")</f>
        <v>-0.9942196531791907</v>
      </c>
      <c r="K75" s="85">
        <f t="shared" ref="K75:K77" si="45">+IFERROR(IF(E75*N75&lt;0,"n.m.",IF(E75/N75-1&gt;100%,"&gt;100%",E75/N75-1)),"n.m.")</f>
        <v>-0.9979123173277662</v>
      </c>
      <c r="L75" s="429"/>
      <c r="M75" s="425">
        <f>+N75+O75+P75+Q75</f>
        <v>519</v>
      </c>
      <c r="N75" s="426">
        <v>479</v>
      </c>
      <c r="O75" s="427">
        <v>2</v>
      </c>
      <c r="P75" s="427">
        <v>1</v>
      </c>
      <c r="Q75" s="427">
        <v>37</v>
      </c>
      <c r="R75" s="430"/>
      <c r="S75" s="390"/>
    </row>
    <row r="76" spans="1:19">
      <c r="A76" s="390"/>
      <c r="B76" s="424"/>
      <c r="C76" s="461" t="s">
        <v>15</v>
      </c>
      <c r="D76" s="425">
        <f t="shared" ref="D76" si="46">+D70</f>
        <v>176</v>
      </c>
      <c r="E76" s="426">
        <f t="shared" ref="E76:P76" si="47">+E70</f>
        <v>25</v>
      </c>
      <c r="F76" s="427">
        <f t="shared" si="47"/>
        <v>58</v>
      </c>
      <c r="G76" s="427">
        <f t="shared" si="47"/>
        <v>56</v>
      </c>
      <c r="H76" s="427">
        <f t="shared" si="47"/>
        <v>37</v>
      </c>
      <c r="I76" s="428"/>
      <c r="J76" s="84">
        <f t="shared" si="44"/>
        <v>-0.47462686567164181</v>
      </c>
      <c r="K76" s="85">
        <f t="shared" si="45"/>
        <v>-0.72826086956521741</v>
      </c>
      <c r="L76" s="429"/>
      <c r="M76" s="425">
        <f t="shared" si="47"/>
        <v>335</v>
      </c>
      <c r="N76" s="426">
        <f t="shared" si="47"/>
        <v>92</v>
      </c>
      <c r="O76" s="427">
        <f t="shared" si="47"/>
        <v>89</v>
      </c>
      <c r="P76" s="427">
        <f t="shared" si="47"/>
        <v>92</v>
      </c>
      <c r="Q76" s="427">
        <f>+Q70</f>
        <v>62</v>
      </c>
      <c r="R76" s="430"/>
      <c r="S76" s="390"/>
    </row>
    <row r="77" spans="1:19" ht="14.25">
      <c r="A77" s="390"/>
      <c r="B77" s="424"/>
      <c r="C77" s="404" t="s">
        <v>622</v>
      </c>
      <c r="D77" s="418">
        <f t="shared" ref="D77" si="48">+D73+D74+D76+D75</f>
        <v>783</v>
      </c>
      <c r="E77" s="419">
        <f t="shared" ref="E77:F77" si="49">+E73+E74+E76+E75</f>
        <v>375</v>
      </c>
      <c r="F77" s="420">
        <f t="shared" si="49"/>
        <v>184</v>
      </c>
      <c r="G77" s="420">
        <f t="shared" ref="G77" si="50">+G73+G74+G76+G75</f>
        <v>139</v>
      </c>
      <c r="H77" s="420">
        <f t="shared" ref="H77" si="51">+H73+H74+H76+H75</f>
        <v>85</v>
      </c>
      <c r="I77" s="434"/>
      <c r="J77" s="93">
        <f t="shared" si="44"/>
        <v>-0.52602905569007263</v>
      </c>
      <c r="K77" s="94">
        <f t="shared" si="45"/>
        <v>-0.48979591836734693</v>
      </c>
      <c r="L77" s="319"/>
      <c r="M77" s="418">
        <f t="shared" ref="M77" si="52">+M73+M74+M76+M75</f>
        <v>1652</v>
      </c>
      <c r="N77" s="419">
        <f t="shared" ref="N77" si="53">+N73+N74+N76+N75</f>
        <v>735</v>
      </c>
      <c r="O77" s="420">
        <f t="shared" ref="O77" si="54">+O73+O74+O76+O75</f>
        <v>346</v>
      </c>
      <c r="P77" s="420">
        <f t="shared" ref="P77" si="55">+P73+P74+P76+P75</f>
        <v>534</v>
      </c>
      <c r="Q77" s="420">
        <f t="shared" ref="Q77" si="56">+Q73+Q74+Q76+Q75</f>
        <v>37</v>
      </c>
      <c r="R77" s="430"/>
      <c r="S77" s="390"/>
    </row>
    <row r="78" spans="1:19">
      <c r="A78" s="392"/>
      <c r="B78" s="404"/>
      <c r="C78" s="404"/>
      <c r="D78" s="462"/>
      <c r="E78" s="463"/>
      <c r="F78" s="464"/>
      <c r="G78" s="464"/>
      <c r="H78" s="464"/>
      <c r="I78" s="465"/>
      <c r="J78" s="466"/>
      <c r="K78" s="467"/>
      <c r="L78" s="262"/>
      <c r="M78" s="462"/>
      <c r="N78" s="468"/>
      <c r="O78" s="464"/>
      <c r="P78" s="464"/>
      <c r="Q78" s="464"/>
      <c r="R78" s="262"/>
      <c r="S78" s="392"/>
    </row>
    <row r="79" spans="1:19" ht="6" customHeight="1">
      <c r="A79" s="390"/>
      <c r="B79" s="390"/>
      <c r="C79" s="390"/>
      <c r="D79" s="390"/>
      <c r="E79" s="390"/>
      <c r="F79" s="390"/>
      <c r="G79" s="390"/>
      <c r="H79" s="390"/>
      <c r="I79" s="390"/>
      <c r="J79" s="43"/>
      <c r="K79" s="43"/>
      <c r="L79" s="390"/>
      <c r="M79" s="390"/>
      <c r="N79" s="390"/>
      <c r="O79" s="390"/>
      <c r="P79" s="390"/>
      <c r="Q79" s="390"/>
      <c r="R79" s="390"/>
      <c r="S79" s="390"/>
    </row>
    <row r="80" spans="1:19" ht="14.25">
      <c r="A80" s="469"/>
      <c r="B80" s="2" t="s">
        <v>604</v>
      </c>
      <c r="C80" s="470"/>
      <c r="D80" s="470"/>
      <c r="E80" s="470"/>
      <c r="F80" s="470"/>
      <c r="G80" s="470"/>
      <c r="H80" s="470"/>
      <c r="I80" s="469"/>
      <c r="J80" s="3"/>
      <c r="K80" s="3"/>
      <c r="L80" s="469"/>
      <c r="M80" s="470"/>
      <c r="N80" s="469"/>
      <c r="O80" s="470"/>
      <c r="P80" s="469"/>
      <c r="Q80" s="470"/>
      <c r="R80" s="469"/>
      <c r="S80" s="471"/>
    </row>
    <row r="81" spans="1:20" ht="14.25">
      <c r="A81" s="469"/>
      <c r="B81" s="2" t="s">
        <v>605</v>
      </c>
      <c r="C81" s="470"/>
      <c r="D81" s="470"/>
      <c r="E81" s="470"/>
      <c r="F81" s="470"/>
      <c r="G81" s="470"/>
      <c r="H81" s="470"/>
      <c r="I81" s="469"/>
      <c r="J81" s="3"/>
      <c r="K81" s="3"/>
      <c r="L81" s="469"/>
      <c r="M81" s="470"/>
      <c r="N81" s="469"/>
      <c r="O81" s="470"/>
      <c r="P81" s="469"/>
      <c r="Q81" s="470"/>
      <c r="R81" s="469"/>
      <c r="S81" s="471"/>
    </row>
    <row r="82" spans="1:20" ht="14.25">
      <c r="A82" s="469"/>
      <c r="B82" s="2" t="s">
        <v>606</v>
      </c>
      <c r="C82" s="470"/>
      <c r="D82" s="470"/>
      <c r="E82" s="470"/>
      <c r="F82" s="470"/>
      <c r="G82" s="470"/>
      <c r="H82" s="470"/>
      <c r="I82" s="469"/>
      <c r="J82" s="3"/>
      <c r="K82" s="3"/>
      <c r="L82" s="469"/>
      <c r="M82" s="470"/>
      <c r="N82" s="469"/>
      <c r="O82" s="470"/>
      <c r="P82" s="469"/>
      <c r="Q82" s="470"/>
      <c r="R82" s="469"/>
      <c r="S82" s="471"/>
    </row>
    <row r="83" spans="1:20" ht="14.25">
      <c r="A83" s="469"/>
      <c r="B83" s="29" t="s">
        <v>607</v>
      </c>
      <c r="C83" s="470"/>
      <c r="D83" s="470"/>
      <c r="E83" s="470"/>
      <c r="F83" s="470"/>
      <c r="G83" s="470"/>
      <c r="H83" s="470"/>
      <c r="I83" s="469"/>
      <c r="J83" s="3"/>
      <c r="K83" s="3"/>
      <c r="L83" s="469"/>
      <c r="M83" s="470"/>
      <c r="N83" s="469"/>
      <c r="O83" s="470"/>
      <c r="P83" s="469"/>
      <c r="Q83" s="470"/>
      <c r="R83" s="469"/>
      <c r="S83" s="471"/>
    </row>
    <row r="84" spans="1:20" ht="14.25">
      <c r="A84" s="469"/>
      <c r="B84" s="205"/>
      <c r="C84" s="470"/>
      <c r="D84" s="470"/>
      <c r="E84" s="470"/>
      <c r="F84" s="470"/>
      <c r="G84" s="470"/>
      <c r="H84" s="470"/>
      <c r="I84" s="469"/>
      <c r="J84" s="3"/>
      <c r="K84" s="3"/>
      <c r="L84" s="469"/>
      <c r="M84" s="470"/>
      <c r="N84" s="469"/>
      <c r="O84" s="470"/>
      <c r="P84" s="469"/>
      <c r="Q84" s="470"/>
      <c r="R84" s="469"/>
      <c r="S84" s="471"/>
    </row>
    <row r="85" spans="1:20" ht="6" customHeight="1">
      <c r="A85" s="390"/>
      <c r="B85" s="390"/>
      <c r="C85" s="390"/>
      <c r="D85" s="390"/>
      <c r="E85" s="390"/>
      <c r="F85" s="390"/>
      <c r="G85" s="390"/>
      <c r="H85" s="390"/>
      <c r="I85" s="390"/>
      <c r="J85" s="43"/>
      <c r="K85" s="43"/>
      <c r="L85" s="390"/>
      <c r="M85" s="390"/>
      <c r="N85" s="390"/>
      <c r="O85" s="390"/>
      <c r="P85" s="390"/>
      <c r="Q85" s="390"/>
      <c r="R85" s="390"/>
      <c r="S85" s="390"/>
    </row>
    <row r="86" spans="1:20">
      <c r="A86" s="392"/>
      <c r="B86" s="393"/>
      <c r="C86" s="47" t="s">
        <v>0</v>
      </c>
      <c r="D86" s="394">
        <f>+D2</f>
        <v>2013</v>
      </c>
      <c r="E86" s="402" t="str">
        <f>+E2</f>
        <v>Q4 '13</v>
      </c>
      <c r="F86" s="396" t="str">
        <f>+F2</f>
        <v>Q3 '13</v>
      </c>
      <c r="G86" s="396" t="str">
        <f>+G2</f>
        <v>Q2 '13</v>
      </c>
      <c r="H86" s="396" t="s">
        <v>408</v>
      </c>
      <c r="I86" s="396"/>
      <c r="J86" s="53" t="s">
        <v>357</v>
      </c>
      <c r="K86" s="54" t="s">
        <v>357</v>
      </c>
      <c r="L86" s="393"/>
      <c r="M86" s="397">
        <v>2012</v>
      </c>
      <c r="N86" s="395" t="s">
        <v>388</v>
      </c>
      <c r="O86" s="396" t="s">
        <v>371</v>
      </c>
      <c r="P86" s="396" t="s">
        <v>361</v>
      </c>
      <c r="Q86" s="396" t="s">
        <v>321</v>
      </c>
      <c r="R86" s="398"/>
      <c r="S86" s="392"/>
      <c r="T86" s="472"/>
    </row>
    <row r="87" spans="1:20" ht="14.25">
      <c r="A87" s="390"/>
      <c r="B87" s="399"/>
      <c r="C87" s="400" t="s">
        <v>415</v>
      </c>
      <c r="D87" s="401"/>
      <c r="E87" s="402"/>
      <c r="F87" s="396"/>
      <c r="G87" s="396"/>
      <c r="H87" s="396"/>
      <c r="I87" s="473"/>
      <c r="J87" s="208" t="str">
        <f>+J3</f>
        <v>FY%</v>
      </c>
      <c r="K87" s="63" t="str">
        <f>+K3</f>
        <v>Q4%</v>
      </c>
      <c r="L87" s="399"/>
      <c r="M87" s="401"/>
      <c r="N87" s="474"/>
      <c r="O87" s="396"/>
      <c r="P87" s="473"/>
      <c r="Q87" s="396"/>
      <c r="R87" s="406"/>
      <c r="S87" s="390"/>
      <c r="T87" s="472"/>
    </row>
    <row r="88" spans="1:20">
      <c r="A88" s="390"/>
      <c r="B88" s="399"/>
      <c r="C88" s="399"/>
      <c r="D88" s="475"/>
      <c r="E88" s="471"/>
      <c r="F88" s="473"/>
      <c r="G88" s="473"/>
      <c r="H88" s="473"/>
      <c r="I88" s="473"/>
      <c r="J88" s="164"/>
      <c r="K88" s="76"/>
      <c r="L88" s="399"/>
      <c r="M88" s="475"/>
      <c r="N88" s="474"/>
      <c r="O88" s="473"/>
      <c r="P88" s="473"/>
      <c r="Q88" s="473"/>
      <c r="R88" s="399"/>
      <c r="S88" s="390"/>
      <c r="T88" s="472"/>
    </row>
    <row r="89" spans="1:20">
      <c r="A89" s="390"/>
      <c r="B89" s="424"/>
      <c r="C89" s="461" t="s">
        <v>530</v>
      </c>
      <c r="D89" s="476">
        <f>H89+G89+F89+E89</f>
        <v>634</v>
      </c>
      <c r="E89" s="477">
        <v>273</v>
      </c>
      <c r="F89" s="478">
        <v>126</v>
      </c>
      <c r="G89" s="478">
        <v>133</v>
      </c>
      <c r="H89" s="478">
        <v>102</v>
      </c>
      <c r="I89" s="442"/>
      <c r="J89" s="84">
        <f t="shared" ref="J89" si="57">+IFERROR(IF(D89*M89&lt;0,"n.m.",IF(D89/M89-1&gt;100%,"&gt;100%",D89/M89-1)),"n.m.")</f>
        <v>-1.3996889580093264E-2</v>
      </c>
      <c r="K89" s="85">
        <f t="shared" ref="K89" si="58">+IFERROR(IF(E89*N89&lt;0,"n.m.",IF(E89/N89-1&gt;100%,"&gt;100%",E89/N89-1)),"n.m.")</f>
        <v>7.3800738007379074E-3</v>
      </c>
      <c r="L89" s="429"/>
      <c r="M89" s="479">
        <f>Q89+P89+O89+N89</f>
        <v>643</v>
      </c>
      <c r="N89" s="480">
        <v>271</v>
      </c>
      <c r="O89" s="478">
        <v>111</v>
      </c>
      <c r="P89" s="478">
        <v>150</v>
      </c>
      <c r="Q89" s="478">
        <v>111</v>
      </c>
      <c r="R89" s="481"/>
      <c r="S89" s="390"/>
      <c r="T89" s="472"/>
    </row>
    <row r="90" spans="1:20">
      <c r="A90" s="390"/>
      <c r="B90" s="424"/>
      <c r="C90" s="461" t="s">
        <v>29</v>
      </c>
      <c r="D90" s="476">
        <f>H90+G90+F90+E90</f>
        <v>187</v>
      </c>
      <c r="E90" s="482">
        <v>67</v>
      </c>
      <c r="F90" s="478">
        <v>46</v>
      </c>
      <c r="G90" s="478">
        <v>44</v>
      </c>
      <c r="H90" s="478">
        <v>30</v>
      </c>
      <c r="I90" s="442"/>
      <c r="J90" s="84">
        <f t="shared" ref="J90:J114" si="59">+IFERROR(IF(D90*M90&lt;0,"n.m.",IF(D90/M90-1&gt;100%,"&gt;100%",D90/M90-1)),"n.m.")</f>
        <v>0.40601503759398505</v>
      </c>
      <c r="K90" s="85">
        <f t="shared" ref="K90:K114" si="60">+IFERROR(IF(E90*N90&lt;0,"n.m.",IF(E90/N90-1&gt;100%,"&gt;100%",E90/N90-1)),"n.m.")</f>
        <v>0.1166666666666667</v>
      </c>
      <c r="L90" s="429"/>
      <c r="M90" s="479">
        <f>Q90+P90+O90+N90</f>
        <v>133</v>
      </c>
      <c r="N90" s="480">
        <v>60</v>
      </c>
      <c r="O90" s="478">
        <v>32</v>
      </c>
      <c r="P90" s="478">
        <v>21</v>
      </c>
      <c r="Q90" s="478">
        <v>20</v>
      </c>
      <c r="R90" s="481"/>
      <c r="S90" s="390"/>
      <c r="T90" s="472"/>
    </row>
    <row r="91" spans="1:20">
      <c r="A91" s="390"/>
      <c r="B91" s="424"/>
      <c r="C91" s="461" t="s">
        <v>37</v>
      </c>
      <c r="D91" s="425">
        <f>H91+G91+F91+E91</f>
        <v>0</v>
      </c>
      <c r="E91" s="477">
        <v>0</v>
      </c>
      <c r="F91" s="478">
        <v>0</v>
      </c>
      <c r="G91" s="478">
        <v>0</v>
      </c>
      <c r="H91" s="478">
        <v>0</v>
      </c>
      <c r="I91" s="442"/>
      <c r="J91" s="483">
        <f t="shared" si="59"/>
        <v>-1</v>
      </c>
      <c r="K91" s="484" t="str">
        <f t="shared" si="60"/>
        <v>n.m.</v>
      </c>
      <c r="L91" s="429"/>
      <c r="M91" s="485">
        <f>Q91+P91+O91+N91</f>
        <v>1</v>
      </c>
      <c r="N91" s="480">
        <v>0</v>
      </c>
      <c r="O91" s="478">
        <v>1</v>
      </c>
      <c r="P91" s="478">
        <v>0</v>
      </c>
      <c r="Q91" s="478">
        <v>0</v>
      </c>
      <c r="R91" s="481"/>
      <c r="S91" s="390"/>
      <c r="T91" s="472"/>
    </row>
    <row r="92" spans="1:20">
      <c r="A92" s="390"/>
      <c r="B92" s="424"/>
      <c r="C92" s="461" t="s">
        <v>338</v>
      </c>
      <c r="D92" s="425">
        <f>H92+G92+F92+E92</f>
        <v>0</v>
      </c>
      <c r="E92" s="486">
        <v>0</v>
      </c>
      <c r="F92" s="478">
        <v>0</v>
      </c>
      <c r="G92" s="478">
        <v>0</v>
      </c>
      <c r="H92" s="478">
        <v>0</v>
      </c>
      <c r="I92" s="442"/>
      <c r="J92" s="84" t="str">
        <f t="shared" si="59"/>
        <v>n.m.</v>
      </c>
      <c r="K92" s="85">
        <f t="shared" si="60"/>
        <v>-1</v>
      </c>
      <c r="L92" s="429"/>
      <c r="M92" s="425">
        <f>Q92+P92+O92+N92</f>
        <v>0</v>
      </c>
      <c r="N92" s="480">
        <v>1</v>
      </c>
      <c r="O92" s="478">
        <v>-2</v>
      </c>
      <c r="P92" s="478">
        <v>0</v>
      </c>
      <c r="Q92" s="478">
        <v>1</v>
      </c>
      <c r="R92" s="481"/>
      <c r="S92" s="390"/>
      <c r="T92" s="472"/>
    </row>
    <row r="93" spans="1:20">
      <c r="A93" s="390"/>
      <c r="B93" s="433"/>
      <c r="C93" s="487" t="s">
        <v>531</v>
      </c>
      <c r="D93" s="488">
        <f>H93+G93+F93+E93</f>
        <v>821</v>
      </c>
      <c r="E93" s="489">
        <f>E89+E90+E91+E92</f>
        <v>340</v>
      </c>
      <c r="F93" s="490">
        <f>F89+F90+F91+F92</f>
        <v>172</v>
      </c>
      <c r="G93" s="490">
        <f>G89+G90+G91+G92</f>
        <v>177</v>
      </c>
      <c r="H93" s="490">
        <f>H89+H90+H91+H92</f>
        <v>132</v>
      </c>
      <c r="I93" s="491"/>
      <c r="J93" s="93">
        <f t="shared" si="59"/>
        <v>5.6628056628056589E-2</v>
      </c>
      <c r="K93" s="94">
        <f t="shared" si="60"/>
        <v>2.4096385542168752E-2</v>
      </c>
      <c r="L93" s="492"/>
      <c r="M93" s="488">
        <f>Q93+P93+O93+N93</f>
        <v>777</v>
      </c>
      <c r="N93" s="489">
        <f>N89+N90+N91+N92</f>
        <v>332</v>
      </c>
      <c r="O93" s="490">
        <f>O89+O90+O91+O92</f>
        <v>142</v>
      </c>
      <c r="P93" s="490">
        <f>P89+P90+P91+P92</f>
        <v>171</v>
      </c>
      <c r="Q93" s="490">
        <f>Q89+Q90+Q91+Q92</f>
        <v>132</v>
      </c>
      <c r="R93" s="422"/>
      <c r="S93" s="390"/>
      <c r="T93" s="472"/>
    </row>
    <row r="94" spans="1:20" s="423" customFormat="1">
      <c r="A94" s="392"/>
      <c r="B94" s="424"/>
      <c r="C94" s="399"/>
      <c r="D94" s="493"/>
      <c r="E94" s="494"/>
      <c r="F94" s="495"/>
      <c r="G94" s="495"/>
      <c r="H94" s="495"/>
      <c r="I94" s="491"/>
      <c r="J94" s="84"/>
      <c r="K94" s="85"/>
      <c r="L94" s="492"/>
      <c r="M94" s="493"/>
      <c r="N94" s="496"/>
      <c r="O94" s="495"/>
      <c r="P94" s="495"/>
      <c r="Q94" s="495"/>
      <c r="R94" s="422"/>
      <c r="S94" s="392"/>
      <c r="T94" s="497"/>
    </row>
    <row r="95" spans="1:20" s="423" customFormat="1">
      <c r="A95" s="392"/>
      <c r="B95" s="424"/>
      <c r="C95" s="461" t="s">
        <v>309</v>
      </c>
      <c r="D95" s="498">
        <f t="shared" ref="D95:D100" si="61">H95+G95+F95+E95</f>
        <v>230</v>
      </c>
      <c r="E95" s="480">
        <v>26</v>
      </c>
      <c r="F95" s="478">
        <v>38</v>
      </c>
      <c r="G95" s="478">
        <v>80</v>
      </c>
      <c r="H95" s="478">
        <v>86</v>
      </c>
      <c r="I95" s="442"/>
      <c r="J95" s="84">
        <f t="shared" si="59"/>
        <v>-0.12547528517110262</v>
      </c>
      <c r="K95" s="85">
        <f t="shared" si="60"/>
        <v>-0.74257425742574257</v>
      </c>
      <c r="L95" s="429"/>
      <c r="M95" s="499">
        <f t="shared" ref="M95:M100" si="62">Q95+P95+O95+N95</f>
        <v>263</v>
      </c>
      <c r="N95" s="480">
        <v>101</v>
      </c>
      <c r="O95" s="478">
        <v>65</v>
      </c>
      <c r="P95" s="478">
        <v>67</v>
      </c>
      <c r="Q95" s="478">
        <v>30</v>
      </c>
      <c r="R95" s="430"/>
      <c r="S95" s="392"/>
      <c r="T95" s="497"/>
    </row>
    <row r="96" spans="1:20" s="423" customFormat="1">
      <c r="A96" s="392"/>
      <c r="B96" s="424"/>
      <c r="C96" s="461" t="s">
        <v>310</v>
      </c>
      <c r="D96" s="498">
        <f t="shared" si="61"/>
        <v>275</v>
      </c>
      <c r="E96" s="480">
        <v>62</v>
      </c>
      <c r="F96" s="478">
        <v>55</v>
      </c>
      <c r="G96" s="478">
        <v>72</v>
      </c>
      <c r="H96" s="478">
        <v>86</v>
      </c>
      <c r="I96" s="442"/>
      <c r="J96" s="84">
        <f t="shared" si="59"/>
        <v>-0.11003236245954695</v>
      </c>
      <c r="K96" s="85">
        <f t="shared" si="60"/>
        <v>-0.34736842105263155</v>
      </c>
      <c r="L96" s="429"/>
      <c r="M96" s="499">
        <f t="shared" si="62"/>
        <v>309</v>
      </c>
      <c r="N96" s="480">
        <v>95</v>
      </c>
      <c r="O96" s="478">
        <v>72</v>
      </c>
      <c r="P96" s="478">
        <v>66</v>
      </c>
      <c r="Q96" s="478">
        <v>76</v>
      </c>
      <c r="R96" s="430"/>
      <c r="S96" s="392"/>
      <c r="T96" s="497"/>
    </row>
    <row r="97" spans="1:20">
      <c r="A97" s="390"/>
      <c r="B97" s="424"/>
      <c r="C97" s="461" t="s">
        <v>30</v>
      </c>
      <c r="D97" s="498">
        <f t="shared" si="61"/>
        <v>115</v>
      </c>
      <c r="E97" s="480">
        <v>35</v>
      </c>
      <c r="F97" s="478">
        <v>28</v>
      </c>
      <c r="G97" s="478">
        <v>28</v>
      </c>
      <c r="H97" s="478">
        <v>24</v>
      </c>
      <c r="I97" s="442"/>
      <c r="J97" s="84">
        <f t="shared" si="59"/>
        <v>-0.14814814814814814</v>
      </c>
      <c r="K97" s="85">
        <f t="shared" si="60"/>
        <v>-7.8947368421052655E-2</v>
      </c>
      <c r="L97" s="429"/>
      <c r="M97" s="499">
        <f t="shared" si="62"/>
        <v>135</v>
      </c>
      <c r="N97" s="480">
        <v>38</v>
      </c>
      <c r="O97" s="478">
        <v>28</v>
      </c>
      <c r="P97" s="478">
        <v>30</v>
      </c>
      <c r="Q97" s="478">
        <v>39</v>
      </c>
      <c r="R97" s="430"/>
      <c r="S97" s="390"/>
      <c r="T97" s="472"/>
    </row>
    <row r="98" spans="1:20" s="423" customFormat="1">
      <c r="A98" s="392"/>
      <c r="B98" s="424"/>
      <c r="C98" s="461" t="s">
        <v>317</v>
      </c>
      <c r="D98" s="498">
        <f t="shared" si="61"/>
        <v>732</v>
      </c>
      <c r="E98" s="480">
        <v>190</v>
      </c>
      <c r="F98" s="478">
        <v>171</v>
      </c>
      <c r="G98" s="478">
        <v>176</v>
      </c>
      <c r="H98" s="478">
        <v>195</v>
      </c>
      <c r="I98" s="442"/>
      <c r="J98" s="84">
        <f t="shared" si="59"/>
        <v>0.10741301059001507</v>
      </c>
      <c r="K98" s="85">
        <f t="shared" si="60"/>
        <v>9.1954022988505857E-2</v>
      </c>
      <c r="L98" s="429"/>
      <c r="M98" s="499">
        <f t="shared" si="62"/>
        <v>661</v>
      </c>
      <c r="N98" s="480">
        <v>174</v>
      </c>
      <c r="O98" s="478">
        <v>156</v>
      </c>
      <c r="P98" s="478">
        <v>158</v>
      </c>
      <c r="Q98" s="478">
        <v>173</v>
      </c>
      <c r="R98" s="430"/>
      <c r="S98" s="392"/>
      <c r="T98" s="497"/>
    </row>
    <row r="99" spans="1:20">
      <c r="A99" s="390"/>
      <c r="B99" s="424"/>
      <c r="C99" s="461" t="s">
        <v>338</v>
      </c>
      <c r="D99" s="498">
        <f t="shared" si="61"/>
        <v>21</v>
      </c>
      <c r="E99" s="480">
        <v>8</v>
      </c>
      <c r="F99" s="478">
        <v>7</v>
      </c>
      <c r="G99" s="478">
        <v>3</v>
      </c>
      <c r="H99" s="478">
        <v>3</v>
      </c>
      <c r="I99" s="442"/>
      <c r="J99" s="483" t="str">
        <f t="shared" si="59"/>
        <v>&gt;100%</v>
      </c>
      <c r="K99" s="484" t="str">
        <f t="shared" si="60"/>
        <v>&gt;100%</v>
      </c>
      <c r="L99" s="429"/>
      <c r="M99" s="499">
        <f t="shared" si="62"/>
        <v>5</v>
      </c>
      <c r="N99" s="480">
        <v>3</v>
      </c>
      <c r="O99" s="478">
        <v>2</v>
      </c>
      <c r="P99" s="478">
        <v>0</v>
      </c>
      <c r="Q99" s="478">
        <v>0</v>
      </c>
      <c r="R99" s="430"/>
      <c r="S99" s="390"/>
      <c r="T99" s="472"/>
    </row>
    <row r="100" spans="1:20">
      <c r="A100" s="390"/>
      <c r="B100" s="433"/>
      <c r="C100" s="487" t="s">
        <v>214</v>
      </c>
      <c r="D100" s="488">
        <f t="shared" si="61"/>
        <v>1373</v>
      </c>
      <c r="E100" s="489">
        <f>E95+E96+E97+E98+E99</f>
        <v>321</v>
      </c>
      <c r="F100" s="490">
        <f>F95+F96+F97+F98+F99</f>
        <v>299</v>
      </c>
      <c r="G100" s="490">
        <f>G95+G96+G97+G98+G99</f>
        <v>359</v>
      </c>
      <c r="H100" s="490">
        <f>H95+H96+H97+H98+H99</f>
        <v>394</v>
      </c>
      <c r="I100" s="491"/>
      <c r="J100" s="93">
        <f t="shared" si="59"/>
        <v>0</v>
      </c>
      <c r="K100" s="94">
        <f t="shared" si="60"/>
        <v>-0.21897810218978098</v>
      </c>
      <c r="L100" s="492"/>
      <c r="M100" s="488">
        <f t="shared" si="62"/>
        <v>1373</v>
      </c>
      <c r="N100" s="489">
        <f>N95+N96+N97+N98+N99</f>
        <v>411</v>
      </c>
      <c r="O100" s="490">
        <f>O95+O96+O97+O98+O99</f>
        <v>323</v>
      </c>
      <c r="P100" s="490">
        <f>P95+P96+P97+P98+P99</f>
        <v>321</v>
      </c>
      <c r="Q100" s="490">
        <f>Q95+Q96+Q97+Q98+Q99</f>
        <v>318</v>
      </c>
      <c r="R100" s="422"/>
      <c r="S100" s="390"/>
      <c r="T100" s="472"/>
    </row>
    <row r="101" spans="1:20">
      <c r="A101" s="390"/>
      <c r="B101" s="424"/>
      <c r="C101" s="461"/>
      <c r="D101" s="493"/>
      <c r="E101" s="494"/>
      <c r="F101" s="495"/>
      <c r="G101" s="495"/>
      <c r="H101" s="495"/>
      <c r="I101" s="491"/>
      <c r="J101" s="84"/>
      <c r="K101" s="85"/>
      <c r="L101" s="492"/>
      <c r="M101" s="493"/>
      <c r="N101" s="496"/>
      <c r="O101" s="495"/>
      <c r="P101" s="495"/>
      <c r="Q101" s="495"/>
      <c r="R101" s="422"/>
      <c r="S101" s="390"/>
      <c r="T101" s="472"/>
    </row>
    <row r="102" spans="1:20">
      <c r="A102" s="390"/>
      <c r="B102" s="424"/>
      <c r="C102" s="461" t="s">
        <v>405</v>
      </c>
      <c r="D102" s="425">
        <f>H102+G102+F102+E102</f>
        <v>44</v>
      </c>
      <c r="E102" s="480">
        <v>18</v>
      </c>
      <c r="F102" s="478">
        <v>9</v>
      </c>
      <c r="G102" s="478">
        <v>10</v>
      </c>
      <c r="H102" s="478">
        <v>7</v>
      </c>
      <c r="I102" s="442"/>
      <c r="J102" s="84">
        <f t="shared" si="59"/>
        <v>-4.3478260869565188E-2</v>
      </c>
      <c r="K102" s="253">
        <f t="shared" si="60"/>
        <v>-9.9999999999999978E-2</v>
      </c>
      <c r="L102" s="429"/>
      <c r="M102" s="485">
        <f>Q102+P102+O102+N102</f>
        <v>46</v>
      </c>
      <c r="N102" s="480">
        <v>20</v>
      </c>
      <c r="O102" s="478">
        <v>7</v>
      </c>
      <c r="P102" s="478">
        <v>11</v>
      </c>
      <c r="Q102" s="478">
        <v>8</v>
      </c>
      <c r="R102" s="481"/>
      <c r="S102" s="390"/>
      <c r="T102" s="472"/>
    </row>
    <row r="103" spans="1:20" s="423" customFormat="1">
      <c r="A103" s="392"/>
      <c r="B103" s="424"/>
      <c r="C103" s="461" t="s">
        <v>54</v>
      </c>
      <c r="D103" s="425">
        <f>H103+G103+F103+E103</f>
        <v>0</v>
      </c>
      <c r="E103" s="480">
        <v>0</v>
      </c>
      <c r="F103" s="478">
        <v>0</v>
      </c>
      <c r="G103" s="478">
        <v>0</v>
      </c>
      <c r="H103" s="478">
        <v>0</v>
      </c>
      <c r="I103" s="442"/>
      <c r="J103" s="84" t="str">
        <f t="shared" si="59"/>
        <v>n.m.</v>
      </c>
      <c r="K103" s="484" t="str">
        <f t="shared" si="60"/>
        <v>n.m.</v>
      </c>
      <c r="L103" s="429"/>
      <c r="M103" s="485">
        <f>Q103+P103+O103+N103</f>
        <v>0</v>
      </c>
      <c r="N103" s="480">
        <v>0</v>
      </c>
      <c r="O103" s="478">
        <v>0</v>
      </c>
      <c r="P103" s="478">
        <v>1</v>
      </c>
      <c r="Q103" s="478">
        <v>-1</v>
      </c>
      <c r="R103" s="481"/>
      <c r="S103" s="392"/>
      <c r="T103" s="497"/>
    </row>
    <row r="104" spans="1:20">
      <c r="A104" s="390"/>
      <c r="B104" s="433"/>
      <c r="C104" s="404" t="s">
        <v>171</v>
      </c>
      <c r="D104" s="488">
        <f>H104+G104+F104+E104</f>
        <v>1417</v>
      </c>
      <c r="E104" s="489">
        <f>E100+E102+E103</f>
        <v>339</v>
      </c>
      <c r="F104" s="490">
        <f>F100+F102+F103</f>
        <v>308</v>
      </c>
      <c r="G104" s="490">
        <f>G100+G102+G103</f>
        <v>369</v>
      </c>
      <c r="H104" s="490">
        <f>H100+H102+H103</f>
        <v>401</v>
      </c>
      <c r="I104" s="491"/>
      <c r="J104" s="93">
        <f t="shared" si="59"/>
        <v>-1.4094432699084392E-3</v>
      </c>
      <c r="K104" s="94">
        <f t="shared" si="60"/>
        <v>-0.21345707656612534</v>
      </c>
      <c r="L104" s="492"/>
      <c r="M104" s="488">
        <f>Q104+P104+O104+N104</f>
        <v>1419</v>
      </c>
      <c r="N104" s="489">
        <f>N100+N102+N103</f>
        <v>431</v>
      </c>
      <c r="O104" s="490">
        <f>O100+O102+O103</f>
        <v>330</v>
      </c>
      <c r="P104" s="490">
        <f>P100+P102+P103</f>
        <v>333</v>
      </c>
      <c r="Q104" s="490">
        <f>Q100+Q102+Q103</f>
        <v>325</v>
      </c>
      <c r="R104" s="422"/>
      <c r="S104" s="390"/>
      <c r="T104" s="472"/>
    </row>
    <row r="105" spans="1:20">
      <c r="A105" s="390"/>
      <c r="B105" s="433"/>
      <c r="C105" s="500"/>
      <c r="D105" s="501"/>
      <c r="E105" s="502"/>
      <c r="F105" s="503"/>
      <c r="G105" s="503"/>
      <c r="H105" s="503"/>
      <c r="I105" s="491"/>
      <c r="J105" s="93"/>
      <c r="K105" s="94"/>
      <c r="L105" s="492"/>
      <c r="M105" s="501"/>
      <c r="N105" s="504"/>
      <c r="O105" s="503"/>
      <c r="P105" s="503"/>
      <c r="Q105" s="503"/>
      <c r="R105" s="422"/>
      <c r="S105" s="390"/>
      <c r="T105" s="472"/>
    </row>
    <row r="106" spans="1:20" s="423" customFormat="1">
      <c r="A106" s="392"/>
      <c r="B106" s="433"/>
      <c r="C106" s="500" t="s">
        <v>188</v>
      </c>
      <c r="D106" s="418">
        <f>H106+G106+F106+E106</f>
        <v>7</v>
      </c>
      <c r="E106" s="505">
        <v>3</v>
      </c>
      <c r="F106" s="506">
        <v>1</v>
      </c>
      <c r="G106" s="506">
        <v>2</v>
      </c>
      <c r="H106" s="506">
        <v>1</v>
      </c>
      <c r="I106" s="507"/>
      <c r="J106" s="93">
        <f t="shared" si="59"/>
        <v>-0.22222222222222221</v>
      </c>
      <c r="K106" s="94">
        <f t="shared" si="60"/>
        <v>-0.25</v>
      </c>
      <c r="L106" s="319"/>
      <c r="M106" s="488">
        <f>Q106+P106+O106+N106</f>
        <v>9</v>
      </c>
      <c r="N106" s="505">
        <v>4</v>
      </c>
      <c r="O106" s="506">
        <v>2</v>
      </c>
      <c r="P106" s="506">
        <v>1</v>
      </c>
      <c r="Q106" s="506">
        <v>2</v>
      </c>
      <c r="R106" s="262"/>
      <c r="S106" s="392"/>
      <c r="T106" s="497"/>
    </row>
    <row r="107" spans="1:20">
      <c r="A107" s="390"/>
      <c r="B107" s="433"/>
      <c r="C107" s="500"/>
      <c r="D107" s="501"/>
      <c r="E107" s="502"/>
      <c r="F107" s="503"/>
      <c r="G107" s="503"/>
      <c r="H107" s="503"/>
      <c r="I107" s="491"/>
      <c r="J107" s="93"/>
      <c r="K107" s="94"/>
      <c r="L107" s="492"/>
      <c r="M107" s="501"/>
      <c r="N107" s="504"/>
      <c r="O107" s="503"/>
      <c r="P107" s="503"/>
      <c r="Q107" s="503"/>
      <c r="R107" s="422"/>
      <c r="S107" s="390"/>
      <c r="T107" s="472"/>
    </row>
    <row r="108" spans="1:20" s="457" customFormat="1">
      <c r="A108" s="450"/>
      <c r="B108" s="404"/>
      <c r="C108" s="404" t="s">
        <v>40</v>
      </c>
      <c r="D108" s="418">
        <f>H108+G108+F108+E108</f>
        <v>4</v>
      </c>
      <c r="E108" s="508">
        <v>1</v>
      </c>
      <c r="F108" s="509">
        <v>2</v>
      </c>
      <c r="G108" s="509">
        <v>0</v>
      </c>
      <c r="H108" s="509">
        <v>1</v>
      </c>
      <c r="I108" s="507"/>
      <c r="J108" s="93">
        <f t="shared" si="59"/>
        <v>0</v>
      </c>
      <c r="K108" s="94" t="str">
        <f t="shared" si="60"/>
        <v>n.m.</v>
      </c>
      <c r="L108" s="319"/>
      <c r="M108" s="488">
        <f>Q108+P108+O108+N108</f>
        <v>4</v>
      </c>
      <c r="N108" s="508">
        <v>-1</v>
      </c>
      <c r="O108" s="509">
        <v>2</v>
      </c>
      <c r="P108" s="509">
        <v>2</v>
      </c>
      <c r="Q108" s="509">
        <v>1</v>
      </c>
      <c r="R108" s="262"/>
      <c r="S108" s="450"/>
      <c r="T108" s="510"/>
    </row>
    <row r="109" spans="1:20" s="423" customFormat="1">
      <c r="A109" s="392"/>
      <c r="B109" s="404"/>
      <c r="C109" s="500"/>
      <c r="D109" s="501"/>
      <c r="E109" s="502"/>
      <c r="F109" s="503"/>
      <c r="G109" s="503"/>
      <c r="H109" s="503"/>
      <c r="I109" s="491"/>
      <c r="J109" s="93"/>
      <c r="K109" s="94"/>
      <c r="L109" s="492"/>
      <c r="M109" s="501"/>
      <c r="N109" s="504"/>
      <c r="O109" s="503"/>
      <c r="P109" s="503"/>
      <c r="Q109" s="503"/>
      <c r="R109" s="422"/>
      <c r="S109" s="392"/>
      <c r="T109" s="497"/>
    </row>
    <row r="110" spans="1:20" s="423" customFormat="1">
      <c r="A110" s="392"/>
      <c r="B110" s="404"/>
      <c r="C110" s="404" t="s">
        <v>624</v>
      </c>
      <c r="D110" s="501">
        <f>H110+G110+F110+E110</f>
        <v>2249</v>
      </c>
      <c r="E110" s="504">
        <f>E93+E106+E104+E108</f>
        <v>683</v>
      </c>
      <c r="F110" s="503">
        <f>F93+F106+F104+F108</f>
        <v>483</v>
      </c>
      <c r="G110" s="503">
        <f>G93+G106+G104+G108</f>
        <v>548</v>
      </c>
      <c r="H110" s="503">
        <f>H93+H106+H104+H108</f>
        <v>535</v>
      </c>
      <c r="I110" s="491"/>
      <c r="J110" s="93">
        <f t="shared" si="59"/>
        <v>1.8107741059302906E-2</v>
      </c>
      <c r="K110" s="94">
        <f t="shared" si="60"/>
        <v>-0.10835509138381205</v>
      </c>
      <c r="L110" s="492"/>
      <c r="M110" s="488">
        <f>Q110+P110+O110+N110</f>
        <v>2209</v>
      </c>
      <c r="N110" s="504">
        <f>N93+N106+N104+N108</f>
        <v>766</v>
      </c>
      <c r="O110" s="503">
        <f>O93+O106+O104+O108</f>
        <v>476</v>
      </c>
      <c r="P110" s="503">
        <f>P93+P106+P104+P108</f>
        <v>507</v>
      </c>
      <c r="Q110" s="503">
        <f>Q93+Q106+Q104+Q108</f>
        <v>460</v>
      </c>
      <c r="R110" s="422"/>
      <c r="S110" s="392"/>
      <c r="T110" s="497"/>
    </row>
    <row r="111" spans="1:20" s="423" customFormat="1">
      <c r="A111" s="392"/>
      <c r="B111" s="404"/>
      <c r="C111" s="404"/>
      <c r="D111" s="501"/>
      <c r="E111" s="502"/>
      <c r="F111" s="503"/>
      <c r="G111" s="503"/>
      <c r="H111" s="503"/>
      <c r="I111" s="491"/>
      <c r="J111" s="93"/>
      <c r="K111" s="94"/>
      <c r="L111" s="492"/>
      <c r="M111" s="488"/>
      <c r="N111" s="504"/>
      <c r="O111" s="503"/>
      <c r="P111" s="503"/>
      <c r="Q111" s="503"/>
      <c r="R111" s="422"/>
      <c r="S111" s="392"/>
      <c r="T111" s="497"/>
    </row>
    <row r="112" spans="1:20" s="423" customFormat="1">
      <c r="A112" s="392"/>
      <c r="B112" s="404"/>
      <c r="C112" s="511" t="s">
        <v>526</v>
      </c>
      <c r="D112" s="512">
        <f>H112+G112+F112+E112</f>
        <v>633</v>
      </c>
      <c r="E112" s="513">
        <v>272</v>
      </c>
      <c r="F112" s="514">
        <v>126</v>
      </c>
      <c r="G112" s="514">
        <v>133</v>
      </c>
      <c r="H112" s="514">
        <v>102</v>
      </c>
      <c r="I112" s="515"/>
      <c r="J112" s="120">
        <f t="shared" si="59"/>
        <v>-1.577287066246047E-3</v>
      </c>
      <c r="K112" s="121">
        <f t="shared" si="60"/>
        <v>7.4074074074073071E-3</v>
      </c>
      <c r="L112" s="516"/>
      <c r="M112" s="517">
        <f>Q112+P112+O112+N112</f>
        <v>634</v>
      </c>
      <c r="N112" s="518">
        <v>270</v>
      </c>
      <c r="O112" s="514">
        <v>109</v>
      </c>
      <c r="P112" s="514">
        <v>147</v>
      </c>
      <c r="Q112" s="514">
        <v>108</v>
      </c>
      <c r="R112" s="422"/>
      <c r="S112" s="392"/>
      <c r="T112" s="497"/>
    </row>
    <row r="113" spans="1:20" s="423" customFormat="1">
      <c r="A113" s="392"/>
      <c r="B113" s="404"/>
      <c r="C113" s="511"/>
      <c r="D113" s="488"/>
      <c r="E113" s="502"/>
      <c r="F113" s="503"/>
      <c r="G113" s="503"/>
      <c r="H113" s="503"/>
      <c r="I113" s="491"/>
      <c r="J113" s="93"/>
      <c r="K113" s="94"/>
      <c r="L113" s="492"/>
      <c r="M113" s="501"/>
      <c r="N113" s="504"/>
      <c r="O113" s="503"/>
      <c r="P113" s="503"/>
      <c r="Q113" s="503"/>
      <c r="R113" s="422"/>
      <c r="S113" s="392"/>
      <c r="T113" s="497"/>
    </row>
    <row r="114" spans="1:20" s="423" customFormat="1">
      <c r="A114" s="392"/>
      <c r="B114" s="404"/>
      <c r="C114" s="404" t="s">
        <v>572</v>
      </c>
      <c r="D114" s="488">
        <f>+E114+F114+G114+H114</f>
        <v>1616</v>
      </c>
      <c r="E114" s="504">
        <f>+E110-E112</f>
        <v>411</v>
      </c>
      <c r="F114" s="503">
        <f>+F110-F112</f>
        <v>357</v>
      </c>
      <c r="G114" s="503">
        <f>+G110-G112</f>
        <v>415</v>
      </c>
      <c r="H114" s="503">
        <f>+H110-H112</f>
        <v>433</v>
      </c>
      <c r="I114" s="491"/>
      <c r="J114" s="93">
        <f t="shared" si="59"/>
        <v>2.6031746031746072E-2</v>
      </c>
      <c r="K114" s="94">
        <f t="shared" si="60"/>
        <v>-0.1713709677419355</v>
      </c>
      <c r="L114" s="492"/>
      <c r="M114" s="501">
        <f>+N114+O114+P114+Q114</f>
        <v>1575</v>
      </c>
      <c r="N114" s="504">
        <f>+N110-N112</f>
        <v>496</v>
      </c>
      <c r="O114" s="503">
        <f>+O110-O112</f>
        <v>367</v>
      </c>
      <c r="P114" s="503">
        <f>+P110-P112</f>
        <v>360</v>
      </c>
      <c r="Q114" s="503">
        <f>+Q110-Q112</f>
        <v>352</v>
      </c>
      <c r="R114" s="422"/>
      <c r="S114" s="392"/>
      <c r="T114" s="497"/>
    </row>
    <row r="115" spans="1:20" s="423" customFormat="1">
      <c r="A115" s="392"/>
      <c r="B115" s="399"/>
      <c r="C115" s="519"/>
      <c r="D115" s="520"/>
      <c r="E115" s="521"/>
      <c r="F115" s="522"/>
      <c r="G115" s="522"/>
      <c r="H115" s="522"/>
      <c r="I115" s="523"/>
      <c r="J115" s="524"/>
      <c r="K115" s="525"/>
      <c r="L115" s="422"/>
      <c r="M115" s="520"/>
      <c r="N115" s="526"/>
      <c r="O115" s="522"/>
      <c r="P115" s="522"/>
      <c r="Q115" s="522"/>
      <c r="R115" s="422"/>
      <c r="S115" s="392"/>
      <c r="T115" s="497"/>
    </row>
    <row r="116" spans="1:20" s="423" customFormat="1" ht="6" customHeight="1">
      <c r="A116" s="392"/>
      <c r="B116" s="390"/>
      <c r="C116" s="390"/>
      <c r="D116" s="390"/>
      <c r="E116" s="390"/>
      <c r="F116" s="390"/>
      <c r="G116" s="390"/>
      <c r="H116" s="390"/>
      <c r="I116" s="390"/>
      <c r="J116" s="43"/>
      <c r="K116" s="43"/>
      <c r="L116" s="390"/>
      <c r="M116" s="390"/>
      <c r="N116" s="390"/>
      <c r="O116" s="390"/>
      <c r="P116" s="390"/>
      <c r="Q116" s="390"/>
      <c r="R116" s="390"/>
      <c r="S116" s="392"/>
      <c r="T116" s="497"/>
    </row>
    <row r="117" spans="1:20" s="423" customFormat="1" ht="14.25">
      <c r="A117" s="405"/>
      <c r="B117" s="6" t="s">
        <v>342</v>
      </c>
      <c r="C117" s="470"/>
      <c r="D117" s="470"/>
      <c r="E117" s="470"/>
      <c r="F117" s="470"/>
      <c r="G117" s="470"/>
      <c r="H117" s="470"/>
      <c r="I117" s="469"/>
      <c r="J117" s="3"/>
      <c r="K117" s="3"/>
      <c r="L117" s="469"/>
      <c r="M117" s="470"/>
      <c r="N117" s="469"/>
      <c r="O117" s="470"/>
      <c r="P117" s="469"/>
      <c r="Q117" s="470"/>
      <c r="R117" s="471"/>
      <c r="S117" s="405"/>
      <c r="T117" s="497"/>
    </row>
    <row r="118" spans="1:20" ht="14.25">
      <c r="A118" s="527"/>
      <c r="B118" s="7"/>
      <c r="C118" s="528"/>
      <c r="D118" s="528"/>
      <c r="E118" s="528"/>
      <c r="F118" s="528"/>
      <c r="G118" s="528"/>
      <c r="H118" s="528"/>
      <c r="I118" s="528"/>
      <c r="J118" s="161"/>
      <c r="K118" s="161"/>
      <c r="L118" s="528"/>
      <c r="M118" s="528"/>
      <c r="N118" s="528"/>
      <c r="O118" s="528"/>
      <c r="P118" s="528"/>
      <c r="Q118" s="528"/>
      <c r="R118" s="528"/>
      <c r="S118" s="527"/>
      <c r="T118" s="472"/>
    </row>
    <row r="119" spans="1:20" ht="6" customHeight="1">
      <c r="A119" s="390"/>
      <c r="B119" s="390"/>
      <c r="C119" s="390"/>
      <c r="D119" s="390"/>
      <c r="E119" s="390"/>
      <c r="F119" s="390"/>
      <c r="G119" s="390"/>
      <c r="H119" s="390"/>
      <c r="I119" s="390"/>
      <c r="J119" s="43"/>
      <c r="K119" s="43"/>
      <c r="L119" s="390"/>
      <c r="M119" s="390"/>
      <c r="N119" s="390"/>
      <c r="O119" s="390"/>
      <c r="P119" s="390"/>
      <c r="Q119" s="390"/>
      <c r="R119" s="390"/>
      <c r="S119" s="390"/>
      <c r="T119" s="472"/>
    </row>
    <row r="120" spans="1:20">
      <c r="A120" s="390"/>
      <c r="B120" s="393"/>
      <c r="C120" s="47" t="s">
        <v>0</v>
      </c>
      <c r="D120" s="394">
        <f>+D86</f>
        <v>2013</v>
      </c>
      <c r="E120" s="402" t="str">
        <f>+E86</f>
        <v>Q4 '13</v>
      </c>
      <c r="F120" s="396" t="str">
        <f>+F2</f>
        <v>Q3 '13</v>
      </c>
      <c r="G120" s="396" t="str">
        <f>+G86</f>
        <v>Q2 '13</v>
      </c>
      <c r="H120" s="396" t="s">
        <v>408</v>
      </c>
      <c r="I120" s="393"/>
      <c r="J120" s="53"/>
      <c r="K120" s="54"/>
      <c r="L120" s="393"/>
      <c r="M120" s="397">
        <v>2012</v>
      </c>
      <c r="N120" s="395" t="s">
        <v>388</v>
      </c>
      <c r="O120" s="396" t="s">
        <v>371</v>
      </c>
      <c r="P120" s="396" t="s">
        <v>361</v>
      </c>
      <c r="Q120" s="396" t="s">
        <v>321</v>
      </c>
      <c r="R120" s="398"/>
      <c r="S120" s="390"/>
      <c r="T120" s="472"/>
    </row>
    <row r="121" spans="1:20" s="529" customFormat="1">
      <c r="A121" s="390"/>
      <c r="B121" s="399"/>
      <c r="C121" s="400" t="s">
        <v>229</v>
      </c>
      <c r="D121" s="401"/>
      <c r="E121" s="402"/>
      <c r="F121" s="396"/>
      <c r="G121" s="396"/>
      <c r="H121" s="396"/>
      <c r="I121" s="399"/>
      <c r="J121" s="208"/>
      <c r="K121" s="63"/>
      <c r="L121" s="399"/>
      <c r="M121" s="401"/>
      <c r="N121" s="474"/>
      <c r="O121" s="396"/>
      <c r="P121" s="473"/>
      <c r="Q121" s="396"/>
      <c r="R121" s="406"/>
      <c r="S121" s="390"/>
    </row>
    <row r="122" spans="1:20" ht="9" customHeight="1">
      <c r="A122" s="390"/>
      <c r="B122" s="399"/>
      <c r="C122" s="399"/>
      <c r="D122" s="475"/>
      <c r="E122" s="471"/>
      <c r="F122" s="473"/>
      <c r="G122" s="473"/>
      <c r="H122" s="473"/>
      <c r="I122" s="399"/>
      <c r="J122" s="164"/>
      <c r="K122" s="76"/>
      <c r="L122" s="399"/>
      <c r="M122" s="475"/>
      <c r="N122" s="474"/>
      <c r="O122" s="473"/>
      <c r="P122" s="473"/>
      <c r="Q122" s="473"/>
      <c r="R122" s="399"/>
      <c r="S122" s="390"/>
    </row>
    <row r="123" spans="1:20">
      <c r="A123" s="392"/>
      <c r="B123" s="424"/>
      <c r="C123" s="461" t="s">
        <v>530</v>
      </c>
      <c r="D123" s="183">
        <f>D89/Revenues!D42</f>
        <v>0.19937106918238995</v>
      </c>
      <c r="E123" s="357">
        <f>E89/Revenues!E42</f>
        <v>0.3329268292682927</v>
      </c>
      <c r="F123" s="358">
        <f>F89/Revenues!F42</f>
        <v>0.15769712140175218</v>
      </c>
      <c r="G123" s="358">
        <f>G89/Revenues!G42</f>
        <v>0.16583541147132169</v>
      </c>
      <c r="H123" s="358">
        <f>H89/Revenues!H42</f>
        <v>0.13438735177865613</v>
      </c>
      <c r="I123" s="530"/>
      <c r="J123" s="183"/>
      <c r="K123" s="184"/>
      <c r="L123" s="530"/>
      <c r="M123" s="183">
        <f>M89/Revenues!M42</f>
        <v>0.19754224270353302</v>
      </c>
      <c r="N123" s="184">
        <f>N89/Revenues!N42</f>
        <v>0.33333333333333331</v>
      </c>
      <c r="O123" s="358">
        <f>O89/Revenues!O42</f>
        <v>0.13325330132052821</v>
      </c>
      <c r="P123" s="358">
        <f>P89/Revenues!P42</f>
        <v>0.18404907975460122</v>
      </c>
      <c r="Q123" s="358">
        <f>Q89/Revenues!Q42</f>
        <v>0.1397984886649874</v>
      </c>
      <c r="R123" s="481"/>
      <c r="S123" s="392"/>
      <c r="T123" s="472"/>
    </row>
    <row r="124" spans="1:20">
      <c r="A124" s="390"/>
      <c r="B124" s="424"/>
      <c r="C124" s="461" t="s">
        <v>29</v>
      </c>
      <c r="D124" s="183">
        <f>D90/Revenues!D43</f>
        <v>0.25686813186813184</v>
      </c>
      <c r="E124" s="357">
        <f>E90/Revenues!E43</f>
        <v>0.36813186813186816</v>
      </c>
      <c r="F124" s="358">
        <f>F90/Revenues!F43</f>
        <v>0.25555555555555554</v>
      </c>
      <c r="G124" s="358">
        <f>G90/Revenues!G43</f>
        <v>0.24043715846994534</v>
      </c>
      <c r="H124" s="358">
        <f>H90/Revenues!H43</f>
        <v>0.16393442622950818</v>
      </c>
      <c r="I124" s="530"/>
      <c r="J124" s="183"/>
      <c r="K124" s="184"/>
      <c r="L124" s="530"/>
      <c r="M124" s="183">
        <f>M90/Revenues!M43</f>
        <v>0.1654228855721393</v>
      </c>
      <c r="N124" s="184">
        <f>N90/Revenues!N43</f>
        <v>0.29268292682926828</v>
      </c>
      <c r="O124" s="358">
        <f>O90/Revenues!O43</f>
        <v>0.15841584158415842</v>
      </c>
      <c r="P124" s="358">
        <f>P90/Revenues!P43</f>
        <v>0.10194174757281553</v>
      </c>
      <c r="Q124" s="358">
        <f>Q90/Revenues!Q43</f>
        <v>0.10471204188481675</v>
      </c>
      <c r="R124" s="481"/>
      <c r="S124" s="390"/>
      <c r="T124" s="472"/>
    </row>
    <row r="125" spans="1:20">
      <c r="A125" s="390"/>
      <c r="B125" s="424"/>
      <c r="C125" s="461" t="s">
        <v>37</v>
      </c>
      <c r="D125" s="183" t="s">
        <v>469</v>
      </c>
      <c r="E125" s="357" t="s">
        <v>469</v>
      </c>
      <c r="F125" s="358" t="s">
        <v>469</v>
      </c>
      <c r="G125" s="358" t="s">
        <v>469</v>
      </c>
      <c r="H125" s="358" t="s">
        <v>469</v>
      </c>
      <c r="I125" s="530"/>
      <c r="J125" s="183"/>
      <c r="K125" s="184"/>
      <c r="L125" s="530"/>
      <c r="M125" s="183">
        <f>M91/Revenues!M44</f>
        <v>4.7169811320754715E-3</v>
      </c>
      <c r="N125" s="184">
        <f>N91/Revenues!N44</f>
        <v>0</v>
      </c>
      <c r="O125" s="358">
        <f>O91/Revenues!O44</f>
        <v>1.9230769230769232E-2</v>
      </c>
      <c r="P125" s="358">
        <f>P91/Revenues!P44</f>
        <v>0</v>
      </c>
      <c r="Q125" s="358">
        <f>Q91/Revenues!Q44</f>
        <v>0</v>
      </c>
      <c r="R125" s="481"/>
      <c r="S125" s="390"/>
      <c r="T125" s="472"/>
    </row>
    <row r="126" spans="1:20">
      <c r="A126" s="390"/>
      <c r="B126" s="424"/>
      <c r="C126" s="461" t="s">
        <v>338</v>
      </c>
      <c r="D126" s="183">
        <f>D92/Revenues!D45</f>
        <v>0</v>
      </c>
      <c r="E126" s="357">
        <f>E92/Revenues!E45</f>
        <v>0</v>
      </c>
      <c r="F126" s="358">
        <f>F92/Revenues!F45</f>
        <v>0</v>
      </c>
      <c r="G126" s="358">
        <f>G92/Revenues!G45</f>
        <v>0</v>
      </c>
      <c r="H126" s="358">
        <f>H92/Revenues!H45</f>
        <v>0</v>
      </c>
      <c r="I126" s="530"/>
      <c r="J126" s="183"/>
      <c r="K126" s="184"/>
      <c r="L126" s="530"/>
      <c r="M126" s="183">
        <f>M92/Revenues!M45</f>
        <v>0</v>
      </c>
      <c r="N126" s="184">
        <f>N92/Revenues!N45</f>
        <v>-7.6923076923076927E-2</v>
      </c>
      <c r="O126" s="358">
        <f>O92/Revenues!O45</f>
        <v>0.10526315789473684</v>
      </c>
      <c r="P126" s="358">
        <f>P92/Revenues!P45</f>
        <v>0</v>
      </c>
      <c r="Q126" s="358">
        <f>Q92/Revenues!Q45</f>
        <v>-3.8461538461538464E-2</v>
      </c>
      <c r="R126" s="481"/>
      <c r="S126" s="390"/>
      <c r="T126" s="472"/>
    </row>
    <row r="127" spans="1:20">
      <c r="A127" s="390"/>
      <c r="B127" s="433"/>
      <c r="C127" s="487" t="s">
        <v>531</v>
      </c>
      <c r="D127" s="188">
        <f>D93/Revenues!D46</f>
        <v>0.20790073436312992</v>
      </c>
      <c r="E127" s="361">
        <f>E93/Revenues!E46</f>
        <v>0.33630069238377841</v>
      </c>
      <c r="F127" s="362">
        <f>F93/Revenues!F46</f>
        <v>0.17373737373737375</v>
      </c>
      <c r="G127" s="362">
        <f>G93/Revenues!G46</f>
        <v>0.17771084337349397</v>
      </c>
      <c r="H127" s="362">
        <f>H93/Revenues!H46</f>
        <v>0.13865546218487396</v>
      </c>
      <c r="I127" s="531"/>
      <c r="J127" s="188"/>
      <c r="K127" s="189"/>
      <c r="L127" s="531"/>
      <c r="M127" s="188">
        <f>M93/Revenues!M46</f>
        <v>0.18561872909698995</v>
      </c>
      <c r="N127" s="189">
        <f>N93/Revenues!N46</f>
        <v>0.31800766283524906</v>
      </c>
      <c r="O127" s="362">
        <f>O93/Revenues!O46</f>
        <v>0.13295880149812733</v>
      </c>
      <c r="P127" s="362">
        <f>P93/Revenues!P46</f>
        <v>0.16208530805687205</v>
      </c>
      <c r="Q127" s="362">
        <f>Q93/Revenues!Q46</f>
        <v>0.1295387634936212</v>
      </c>
      <c r="R127" s="422"/>
      <c r="S127" s="390"/>
      <c r="T127" s="472"/>
    </row>
    <row r="128" spans="1:20">
      <c r="A128" s="390"/>
      <c r="B128" s="424"/>
      <c r="C128" s="399"/>
      <c r="D128" s="188"/>
      <c r="E128" s="361"/>
      <c r="F128" s="362"/>
      <c r="G128" s="362"/>
      <c r="H128" s="362"/>
      <c r="I128" s="531"/>
      <c r="J128" s="188"/>
      <c r="K128" s="189"/>
      <c r="L128" s="531"/>
      <c r="M128" s="188"/>
      <c r="N128" s="189"/>
      <c r="O128" s="362"/>
      <c r="P128" s="362"/>
      <c r="Q128" s="362"/>
      <c r="R128" s="422"/>
      <c r="S128" s="390"/>
      <c r="T128" s="472"/>
    </row>
    <row r="129" spans="1:20">
      <c r="A129" s="390"/>
      <c r="B129" s="424"/>
      <c r="C129" s="461" t="s">
        <v>309</v>
      </c>
      <c r="D129" s="183">
        <f>D95/Revenues!D48</f>
        <v>0.15231788079470199</v>
      </c>
      <c r="E129" s="357">
        <f>E95/Revenues!E48</f>
        <v>7.3654390934844188E-2</v>
      </c>
      <c r="F129" s="358">
        <f>F95/Revenues!F48</f>
        <v>0.10133333333333333</v>
      </c>
      <c r="G129" s="358">
        <f>G95/Revenues!G48</f>
        <v>0.20565552699228792</v>
      </c>
      <c r="H129" s="358">
        <f>H95/Revenues!H48</f>
        <v>0.21882951653944022</v>
      </c>
      <c r="I129" s="531"/>
      <c r="J129" s="188"/>
      <c r="K129" s="189"/>
      <c r="L129" s="531"/>
      <c r="M129" s="183">
        <f>M95/Revenues!M48</f>
        <v>0.15407147041593439</v>
      </c>
      <c r="N129" s="184">
        <f>N95/Revenues!N48</f>
        <v>0.24514563106796117</v>
      </c>
      <c r="O129" s="358">
        <f>O95/Revenues!O48</f>
        <v>0.15366430260047281</v>
      </c>
      <c r="P129" s="358">
        <f>P95/Revenues!P48</f>
        <v>0.15056179775280898</v>
      </c>
      <c r="Q129" s="358">
        <f>Q95/Revenues!Q48</f>
        <v>7.0257611241217793E-2</v>
      </c>
      <c r="R129" s="422"/>
      <c r="S129" s="390"/>
      <c r="T129" s="472"/>
    </row>
    <row r="130" spans="1:20">
      <c r="A130" s="390"/>
      <c r="B130" s="424"/>
      <c r="C130" s="461" t="s">
        <v>310</v>
      </c>
      <c r="D130" s="183">
        <f>D96/Revenues!D49</f>
        <v>0.14016309887869521</v>
      </c>
      <c r="E130" s="357">
        <f>E96/Revenues!E49</f>
        <v>0.12601626016260162</v>
      </c>
      <c r="F130" s="358">
        <f>F96/Revenues!F49</f>
        <v>0.11247443762781185</v>
      </c>
      <c r="G130" s="358">
        <f>G96/Revenues!G49</f>
        <v>0.15</v>
      </c>
      <c r="H130" s="358">
        <f>H96/Revenues!H49</f>
        <v>0.17165668662674652</v>
      </c>
      <c r="I130" s="531"/>
      <c r="J130" s="188"/>
      <c r="K130" s="189"/>
      <c r="L130" s="531"/>
      <c r="M130" s="183">
        <f>M96/Revenues!M49</f>
        <v>0.16684665226781858</v>
      </c>
      <c r="N130" s="184">
        <f>N96/Revenues!N49</f>
        <v>0.19791666666666666</v>
      </c>
      <c r="O130" s="358">
        <f>O96/Revenues!O49</f>
        <v>0.1575492341356674</v>
      </c>
      <c r="P130" s="358">
        <f>P96/Revenues!P49</f>
        <v>0.14442013129102846</v>
      </c>
      <c r="Q130" s="358">
        <f>Q96/Revenues!Q49</f>
        <v>0.16593886462882096</v>
      </c>
      <c r="R130" s="422"/>
      <c r="S130" s="390"/>
      <c r="T130" s="472"/>
    </row>
    <row r="131" spans="1:20">
      <c r="A131" s="390"/>
      <c r="B131" s="424"/>
      <c r="C131" s="461" t="s">
        <v>30</v>
      </c>
      <c r="D131" s="183">
        <f>D97/Revenues!D50</f>
        <v>4.2798660215854115E-2</v>
      </c>
      <c r="E131" s="357">
        <f>E97/Revenues!E50</f>
        <v>5.2870090634441085E-2</v>
      </c>
      <c r="F131" s="358">
        <f>F97/Revenues!F50</f>
        <v>4.3343653250773995E-2</v>
      </c>
      <c r="G131" s="358">
        <f>G97/Revenues!G50</f>
        <v>4.0995607613469986E-2</v>
      </c>
      <c r="H131" s="358">
        <f>H97/Revenues!H50</f>
        <v>3.4482758620689655E-2</v>
      </c>
      <c r="I131" s="531"/>
      <c r="J131" s="188"/>
      <c r="K131" s="189"/>
      <c r="L131" s="531"/>
      <c r="M131" s="183">
        <f>M97/Revenues!M50</f>
        <v>4.5669824086603521E-2</v>
      </c>
      <c r="N131" s="184">
        <f>N97/Revenues!N50</f>
        <v>5.0802139037433157E-2</v>
      </c>
      <c r="O131" s="358">
        <f>O97/Revenues!O50</f>
        <v>3.9436619718309862E-2</v>
      </c>
      <c r="P131" s="358">
        <f>P97/Revenues!P50</f>
        <v>3.9893617021276598E-2</v>
      </c>
      <c r="Q131" s="358">
        <f>Q97/Revenues!Q50</f>
        <v>5.2278820375335121E-2</v>
      </c>
      <c r="R131" s="422"/>
      <c r="S131" s="390"/>
      <c r="T131" s="472"/>
    </row>
    <row r="132" spans="1:20">
      <c r="A132" s="390"/>
      <c r="B132" s="424"/>
      <c r="C132" s="461" t="s">
        <v>317</v>
      </c>
      <c r="D132" s="183">
        <f>D98/Revenues!D51</f>
        <v>0.31295425395468146</v>
      </c>
      <c r="E132" s="357">
        <f>E98/Revenues!E51</f>
        <v>0.33391915641476272</v>
      </c>
      <c r="F132" s="358">
        <f>F98/Revenues!F51</f>
        <v>0.29331046312178388</v>
      </c>
      <c r="G132" s="358">
        <f>G98/Revenues!G51</f>
        <v>0.29982964224872233</v>
      </c>
      <c r="H132" s="358">
        <f>H98/Revenues!H51</f>
        <v>0.32500000000000001</v>
      </c>
      <c r="I132" s="531"/>
      <c r="J132" s="188"/>
      <c r="K132" s="189"/>
      <c r="L132" s="531"/>
      <c r="M132" s="183">
        <f>M98/Revenues!M51</f>
        <v>0.26240571655418815</v>
      </c>
      <c r="N132" s="184">
        <f>N98/Revenues!N51</f>
        <v>0.27401574803149609</v>
      </c>
      <c r="O132" s="358">
        <f>O98/Revenues!O51</f>
        <v>0.25201938610662361</v>
      </c>
      <c r="P132" s="358">
        <f>P98/Revenues!P51</f>
        <v>0.24960505529225907</v>
      </c>
      <c r="Q132" s="358">
        <f>Q98/Revenues!Q51</f>
        <v>0.27373417721518989</v>
      </c>
      <c r="R132" s="422"/>
      <c r="S132" s="390"/>
      <c r="T132" s="472"/>
    </row>
    <row r="133" spans="1:20" s="423" customFormat="1">
      <c r="A133" s="392"/>
      <c r="B133" s="424"/>
      <c r="C133" s="461" t="s">
        <v>338</v>
      </c>
      <c r="D133" s="183">
        <f>D99/Revenues!D52</f>
        <v>-1.0067114093959731E-2</v>
      </c>
      <c r="E133" s="357">
        <f>E99/Revenues!E52</f>
        <v>-1.556420233463035E-2</v>
      </c>
      <c r="F133" s="358">
        <f>F99/Revenues!F52</f>
        <v>-1.364522417153996E-2</v>
      </c>
      <c r="G133" s="358">
        <f>G99/Revenues!G52</f>
        <v>-5.7034220532319393E-3</v>
      </c>
      <c r="H133" s="358">
        <f>H99/Revenues!H52</f>
        <v>-5.6285178236397749E-3</v>
      </c>
      <c r="I133" s="531"/>
      <c r="J133" s="188"/>
      <c r="K133" s="189"/>
      <c r="L133" s="531"/>
      <c r="M133" s="183">
        <f>M99/Revenues!M52</f>
        <v>-2.3452157598499064E-3</v>
      </c>
      <c r="N133" s="184">
        <f>N99/Revenues!N52</f>
        <v>-5.4744525547445258E-3</v>
      </c>
      <c r="O133" s="358">
        <f>O99/Revenues!O52</f>
        <v>-3.838771593090211E-3</v>
      </c>
      <c r="P133" s="358">
        <f>P99/Revenues!P52</f>
        <v>0</v>
      </c>
      <c r="Q133" s="358">
        <f>Q99/Revenues!Q52</f>
        <v>0</v>
      </c>
      <c r="R133" s="422"/>
      <c r="S133" s="392"/>
      <c r="T133" s="497"/>
    </row>
    <row r="134" spans="1:20" s="423" customFormat="1">
      <c r="A134" s="392"/>
      <c r="B134" s="424"/>
      <c r="C134" s="487" t="s">
        <v>214</v>
      </c>
      <c r="D134" s="188">
        <f>D100/Revenues!D53</f>
        <v>0.21412975670617593</v>
      </c>
      <c r="E134" s="361">
        <f>E100/Revenues!E53</f>
        <v>0.20550576184379002</v>
      </c>
      <c r="F134" s="362">
        <f>F100/Revenues!F53</f>
        <v>0.18924050632911393</v>
      </c>
      <c r="G134" s="362">
        <f>G100/Revenues!G53</f>
        <v>0.22256664600123993</v>
      </c>
      <c r="H134" s="362">
        <f>H100/Revenues!H53</f>
        <v>0.23777911888955944</v>
      </c>
      <c r="I134" s="531"/>
      <c r="J134" s="188"/>
      <c r="K134" s="189"/>
      <c r="L134" s="531"/>
      <c r="M134" s="188">
        <f>M100/Revenues!M53</f>
        <v>0.19892784700086932</v>
      </c>
      <c r="N134" s="189">
        <f>N100/Revenues!N53</f>
        <v>0.23798494499131442</v>
      </c>
      <c r="O134" s="362">
        <f>O100/Revenues!O53</f>
        <v>0.19135071090047392</v>
      </c>
      <c r="P134" s="362">
        <f>P100/Revenues!P53</f>
        <v>0.18290598290598289</v>
      </c>
      <c r="Q134" s="362">
        <f>Q100/Revenues!Q53</f>
        <v>0.1836027713625866</v>
      </c>
      <c r="R134" s="422"/>
      <c r="S134" s="392"/>
      <c r="T134" s="497"/>
    </row>
    <row r="135" spans="1:20">
      <c r="A135" s="390"/>
      <c r="B135" s="433"/>
      <c r="C135" s="461"/>
      <c r="D135" s="188"/>
      <c r="E135" s="361"/>
      <c r="F135" s="362"/>
      <c r="G135" s="362"/>
      <c r="H135" s="362"/>
      <c r="I135" s="531"/>
      <c r="J135" s="188"/>
      <c r="K135" s="189"/>
      <c r="L135" s="531"/>
      <c r="M135" s="188"/>
      <c r="N135" s="189"/>
      <c r="O135" s="362"/>
      <c r="P135" s="362"/>
      <c r="Q135" s="362"/>
      <c r="R135" s="422"/>
      <c r="S135" s="390"/>
      <c r="T135" s="472"/>
    </row>
    <row r="136" spans="1:20" s="423" customFormat="1">
      <c r="A136" s="392"/>
      <c r="B136" s="424"/>
      <c r="C136" s="461" t="s">
        <v>405</v>
      </c>
      <c r="D136" s="183">
        <f>D102/Revenues!D55</f>
        <v>7.0512820512820512E-2</v>
      </c>
      <c r="E136" s="357">
        <f>E102/Revenues!E55</f>
        <v>0.11688311688311688</v>
      </c>
      <c r="F136" s="358">
        <f>F102/Revenues!F55</f>
        <v>6.1643835616438353E-2</v>
      </c>
      <c r="G136" s="358">
        <f>G102/Revenues!G55</f>
        <v>5.9880239520958084E-2</v>
      </c>
      <c r="H136" s="358">
        <f>H102/Revenues!H55</f>
        <v>4.4585987261146494E-2</v>
      </c>
      <c r="I136" s="531"/>
      <c r="J136" s="188"/>
      <c r="K136" s="189"/>
      <c r="L136" s="531"/>
      <c r="M136" s="183">
        <f>M102/Revenues!M55</f>
        <v>5.39906103286385E-2</v>
      </c>
      <c r="N136" s="184">
        <f>N102/Revenues!N55</f>
        <v>0.11904761904761904</v>
      </c>
      <c r="O136" s="358">
        <f>O102/Revenues!O55</f>
        <v>4.2682926829268296E-2</v>
      </c>
      <c r="P136" s="358">
        <f>P102/Revenues!P55</f>
        <v>4.9327354260089683E-2</v>
      </c>
      <c r="Q136" s="358">
        <f>Q102/Revenues!Q55</f>
        <v>2.6936026936026935E-2</v>
      </c>
      <c r="R136" s="422"/>
      <c r="S136" s="392"/>
      <c r="T136" s="497"/>
    </row>
    <row r="137" spans="1:20">
      <c r="A137" s="390"/>
      <c r="B137" s="424"/>
      <c r="C137" s="461" t="s">
        <v>54</v>
      </c>
      <c r="D137" s="183">
        <f>D103/Revenues!D56</f>
        <v>0</v>
      </c>
      <c r="E137" s="357">
        <f>E103/Revenues!E56</f>
        <v>0</v>
      </c>
      <c r="F137" s="358">
        <f>F103/Revenues!F56</f>
        <v>0</v>
      </c>
      <c r="G137" s="358">
        <f>G103/Revenues!G56</f>
        <v>0</v>
      </c>
      <c r="H137" s="358">
        <f>H103/Revenues!H56</f>
        <v>0</v>
      </c>
      <c r="I137" s="531"/>
      <c r="J137" s="188"/>
      <c r="K137" s="189"/>
      <c r="L137" s="531"/>
      <c r="M137" s="183">
        <f>M103/Revenues!M56</f>
        <v>0</v>
      </c>
      <c r="N137" s="184">
        <f>N103/Revenues!N56</f>
        <v>0</v>
      </c>
      <c r="O137" s="358">
        <f>O103/Revenues!O56</f>
        <v>0</v>
      </c>
      <c r="P137" s="358">
        <f>P103/Revenues!P56</f>
        <v>-1.2345679012345678E-2</v>
      </c>
      <c r="Q137" s="358">
        <f>Q103/Revenues!Q56</f>
        <v>1.1764705882352941E-2</v>
      </c>
      <c r="R137" s="481"/>
      <c r="S137" s="390"/>
      <c r="T137" s="472"/>
    </row>
    <row r="138" spans="1:20">
      <c r="A138" s="390"/>
      <c r="B138" s="424"/>
      <c r="C138" s="404" t="s">
        <v>171</v>
      </c>
      <c r="D138" s="188">
        <f>D104/Revenues!D57</f>
        <v>0.20924394565859422</v>
      </c>
      <c r="E138" s="361">
        <f>E104/Revenues!E57</f>
        <v>0.20607902735562311</v>
      </c>
      <c r="F138" s="362">
        <f>F104/Revenues!F57</f>
        <v>0.18543046357615894</v>
      </c>
      <c r="G138" s="362">
        <f>G104/Revenues!G57</f>
        <v>0.21516034985422741</v>
      </c>
      <c r="H138" s="362">
        <f>H104/Revenues!H57</f>
        <v>0.22901199314677329</v>
      </c>
      <c r="I138" s="531"/>
      <c r="J138" s="188"/>
      <c r="K138" s="189"/>
      <c r="L138" s="531"/>
      <c r="M138" s="188">
        <f>M104/Revenues!M57</f>
        <v>0.19123989218328841</v>
      </c>
      <c r="N138" s="189">
        <f>N104/Revenues!N57</f>
        <v>0.23864894795127353</v>
      </c>
      <c r="O138" s="362">
        <f>O104/Revenues!O57</f>
        <v>0.18612521150592218</v>
      </c>
      <c r="P138" s="362">
        <f>P104/Revenues!P57</f>
        <v>0.17554032683183976</v>
      </c>
      <c r="Q138" s="362">
        <f>Q104/Revenues!Q57</f>
        <v>0.16718106995884774</v>
      </c>
      <c r="R138" s="481"/>
      <c r="S138" s="390"/>
      <c r="T138" s="472"/>
    </row>
    <row r="139" spans="1:20">
      <c r="A139" s="390"/>
      <c r="B139" s="424"/>
      <c r="C139" s="500"/>
      <c r="D139" s="188"/>
      <c r="E139" s="361"/>
      <c r="F139" s="362"/>
      <c r="G139" s="362"/>
      <c r="H139" s="362"/>
      <c r="I139" s="531"/>
      <c r="J139" s="188"/>
      <c r="K139" s="189"/>
      <c r="L139" s="531"/>
      <c r="M139" s="188"/>
      <c r="N139" s="189"/>
      <c r="O139" s="362"/>
      <c r="P139" s="362"/>
      <c r="Q139" s="362"/>
      <c r="R139" s="481"/>
      <c r="S139" s="390"/>
      <c r="T139" s="472"/>
    </row>
    <row r="140" spans="1:20">
      <c r="A140" s="390"/>
      <c r="B140" s="424"/>
      <c r="C140" s="500" t="s">
        <v>188</v>
      </c>
      <c r="D140" s="188">
        <f>D106/Revenues!D59</f>
        <v>7.2239422084623322E-3</v>
      </c>
      <c r="E140" s="361">
        <f>E106/Revenues!E59</f>
        <v>1.2931034482758621E-2</v>
      </c>
      <c r="F140" s="362">
        <f>F106/Revenues!F59</f>
        <v>4.0322580645161289E-3</v>
      </c>
      <c r="G140" s="362">
        <f>G106/Revenues!G59</f>
        <v>8.0971659919028341E-3</v>
      </c>
      <c r="H140" s="362">
        <f>H106/Revenues!H59</f>
        <v>4.1322314049586778E-3</v>
      </c>
      <c r="I140" s="531"/>
      <c r="J140" s="188"/>
      <c r="K140" s="189"/>
      <c r="L140" s="531"/>
      <c r="M140" s="188">
        <f>M106/Revenues!M59</f>
        <v>8.6956521739130436E-3</v>
      </c>
      <c r="N140" s="189">
        <f>N106/Revenues!N59</f>
        <v>1.5686274509803921E-2</v>
      </c>
      <c r="O140" s="362">
        <f>O106/Revenues!O59</f>
        <v>7.575757575757576E-3</v>
      </c>
      <c r="P140" s="362">
        <f>P106/Revenues!P59</f>
        <v>3.8314176245210726E-3</v>
      </c>
      <c r="Q140" s="362">
        <f>Q106/Revenues!Q59</f>
        <v>7.8431372549019607E-3</v>
      </c>
      <c r="R140" s="422"/>
      <c r="S140" s="390"/>
      <c r="T140" s="472"/>
    </row>
    <row r="141" spans="1:20">
      <c r="A141" s="390"/>
      <c r="B141" s="424"/>
      <c r="C141" s="500"/>
      <c r="D141" s="188"/>
      <c r="E141" s="361"/>
      <c r="F141" s="362"/>
      <c r="G141" s="362"/>
      <c r="H141" s="362"/>
      <c r="I141" s="531"/>
      <c r="J141" s="188"/>
      <c r="K141" s="189"/>
      <c r="L141" s="531"/>
      <c r="M141" s="188"/>
      <c r="N141" s="189"/>
      <c r="O141" s="362"/>
      <c r="P141" s="362"/>
      <c r="Q141" s="362"/>
      <c r="R141" s="481"/>
      <c r="S141" s="390"/>
      <c r="T141" s="472"/>
    </row>
    <row r="142" spans="1:20">
      <c r="A142" s="390"/>
      <c r="B142" s="451"/>
      <c r="C142" s="404" t="s">
        <v>40</v>
      </c>
      <c r="D142" s="188">
        <f>D108/Revenues!D83</f>
        <v>5.0632911392405063E-2</v>
      </c>
      <c r="E142" s="361">
        <f>E108/Revenues!E83</f>
        <v>5.5555555555555552E-2</v>
      </c>
      <c r="F142" s="362">
        <f>F108/Revenues!F83</f>
        <v>9.0909090909090912E-2</v>
      </c>
      <c r="G142" s="362">
        <f>G108/Revenues!G83</f>
        <v>0</v>
      </c>
      <c r="H142" s="362">
        <f>H108/Revenues!H83</f>
        <v>4.7619047619047616E-2</v>
      </c>
      <c r="I142" s="531"/>
      <c r="J142" s="188"/>
      <c r="K142" s="189"/>
      <c r="L142" s="531"/>
      <c r="M142" s="188">
        <f>M108/Revenues!M83</f>
        <v>5.4054054054054057E-2</v>
      </c>
      <c r="N142" s="189">
        <f>N108/Revenues!N83</f>
        <v>-0.05</v>
      </c>
      <c r="O142" s="362">
        <f>O108/Revenues!O83</f>
        <v>0.1111111111111111</v>
      </c>
      <c r="P142" s="362">
        <f>P108/Revenues!P83</f>
        <v>0.11764705882352941</v>
      </c>
      <c r="Q142" s="362">
        <f>Q108/Revenues!Q83</f>
        <v>5.2631578947368418E-2</v>
      </c>
      <c r="R142" s="532"/>
      <c r="S142" s="390"/>
      <c r="T142" s="472"/>
    </row>
    <row r="143" spans="1:20">
      <c r="A143" s="390"/>
      <c r="B143" s="433"/>
      <c r="C143" s="500"/>
      <c r="D143" s="188"/>
      <c r="E143" s="361"/>
      <c r="F143" s="362"/>
      <c r="G143" s="362"/>
      <c r="H143" s="362"/>
      <c r="I143" s="531"/>
      <c r="J143" s="188"/>
      <c r="K143" s="189"/>
      <c r="L143" s="531"/>
      <c r="M143" s="188"/>
      <c r="N143" s="189"/>
      <c r="O143" s="362"/>
      <c r="P143" s="362"/>
      <c r="Q143" s="362"/>
      <c r="R143" s="422"/>
      <c r="S143" s="390"/>
      <c r="T143" s="472"/>
    </row>
    <row r="144" spans="1:20" s="423" customFormat="1">
      <c r="A144" s="392"/>
      <c r="B144" s="424"/>
      <c r="C144" s="404" t="s">
        <v>625</v>
      </c>
      <c r="D144" s="188">
        <f>D110/Revenues!D87</f>
        <v>0.19519180697795521</v>
      </c>
      <c r="E144" s="361">
        <f>E110/Revenues!E87</f>
        <v>0.23939712583245706</v>
      </c>
      <c r="F144" s="362">
        <f>F110/Revenues!F87</f>
        <v>0.16929547844374343</v>
      </c>
      <c r="G144" s="362">
        <f>G110/Revenues!G87</f>
        <v>0.1880576527110501</v>
      </c>
      <c r="H144" s="362">
        <f>H110/Revenues!H87</f>
        <v>0.18435561681598897</v>
      </c>
      <c r="I144" s="531"/>
      <c r="J144" s="188"/>
      <c r="K144" s="189"/>
      <c r="L144" s="531"/>
      <c r="M144" s="188">
        <f>M110/Revenues!M87</f>
        <v>0.178015956160851</v>
      </c>
      <c r="N144" s="189">
        <f>N110/Revenues!N87</f>
        <v>0.2509007533573534</v>
      </c>
      <c r="O144" s="362">
        <f>O110/Revenues!O87</f>
        <v>0.15637319316688567</v>
      </c>
      <c r="P144" s="362">
        <f>P110/Revenues!P87</f>
        <v>0.16074825618262523</v>
      </c>
      <c r="Q144" s="362">
        <f>Q110/Revenues!Q87</f>
        <v>0.14566181127295758</v>
      </c>
      <c r="R144" s="430"/>
      <c r="S144" s="392"/>
      <c r="T144" s="497"/>
    </row>
    <row r="145" spans="1:21" s="423" customFormat="1">
      <c r="A145" s="392"/>
      <c r="B145" s="424"/>
      <c r="C145" s="404"/>
      <c r="D145" s="188"/>
      <c r="E145" s="361"/>
      <c r="F145" s="362"/>
      <c r="G145" s="362"/>
      <c r="H145" s="362"/>
      <c r="I145" s="531"/>
      <c r="J145" s="188"/>
      <c r="K145" s="189"/>
      <c r="L145" s="531"/>
      <c r="M145" s="188"/>
      <c r="N145" s="189"/>
      <c r="O145" s="362"/>
      <c r="P145" s="362"/>
      <c r="Q145" s="362"/>
      <c r="R145" s="430"/>
      <c r="S145" s="392"/>
      <c r="T145" s="497"/>
    </row>
    <row r="146" spans="1:21">
      <c r="A146" s="390"/>
      <c r="B146" s="433"/>
      <c r="C146" s="511" t="s">
        <v>526</v>
      </c>
      <c r="D146" s="218">
        <f>D112/Revenues!D89</f>
        <v>0.20558622929522571</v>
      </c>
      <c r="E146" s="388">
        <f>E112/Revenues!E89</f>
        <v>0.34256926952141059</v>
      </c>
      <c r="F146" s="366">
        <f>F112/Revenues!F89</f>
        <v>0.16321243523316062</v>
      </c>
      <c r="G146" s="366">
        <f>G112/Revenues!G89</f>
        <v>0.17073170731707318</v>
      </c>
      <c r="H146" s="366">
        <f>H112/Revenues!H89</f>
        <v>0.13896457765667575</v>
      </c>
      <c r="I146" s="533"/>
      <c r="J146" s="218"/>
      <c r="K146" s="219"/>
      <c r="L146" s="533"/>
      <c r="M146" s="218">
        <f>M112/Revenues!M89</f>
        <v>0.20445017736214124</v>
      </c>
      <c r="N146" s="219">
        <f>N112/Revenues!N89</f>
        <v>0.34838709677419355</v>
      </c>
      <c r="O146" s="366">
        <f>O112/Revenues!O89</f>
        <v>0.13727959697732997</v>
      </c>
      <c r="P146" s="366">
        <f>P112/Revenues!P89</f>
        <v>0.18943298969072164</v>
      </c>
      <c r="Q146" s="366">
        <f>Q112/Revenues!Q89</f>
        <v>0.14285714285714285</v>
      </c>
      <c r="R146" s="422"/>
      <c r="S146" s="390"/>
      <c r="T146" s="472"/>
    </row>
    <row r="147" spans="1:21">
      <c r="A147" s="390"/>
      <c r="B147" s="433"/>
      <c r="C147" s="511"/>
      <c r="D147" s="188"/>
      <c r="E147" s="361"/>
      <c r="F147" s="362"/>
      <c r="G147" s="362"/>
      <c r="H147" s="362"/>
      <c r="I147" s="531"/>
      <c r="J147" s="188"/>
      <c r="K147" s="189"/>
      <c r="L147" s="531"/>
      <c r="M147" s="188"/>
      <c r="N147" s="189"/>
      <c r="O147" s="362"/>
      <c r="P147" s="362"/>
      <c r="Q147" s="362"/>
      <c r="R147" s="422"/>
      <c r="S147" s="390"/>
      <c r="T147" s="472"/>
    </row>
    <row r="148" spans="1:21">
      <c r="A148" s="390"/>
      <c r="B148" s="433"/>
      <c r="C148" s="404" t="s">
        <v>581</v>
      </c>
      <c r="D148" s="188">
        <f>D114/Revenues!D91</f>
        <v>0.19140116072486082</v>
      </c>
      <c r="E148" s="361">
        <f>E114/Revenues!E91</f>
        <v>0.19961146187469644</v>
      </c>
      <c r="F148" s="362">
        <f>F114/Revenues!F91</f>
        <v>0.17155213839500241</v>
      </c>
      <c r="G148" s="362">
        <f>G114/Revenues!G91</f>
        <v>0.19437939110070257</v>
      </c>
      <c r="H148" s="362">
        <f>H114/Revenues!H91</f>
        <v>0.19972324723247231</v>
      </c>
      <c r="I148" s="531"/>
      <c r="J148" s="188"/>
      <c r="K148" s="189"/>
      <c r="L148" s="531"/>
      <c r="M148" s="188">
        <f>M114/Revenues!M91</f>
        <v>0.16920928233777396</v>
      </c>
      <c r="N148" s="189">
        <f>N114/Revenues!N91</f>
        <v>0.21773485513608429</v>
      </c>
      <c r="O148" s="362">
        <f>O114/Revenues!O91</f>
        <v>0.16311111111111112</v>
      </c>
      <c r="P148" s="362">
        <f>P114/Revenues!P91</f>
        <v>0.15138772077375945</v>
      </c>
      <c r="Q148" s="362">
        <f>Q114/Revenues!Q91</f>
        <v>0.14654454621149043</v>
      </c>
      <c r="R148" s="422"/>
      <c r="S148" s="390"/>
      <c r="T148" s="472"/>
    </row>
    <row r="149" spans="1:21">
      <c r="A149" s="390"/>
      <c r="B149" s="404"/>
      <c r="C149" s="404"/>
      <c r="D149" s="466"/>
      <c r="E149" s="534"/>
      <c r="F149" s="535"/>
      <c r="G149" s="535"/>
      <c r="H149" s="535"/>
      <c r="I149" s="536"/>
      <c r="J149" s="466"/>
      <c r="K149" s="467"/>
      <c r="L149" s="536"/>
      <c r="M149" s="466"/>
      <c r="N149" s="534"/>
      <c r="O149" s="535"/>
      <c r="P149" s="535"/>
      <c r="Q149" s="535"/>
      <c r="R149" s="262"/>
      <c r="S149" s="390"/>
      <c r="T149" s="472"/>
    </row>
    <row r="150" spans="1:21" ht="6" customHeight="1">
      <c r="A150" s="390"/>
      <c r="B150" s="390"/>
      <c r="C150" s="390"/>
      <c r="D150" s="390"/>
      <c r="E150" s="390"/>
      <c r="F150" s="390"/>
      <c r="G150" s="390"/>
      <c r="H150" s="390"/>
      <c r="I150" s="390"/>
      <c r="J150" s="43"/>
      <c r="K150" s="43"/>
      <c r="L150" s="390"/>
      <c r="M150" s="390"/>
      <c r="N150" s="390"/>
      <c r="O150" s="390"/>
      <c r="P150" s="390"/>
      <c r="Q150" s="390"/>
      <c r="R150" s="390"/>
      <c r="S150" s="390"/>
      <c r="T150" s="472"/>
    </row>
    <row r="151" spans="1:21" s="423" customFormat="1" ht="14.25">
      <c r="A151" s="405"/>
      <c r="B151" s="7" t="s">
        <v>342</v>
      </c>
      <c r="C151" s="528"/>
      <c r="D151" s="528"/>
      <c r="E151" s="528"/>
      <c r="F151" s="528"/>
      <c r="G151" s="528"/>
      <c r="H151" s="528"/>
      <c r="I151" s="528"/>
      <c r="J151" s="161"/>
      <c r="K151" s="161"/>
      <c r="L151" s="528"/>
      <c r="M151" s="528"/>
      <c r="N151" s="528"/>
      <c r="O151" s="528"/>
      <c r="P151" s="528"/>
      <c r="Q151" s="528"/>
      <c r="R151" s="537"/>
      <c r="S151" s="405"/>
      <c r="T151" s="497"/>
    </row>
    <row r="152" spans="1:21" s="423" customFormat="1" ht="14.25">
      <c r="A152" s="405"/>
      <c r="B152" s="7"/>
      <c r="C152" s="528"/>
      <c r="D152" s="528"/>
      <c r="E152" s="528"/>
      <c r="F152" s="528"/>
      <c r="G152" s="528"/>
      <c r="H152" s="528"/>
      <c r="I152" s="528"/>
      <c r="J152" s="161"/>
      <c r="K152" s="161"/>
      <c r="L152" s="528"/>
      <c r="M152" s="528"/>
      <c r="N152" s="528"/>
      <c r="O152" s="528"/>
      <c r="P152" s="528"/>
      <c r="Q152" s="528"/>
      <c r="R152" s="537"/>
      <c r="S152" s="405"/>
      <c r="T152" s="497"/>
    </row>
    <row r="153" spans="1:21" ht="6" customHeight="1">
      <c r="A153" s="390"/>
      <c r="B153" s="390"/>
      <c r="C153" s="390"/>
      <c r="D153" s="390"/>
      <c r="E153" s="390"/>
      <c r="F153" s="390"/>
      <c r="G153" s="390"/>
      <c r="H153" s="390"/>
      <c r="I153" s="390"/>
      <c r="J153" s="43"/>
      <c r="K153" s="43"/>
      <c r="L153" s="390"/>
      <c r="M153" s="390"/>
      <c r="N153" s="390"/>
      <c r="O153" s="390"/>
      <c r="P153" s="390"/>
      <c r="Q153" s="390"/>
      <c r="R153" s="390"/>
      <c r="S153" s="390"/>
      <c r="T153" s="472"/>
    </row>
    <row r="154" spans="1:21" s="423" customFormat="1">
      <c r="A154" s="392"/>
      <c r="B154" s="393"/>
      <c r="C154" s="538" t="s">
        <v>580</v>
      </c>
      <c r="D154" s="394">
        <f>+D120</f>
        <v>2013</v>
      </c>
      <c r="E154" s="402" t="str">
        <f>+E120</f>
        <v>Q4 '13</v>
      </c>
      <c r="F154" s="396" t="str">
        <f>+F120</f>
        <v>Q3 '13</v>
      </c>
      <c r="G154" s="396" t="str">
        <f>+G120</f>
        <v>Q2 '13</v>
      </c>
      <c r="H154" s="396" t="s">
        <v>408</v>
      </c>
      <c r="I154" s="396"/>
      <c r="J154" s="53" t="s">
        <v>357</v>
      </c>
      <c r="K154" s="54" t="s">
        <v>357</v>
      </c>
      <c r="L154" s="393"/>
      <c r="M154" s="397">
        <v>2012</v>
      </c>
      <c r="N154" s="395" t="s">
        <v>388</v>
      </c>
      <c r="O154" s="396" t="s">
        <v>371</v>
      </c>
      <c r="P154" s="396" t="s">
        <v>361</v>
      </c>
      <c r="Q154" s="396" t="s">
        <v>321</v>
      </c>
      <c r="R154" s="398"/>
      <c r="S154" s="392"/>
      <c r="T154" s="497"/>
    </row>
    <row r="155" spans="1:21">
      <c r="A155" s="392"/>
      <c r="B155" s="399"/>
      <c r="C155" s="539" t="s">
        <v>172</v>
      </c>
      <c r="D155" s="401"/>
      <c r="E155" s="402"/>
      <c r="F155" s="396"/>
      <c r="G155" s="396"/>
      <c r="H155" s="396"/>
      <c r="I155" s="473"/>
      <c r="J155" s="62" t="str">
        <f>+J87</f>
        <v>FY%</v>
      </c>
      <c r="K155" s="63" t="str">
        <f>+K87</f>
        <v>Q4%</v>
      </c>
      <c r="L155" s="399"/>
      <c r="M155" s="401"/>
      <c r="N155" s="474"/>
      <c r="O155" s="396"/>
      <c r="P155" s="473"/>
      <c r="Q155" s="396"/>
      <c r="R155" s="406"/>
      <c r="S155" s="392"/>
      <c r="T155" s="472"/>
    </row>
    <row r="156" spans="1:21" ht="9" customHeight="1">
      <c r="A156" s="392"/>
      <c r="B156" s="399"/>
      <c r="C156" s="399"/>
      <c r="D156" s="540"/>
      <c r="E156" s="541"/>
      <c r="F156" s="542"/>
      <c r="G156" s="542"/>
      <c r="H156" s="542"/>
      <c r="I156" s="473"/>
      <c r="J156" s="201"/>
      <c r="K156" s="202"/>
      <c r="L156" s="399"/>
      <c r="M156" s="540"/>
      <c r="N156" s="543"/>
      <c r="O156" s="542"/>
      <c r="P156" s="542"/>
      <c r="Q156" s="542"/>
      <c r="R156" s="399"/>
      <c r="S156" s="392"/>
      <c r="T156" s="472"/>
    </row>
    <row r="157" spans="1:21">
      <c r="A157" s="390"/>
      <c r="B157" s="544"/>
      <c r="C157" s="545" t="s">
        <v>467</v>
      </c>
      <c r="D157" s="546">
        <f>+E157</f>
        <v>14.419999999999998</v>
      </c>
      <c r="E157" s="547">
        <f>SUM(E158:E163)</f>
        <v>14.419999999999998</v>
      </c>
      <c r="F157" s="548">
        <f>SUM(F158:F163)</f>
        <v>14.379999999999999</v>
      </c>
      <c r="G157" s="548">
        <f>G158+G159+G160+G161+G163</f>
        <v>14.549999999999999</v>
      </c>
      <c r="H157" s="548">
        <f>H158+H159+H160+H161+H163</f>
        <v>14.509999999999998</v>
      </c>
      <c r="I157" s="549"/>
      <c r="J157" s="93">
        <f t="shared" ref="J157" si="63">+IFERROR(IF(D157*M157&lt;0,"n.m.",IF(D157/M157-1&gt;100%,"&gt;100%",D157/M157-1)),"n.m.")</f>
        <v>0.11093990755007677</v>
      </c>
      <c r="K157" s="94">
        <f t="shared" ref="K157" si="64">+IFERROR(IF(E157*N157&lt;0,"n.m.",IF(E157/N157-1&gt;100%,"&gt;100%",E157/N157-1)),"n.m.")</f>
        <v>0.11093990755007677</v>
      </c>
      <c r="L157" s="550"/>
      <c r="M157" s="546">
        <f>M158+M159+M160+M161+M163</f>
        <v>12.98</v>
      </c>
      <c r="N157" s="551">
        <f>N158+N159+N160+N161+N163</f>
        <v>12.98</v>
      </c>
      <c r="O157" s="548">
        <f>O158+O159+O160+O161+O163</f>
        <v>13.899999999999999</v>
      </c>
      <c r="P157" s="548">
        <f>P158+P159+P160+P161+P163</f>
        <v>13.159999999999998</v>
      </c>
      <c r="Q157" s="548">
        <f>Q158+Q159+Q160+Q161+Q163</f>
        <v>13.02</v>
      </c>
      <c r="R157" s="422"/>
      <c r="S157" s="392"/>
      <c r="T157" s="472"/>
      <c r="U157" s="99"/>
    </row>
    <row r="158" spans="1:21" s="529" customFormat="1">
      <c r="A158" s="392"/>
      <c r="B158" s="433"/>
      <c r="C158" s="552" t="s">
        <v>173</v>
      </c>
      <c r="D158" s="553">
        <f t="shared" ref="D158:D183" si="65">+E158</f>
        <v>10.83</v>
      </c>
      <c r="E158" s="554">
        <v>10.83</v>
      </c>
      <c r="F158" s="555">
        <v>10.83</v>
      </c>
      <c r="G158" s="555">
        <v>11.37</v>
      </c>
      <c r="H158" s="555">
        <v>11.37</v>
      </c>
      <c r="I158" s="556"/>
      <c r="J158" s="483">
        <f t="shared" ref="J158:J183" si="66">+IFERROR(IF(D158*M158&lt;0,"n.m.",IF(D158/M158-1&gt;100%,"&gt;100%",D158/M158-1)),"n.m.")</f>
        <v>-9.0680100755667459E-2</v>
      </c>
      <c r="K158" s="484">
        <f t="shared" ref="K158:K183" si="67">+IFERROR(IF(E158*N158&lt;0,"n.m.",IF(E158/N158-1&gt;100%,"&gt;100%",E158/N158-1)),"n.m.")</f>
        <v>-9.0680100755667459E-2</v>
      </c>
      <c r="L158" s="557"/>
      <c r="M158" s="553">
        <f>N158</f>
        <v>11.91</v>
      </c>
      <c r="N158" s="558">
        <v>11.91</v>
      </c>
      <c r="O158" s="555">
        <v>12.87</v>
      </c>
      <c r="P158" s="555">
        <v>12.12</v>
      </c>
      <c r="Q158" s="555">
        <v>12.12</v>
      </c>
      <c r="R158" s="481"/>
      <c r="S158" s="392"/>
      <c r="U158" s="99"/>
    </row>
    <row r="159" spans="1:21" ht="12.75" customHeight="1">
      <c r="A159" s="392"/>
      <c r="B159" s="433"/>
      <c r="C159" s="552" t="s">
        <v>174</v>
      </c>
      <c r="D159" s="553">
        <f t="shared" si="65"/>
        <v>0.76</v>
      </c>
      <c r="E159" s="554">
        <v>0.76</v>
      </c>
      <c r="F159" s="555">
        <v>0.76</v>
      </c>
      <c r="G159" s="555">
        <v>0.76</v>
      </c>
      <c r="H159" s="555">
        <v>0.76</v>
      </c>
      <c r="I159" s="556"/>
      <c r="J159" s="483">
        <f t="shared" si="66"/>
        <v>0</v>
      </c>
      <c r="K159" s="484">
        <f t="shared" si="67"/>
        <v>0</v>
      </c>
      <c r="L159" s="557"/>
      <c r="M159" s="553">
        <f>N159</f>
        <v>0.76</v>
      </c>
      <c r="N159" s="558">
        <v>0.76</v>
      </c>
      <c r="O159" s="555">
        <v>0.76</v>
      </c>
      <c r="P159" s="555">
        <v>0.76</v>
      </c>
      <c r="Q159" s="555">
        <v>0.76</v>
      </c>
      <c r="R159" s="481"/>
      <c r="S159" s="392"/>
      <c r="T159" s="472"/>
      <c r="U159" s="99"/>
    </row>
    <row r="160" spans="1:21">
      <c r="A160" s="392"/>
      <c r="B160" s="433"/>
      <c r="C160" s="552" t="s">
        <v>435</v>
      </c>
      <c r="D160" s="553">
        <f t="shared" si="65"/>
        <v>2.0299999999999998</v>
      </c>
      <c r="E160" s="554">
        <v>2.0299999999999998</v>
      </c>
      <c r="F160" s="555">
        <v>2.0299999999999998</v>
      </c>
      <c r="G160" s="555">
        <v>2.0299999999999998</v>
      </c>
      <c r="H160" s="555">
        <v>2.0299999999999998</v>
      </c>
      <c r="I160" s="556"/>
      <c r="J160" s="483" t="str">
        <f t="shared" si="66"/>
        <v>n.m.</v>
      </c>
      <c r="K160" s="484" t="str">
        <f t="shared" si="67"/>
        <v>n.m.</v>
      </c>
      <c r="L160" s="557"/>
      <c r="M160" s="553">
        <f>N160</f>
        <v>0</v>
      </c>
      <c r="N160" s="558">
        <v>0</v>
      </c>
      <c r="O160" s="555">
        <v>0</v>
      </c>
      <c r="P160" s="555">
        <v>0</v>
      </c>
      <c r="Q160" s="555">
        <v>0</v>
      </c>
      <c r="R160" s="481"/>
      <c r="S160" s="392"/>
      <c r="T160" s="472"/>
      <c r="U160" s="99"/>
    </row>
    <row r="161" spans="1:21">
      <c r="A161" s="392"/>
      <c r="B161" s="433"/>
      <c r="C161" s="552" t="s">
        <v>436</v>
      </c>
      <c r="D161" s="553">
        <f t="shared" si="65"/>
        <v>0</v>
      </c>
      <c r="E161" s="554">
        <v>0</v>
      </c>
      <c r="F161" s="555">
        <v>0</v>
      </c>
      <c r="G161" s="555">
        <v>0</v>
      </c>
      <c r="H161" s="555">
        <v>0</v>
      </c>
      <c r="I161" s="556"/>
      <c r="J161" s="483" t="str">
        <f t="shared" si="66"/>
        <v>n.m.</v>
      </c>
      <c r="K161" s="484" t="str">
        <f t="shared" si="67"/>
        <v>n.m.</v>
      </c>
      <c r="L161" s="557"/>
      <c r="M161" s="553">
        <f>N161</f>
        <v>0</v>
      </c>
      <c r="N161" s="558">
        <v>0</v>
      </c>
      <c r="O161" s="555">
        <v>0</v>
      </c>
      <c r="P161" s="555">
        <v>0.1</v>
      </c>
      <c r="Q161" s="555">
        <v>0</v>
      </c>
      <c r="R161" s="481"/>
      <c r="S161" s="392"/>
      <c r="T161" s="472"/>
      <c r="U161" s="99"/>
    </row>
    <row r="162" spans="1:21" ht="14.25">
      <c r="A162" s="392"/>
      <c r="B162" s="433"/>
      <c r="C162" s="552" t="s">
        <v>656</v>
      </c>
      <c r="D162" s="553">
        <f t="shared" si="65"/>
        <v>0.26</v>
      </c>
      <c r="E162" s="559">
        <v>0.26</v>
      </c>
      <c r="F162" s="555">
        <v>0.26</v>
      </c>
      <c r="G162" s="555">
        <v>0</v>
      </c>
      <c r="H162" s="555">
        <v>0</v>
      </c>
      <c r="I162" s="556"/>
      <c r="J162" s="483" t="str">
        <f t="shared" si="66"/>
        <v>n.m.</v>
      </c>
      <c r="K162" s="484" t="str">
        <f t="shared" si="67"/>
        <v>n.m.</v>
      </c>
      <c r="L162" s="557"/>
      <c r="M162" s="553">
        <f>N162</f>
        <v>0</v>
      </c>
      <c r="N162" s="558">
        <v>0</v>
      </c>
      <c r="O162" s="555">
        <v>0</v>
      </c>
      <c r="P162" s="555">
        <v>0</v>
      </c>
      <c r="Q162" s="555">
        <v>0</v>
      </c>
      <c r="R162" s="481"/>
      <c r="S162" s="392"/>
      <c r="T162" s="472"/>
      <c r="U162" s="99"/>
    </row>
    <row r="163" spans="1:21" s="423" customFormat="1">
      <c r="A163" s="392"/>
      <c r="B163" s="424"/>
      <c r="C163" s="552" t="s">
        <v>437</v>
      </c>
      <c r="D163" s="553">
        <f t="shared" si="65"/>
        <v>0.54</v>
      </c>
      <c r="E163" s="559">
        <v>0.54</v>
      </c>
      <c r="F163" s="555">
        <v>0.5</v>
      </c>
      <c r="G163" s="555">
        <v>0.39</v>
      </c>
      <c r="H163" s="555">
        <v>0.35</v>
      </c>
      <c r="I163" s="556"/>
      <c r="J163" s="483">
        <f t="shared" si="66"/>
        <v>0.74193548387096797</v>
      </c>
      <c r="K163" s="484">
        <f t="shared" si="67"/>
        <v>0.74193548387096797</v>
      </c>
      <c r="L163" s="557"/>
      <c r="M163" s="553">
        <f>+N163</f>
        <v>0.31</v>
      </c>
      <c r="N163" s="558">
        <v>0.31</v>
      </c>
      <c r="O163" s="555">
        <v>0.27</v>
      </c>
      <c r="P163" s="555">
        <v>0.18</v>
      </c>
      <c r="Q163" s="555">
        <v>0.14000000000000001</v>
      </c>
      <c r="R163" s="422"/>
      <c r="S163" s="392"/>
      <c r="T163" s="497"/>
      <c r="U163" s="99"/>
    </row>
    <row r="164" spans="1:21">
      <c r="A164" s="390"/>
      <c r="B164" s="544"/>
      <c r="C164" s="552"/>
      <c r="D164" s="560"/>
      <c r="E164" s="561"/>
      <c r="F164" s="562"/>
      <c r="G164" s="562"/>
      <c r="H164" s="562"/>
      <c r="I164" s="549"/>
      <c r="J164" s="483"/>
      <c r="K164" s="484"/>
      <c r="L164" s="563"/>
      <c r="M164" s="560"/>
      <c r="N164" s="561"/>
      <c r="O164" s="562"/>
      <c r="P164" s="562"/>
      <c r="Q164" s="562"/>
      <c r="R164" s="422"/>
      <c r="S164" s="392"/>
      <c r="T164" s="472"/>
      <c r="U164" s="99"/>
    </row>
    <row r="165" spans="1:21">
      <c r="A165" s="392"/>
      <c r="B165" s="424"/>
      <c r="C165" s="564" t="s">
        <v>676</v>
      </c>
      <c r="D165" s="546">
        <f t="shared" si="65"/>
        <v>-1.02</v>
      </c>
      <c r="E165" s="551">
        <f>+E166+E167</f>
        <v>-1.02</v>
      </c>
      <c r="F165" s="548">
        <f t="shared" ref="F165:H165" si="68">+F166+F167</f>
        <v>-1.02</v>
      </c>
      <c r="G165" s="548">
        <f t="shared" si="68"/>
        <v>-1.02</v>
      </c>
      <c r="H165" s="548">
        <f t="shared" si="68"/>
        <v>-1.02</v>
      </c>
      <c r="I165" s="549"/>
      <c r="J165" s="483" t="str">
        <f t="shared" ref="J165" si="69">+IFERROR(IF(D165*M165&lt;0,"n.m.",IF(D165/M165-1&gt;100%,"&gt;100%",D165/M165-1)),"n.m.")</f>
        <v>&gt;100%</v>
      </c>
      <c r="K165" s="484" t="str">
        <f t="shared" ref="K165" si="70">+IFERROR(IF(E165*N165&lt;0,"n.m.",IF(E165/N165-1&gt;100%,"&gt;100%",E165/N165-1)),"n.m.")</f>
        <v>&gt;100%</v>
      </c>
      <c r="L165" s="563"/>
      <c r="M165" s="546">
        <f t="shared" ref="M165" si="71">+N165</f>
        <v>-0.01</v>
      </c>
      <c r="N165" s="551">
        <f>+N166+N167</f>
        <v>-0.01</v>
      </c>
      <c r="O165" s="548">
        <f t="shared" ref="O165" si="72">+O166+O167</f>
        <v>0</v>
      </c>
      <c r="P165" s="548">
        <f t="shared" ref="P165" si="73">+P166+P167</f>
        <v>0</v>
      </c>
      <c r="Q165" s="548">
        <f t="shared" ref="Q165" si="74">+Q166+Q167</f>
        <v>0</v>
      </c>
      <c r="R165" s="422"/>
      <c r="S165" s="392"/>
      <c r="T165" s="472"/>
      <c r="U165" s="99"/>
    </row>
    <row r="166" spans="1:21">
      <c r="A166" s="392"/>
      <c r="B166" s="424"/>
      <c r="C166" s="565" t="s">
        <v>465</v>
      </c>
      <c r="D166" s="553">
        <f>+E166</f>
        <v>-1.01</v>
      </c>
      <c r="E166" s="559">
        <v>-1.01</v>
      </c>
      <c r="F166" s="555">
        <v>-1.01</v>
      </c>
      <c r="G166" s="555">
        <v>-1.01</v>
      </c>
      <c r="H166" s="555">
        <v>-1.01</v>
      </c>
      <c r="I166" s="549"/>
      <c r="J166" s="483" t="str">
        <f t="shared" ref="J166:J167" si="75">+IFERROR(IF(D166*M166&lt;0,"n.m.",IF(D166/M166-1&gt;100%,"&gt;100%",D166/M166-1)),"n.m.")</f>
        <v>n.m.</v>
      </c>
      <c r="K166" s="484" t="str">
        <f t="shared" ref="K166:K167" si="76">+IFERROR(IF(E166*N166&lt;0,"n.m.",IF(E166/N166-1&gt;100%,"&gt;100%",E166/N166-1)),"n.m.")</f>
        <v>n.m.</v>
      </c>
      <c r="L166" s="563"/>
      <c r="M166" s="553">
        <f>N166</f>
        <v>0</v>
      </c>
      <c r="N166" s="558">
        <v>0</v>
      </c>
      <c r="O166" s="555">
        <v>0</v>
      </c>
      <c r="P166" s="555">
        <v>0</v>
      </c>
      <c r="Q166" s="555">
        <v>0</v>
      </c>
      <c r="R166" s="422"/>
      <c r="S166" s="392"/>
      <c r="T166" s="472"/>
      <c r="U166" s="99"/>
    </row>
    <row r="167" spans="1:21">
      <c r="A167" s="392"/>
      <c r="B167" s="424"/>
      <c r="C167" s="565" t="s">
        <v>677</v>
      </c>
      <c r="D167" s="553">
        <f>+E167</f>
        <v>-0.01</v>
      </c>
      <c r="E167" s="559">
        <v>-0.01</v>
      </c>
      <c r="F167" s="555">
        <v>-0.01</v>
      </c>
      <c r="G167" s="555">
        <v>-0.01</v>
      </c>
      <c r="H167" s="555">
        <v>-0.01</v>
      </c>
      <c r="I167" s="549"/>
      <c r="J167" s="483">
        <f t="shared" si="75"/>
        <v>0</v>
      </c>
      <c r="K167" s="484">
        <f t="shared" si="76"/>
        <v>0</v>
      </c>
      <c r="L167" s="563"/>
      <c r="M167" s="553">
        <f>+N167</f>
        <v>-0.01</v>
      </c>
      <c r="N167" s="558">
        <v>-0.01</v>
      </c>
      <c r="O167" s="555">
        <v>0</v>
      </c>
      <c r="P167" s="555">
        <v>0</v>
      </c>
      <c r="Q167" s="555">
        <v>0</v>
      </c>
      <c r="R167" s="422"/>
      <c r="S167" s="392"/>
      <c r="T167" s="472"/>
      <c r="U167" s="99"/>
    </row>
    <row r="168" spans="1:21">
      <c r="A168" s="390"/>
      <c r="B168" s="424"/>
      <c r="C168" s="565"/>
      <c r="D168" s="560"/>
      <c r="E168" s="561"/>
      <c r="F168" s="562"/>
      <c r="G168" s="562"/>
      <c r="H168" s="562"/>
      <c r="I168" s="549"/>
      <c r="J168" s="483"/>
      <c r="K168" s="484"/>
      <c r="L168" s="563"/>
      <c r="M168" s="560"/>
      <c r="N168" s="561"/>
      <c r="O168" s="562"/>
      <c r="P168" s="562"/>
      <c r="Q168" s="562"/>
      <c r="R168" s="422"/>
      <c r="S168" s="392"/>
      <c r="T168" s="472"/>
      <c r="U168" s="99"/>
    </row>
    <row r="169" spans="1:21" s="423" customFormat="1" ht="14.25">
      <c r="A169" s="390"/>
      <c r="B169" s="404"/>
      <c r="C169" s="564" t="s">
        <v>626</v>
      </c>
      <c r="D169" s="546">
        <f t="shared" si="65"/>
        <v>13.399999999999999</v>
      </c>
      <c r="E169" s="566">
        <f>+E157+E165</f>
        <v>13.399999999999999</v>
      </c>
      <c r="F169" s="548">
        <f>+F157+F165</f>
        <v>13.36</v>
      </c>
      <c r="G169" s="548">
        <f>+G157+G165</f>
        <v>13.53</v>
      </c>
      <c r="H169" s="548">
        <f>+H157+H165</f>
        <v>13.489999999999998</v>
      </c>
      <c r="I169" s="549"/>
      <c r="J169" s="567">
        <f t="shared" si="66"/>
        <v>3.3153430994602662E-2</v>
      </c>
      <c r="K169" s="568">
        <f t="shared" si="67"/>
        <v>3.3153430994602662E-2</v>
      </c>
      <c r="L169" s="563"/>
      <c r="M169" s="546">
        <f>+M157+M165</f>
        <v>12.97</v>
      </c>
      <c r="N169" s="569">
        <f>+N157+N165</f>
        <v>12.97</v>
      </c>
      <c r="O169" s="548">
        <f>+O157+O165</f>
        <v>13.899999999999999</v>
      </c>
      <c r="P169" s="570">
        <f>+P157+P165</f>
        <v>13.159999999999998</v>
      </c>
      <c r="Q169" s="548">
        <f>+Q157+Q165</f>
        <v>13.02</v>
      </c>
      <c r="R169" s="422"/>
      <c r="S169" s="392"/>
      <c r="T169" s="497"/>
      <c r="U169" s="99"/>
    </row>
    <row r="170" spans="1:21">
      <c r="A170" s="392"/>
      <c r="B170" s="424"/>
      <c r="C170" s="571" t="s">
        <v>438</v>
      </c>
      <c r="D170" s="572">
        <f t="shared" si="65"/>
        <v>1.93</v>
      </c>
      <c r="E170" s="573">
        <v>1.93</v>
      </c>
      <c r="F170" s="574">
        <v>1.893</v>
      </c>
      <c r="G170" s="574">
        <v>2.12</v>
      </c>
      <c r="H170" s="574">
        <v>1.43</v>
      </c>
      <c r="I170" s="575"/>
      <c r="J170" s="576">
        <f t="shared" si="66"/>
        <v>0.63559322033898313</v>
      </c>
      <c r="K170" s="577">
        <f t="shared" si="67"/>
        <v>0.63559322033898313</v>
      </c>
      <c r="L170" s="578"/>
      <c r="M170" s="572">
        <f>N170</f>
        <v>1.18</v>
      </c>
      <c r="N170" s="579">
        <v>1.18</v>
      </c>
      <c r="O170" s="574">
        <v>2.11</v>
      </c>
      <c r="P170" s="580">
        <v>1.65</v>
      </c>
      <c r="Q170" s="574">
        <v>1.52</v>
      </c>
      <c r="R170" s="422"/>
      <c r="S170" s="392"/>
      <c r="T170" s="472"/>
      <c r="U170" s="99"/>
    </row>
    <row r="171" spans="1:21">
      <c r="A171" s="390"/>
      <c r="B171" s="424"/>
      <c r="C171" s="565"/>
      <c r="D171" s="560"/>
      <c r="E171" s="561"/>
      <c r="F171" s="562"/>
      <c r="G171" s="562"/>
      <c r="H171" s="562"/>
      <c r="I171" s="549"/>
      <c r="J171" s="483"/>
      <c r="K171" s="484"/>
      <c r="L171" s="563"/>
      <c r="M171" s="560"/>
      <c r="N171" s="561"/>
      <c r="O171" s="562"/>
      <c r="P171" s="562"/>
      <c r="Q171" s="562"/>
      <c r="R171" s="422"/>
      <c r="S171" s="392"/>
      <c r="T171" s="472"/>
      <c r="U171" s="99"/>
    </row>
    <row r="172" spans="1:21">
      <c r="A172" s="581"/>
      <c r="B172" s="404"/>
      <c r="C172" s="564" t="s">
        <v>466</v>
      </c>
      <c r="D172" s="546">
        <f t="shared" si="65"/>
        <v>3.62</v>
      </c>
      <c r="E172" s="566">
        <f>SUM(E173:E174)</f>
        <v>3.62</v>
      </c>
      <c r="F172" s="548">
        <f>F173+F174</f>
        <v>3.7429999999999999</v>
      </c>
      <c r="G172" s="548">
        <f>G173+G174</f>
        <v>4.04</v>
      </c>
      <c r="H172" s="548">
        <f>H173+H174</f>
        <v>1.02</v>
      </c>
      <c r="I172" s="549"/>
      <c r="J172" s="567" t="str">
        <f t="shared" si="66"/>
        <v>&gt;100%</v>
      </c>
      <c r="K172" s="568" t="str">
        <f t="shared" si="67"/>
        <v>&gt;100%</v>
      </c>
      <c r="L172" s="563"/>
      <c r="M172" s="546">
        <f t="shared" ref="M172:Q172" si="77">M173+M174</f>
        <v>0.95</v>
      </c>
      <c r="N172" s="569">
        <f t="shared" si="77"/>
        <v>0.95</v>
      </c>
      <c r="O172" s="548">
        <f t="shared" si="77"/>
        <v>1.49</v>
      </c>
      <c r="P172" s="570">
        <f t="shared" si="77"/>
        <v>0.76</v>
      </c>
      <c r="Q172" s="548">
        <f t="shared" si="77"/>
        <v>1.21</v>
      </c>
      <c r="R172" s="422"/>
      <c r="S172" s="392"/>
      <c r="T172" s="472"/>
      <c r="U172" s="99"/>
    </row>
    <row r="173" spans="1:21" s="423" customFormat="1">
      <c r="A173" s="450"/>
      <c r="B173" s="404"/>
      <c r="C173" s="565" t="s">
        <v>472</v>
      </c>
      <c r="D173" s="553">
        <f t="shared" si="65"/>
        <v>3.95</v>
      </c>
      <c r="E173" s="559">
        <v>3.95</v>
      </c>
      <c r="F173" s="555">
        <v>4.133</v>
      </c>
      <c r="G173" s="555">
        <v>4.3499999999999996</v>
      </c>
      <c r="H173" s="555">
        <v>1.22</v>
      </c>
      <c r="I173" s="556"/>
      <c r="J173" s="483" t="str">
        <f t="shared" si="66"/>
        <v>&gt;100%</v>
      </c>
      <c r="K173" s="484" t="str">
        <f t="shared" si="67"/>
        <v>&gt;100%</v>
      </c>
      <c r="L173" s="582"/>
      <c r="M173" s="553">
        <f>N173</f>
        <v>1.29</v>
      </c>
      <c r="N173" s="558">
        <v>1.29</v>
      </c>
      <c r="O173" s="555">
        <v>1.5</v>
      </c>
      <c r="P173" s="555">
        <v>0.88</v>
      </c>
      <c r="Q173" s="555">
        <v>1.3</v>
      </c>
      <c r="R173" s="422"/>
      <c r="S173" s="392"/>
      <c r="T173" s="497"/>
      <c r="U173" s="99"/>
    </row>
    <row r="174" spans="1:21" s="457" customFormat="1">
      <c r="A174" s="392"/>
      <c r="B174" s="424"/>
      <c r="C174" s="552" t="s">
        <v>471</v>
      </c>
      <c r="D174" s="553">
        <f t="shared" si="65"/>
        <v>-0.33</v>
      </c>
      <c r="E174" s="559">
        <v>-0.33</v>
      </c>
      <c r="F174" s="555">
        <v>-0.39</v>
      </c>
      <c r="G174" s="555">
        <v>-0.31</v>
      </c>
      <c r="H174" s="555">
        <v>-0.2</v>
      </c>
      <c r="I174" s="556"/>
      <c r="J174" s="483">
        <f t="shared" si="66"/>
        <v>-2.9411764705882359E-2</v>
      </c>
      <c r="K174" s="484">
        <f t="shared" si="67"/>
        <v>-2.9411764705882359E-2</v>
      </c>
      <c r="L174" s="582"/>
      <c r="M174" s="553">
        <f>N174</f>
        <v>-0.34</v>
      </c>
      <c r="N174" s="558">
        <v>-0.34</v>
      </c>
      <c r="O174" s="555">
        <v>-0.01</v>
      </c>
      <c r="P174" s="555">
        <v>-0.12</v>
      </c>
      <c r="Q174" s="555">
        <v>-0.09</v>
      </c>
      <c r="R174" s="422"/>
      <c r="S174" s="392"/>
      <c r="T174" s="510"/>
      <c r="U174" s="99"/>
    </row>
    <row r="175" spans="1:21" s="423" customFormat="1">
      <c r="A175" s="390"/>
      <c r="B175" s="424"/>
      <c r="C175" s="552"/>
      <c r="D175" s="560"/>
      <c r="E175" s="583"/>
      <c r="F175" s="562"/>
      <c r="G175" s="562"/>
      <c r="H175" s="562"/>
      <c r="I175" s="549"/>
      <c r="J175" s="483"/>
      <c r="K175" s="484"/>
      <c r="L175" s="550"/>
      <c r="M175" s="560"/>
      <c r="N175" s="561"/>
      <c r="O175" s="562"/>
      <c r="P175" s="562"/>
      <c r="Q175" s="562"/>
      <c r="R175" s="422"/>
      <c r="S175" s="392"/>
      <c r="T175" s="497"/>
      <c r="U175" s="99"/>
    </row>
    <row r="176" spans="1:21" ht="14.25">
      <c r="A176" s="392"/>
      <c r="B176" s="424"/>
      <c r="C176" s="545" t="s">
        <v>627</v>
      </c>
      <c r="D176" s="546">
        <f t="shared" si="65"/>
        <v>9.7799999999999976</v>
      </c>
      <c r="E176" s="566">
        <f>+E169-E172</f>
        <v>9.7799999999999976</v>
      </c>
      <c r="F176" s="548">
        <f>+F169-F172</f>
        <v>9.6169999999999991</v>
      </c>
      <c r="G176" s="548">
        <f>+G169-G172</f>
        <v>9.4899999999999984</v>
      </c>
      <c r="H176" s="548">
        <f>+H169-H172</f>
        <v>12.469999999999999</v>
      </c>
      <c r="I176" s="549"/>
      <c r="J176" s="567">
        <f t="shared" si="66"/>
        <v>-0.18635607321131475</v>
      </c>
      <c r="K176" s="568">
        <f t="shared" si="67"/>
        <v>-0.18635607321131475</v>
      </c>
      <c r="L176" s="550"/>
      <c r="M176" s="546">
        <f t="shared" ref="M176:Q176" si="78">+M169-M172</f>
        <v>12.020000000000001</v>
      </c>
      <c r="N176" s="569">
        <f t="shared" si="78"/>
        <v>12.020000000000001</v>
      </c>
      <c r="O176" s="548">
        <f t="shared" si="78"/>
        <v>12.409999999999998</v>
      </c>
      <c r="P176" s="570">
        <f t="shared" si="78"/>
        <v>12.399999999999999</v>
      </c>
      <c r="Q176" s="548">
        <f t="shared" si="78"/>
        <v>11.809999999999999</v>
      </c>
      <c r="R176" s="422"/>
      <c r="S176" s="392"/>
      <c r="T176" s="472"/>
      <c r="U176" s="99"/>
    </row>
    <row r="177" spans="1:21" s="423" customFormat="1">
      <c r="A177" s="392"/>
      <c r="B177" s="424"/>
      <c r="C177" s="552"/>
      <c r="D177" s="560"/>
      <c r="E177" s="583"/>
      <c r="F177" s="562"/>
      <c r="G177" s="562"/>
      <c r="H177" s="562"/>
      <c r="I177" s="549"/>
      <c r="J177" s="483"/>
      <c r="K177" s="484"/>
      <c r="L177" s="550"/>
      <c r="M177" s="560"/>
      <c r="N177" s="584"/>
      <c r="O177" s="585"/>
      <c r="P177" s="585"/>
      <c r="Q177" s="585"/>
      <c r="R177" s="422"/>
      <c r="S177" s="392"/>
      <c r="T177" s="497"/>
      <c r="U177" s="99"/>
    </row>
    <row r="178" spans="1:21" ht="14.25">
      <c r="A178" s="392"/>
      <c r="B178" s="424"/>
      <c r="C178" s="545" t="s">
        <v>611</v>
      </c>
      <c r="D178" s="546">
        <f t="shared" si="65"/>
        <v>0.32</v>
      </c>
      <c r="E178" s="566">
        <v>0.32</v>
      </c>
      <c r="F178" s="548">
        <v>0.25800000000000001</v>
      </c>
      <c r="G178" s="548">
        <v>0.28000000000000003</v>
      </c>
      <c r="H178" s="548">
        <v>0.01</v>
      </c>
      <c r="I178" s="549"/>
      <c r="J178" s="567" t="str">
        <f t="shared" si="66"/>
        <v>n.m.</v>
      </c>
      <c r="K178" s="568" t="str">
        <f t="shared" si="67"/>
        <v>n.m.</v>
      </c>
      <c r="L178" s="586"/>
      <c r="M178" s="546">
        <f>N178</f>
        <v>-0.03</v>
      </c>
      <c r="N178" s="587">
        <v>-0.03</v>
      </c>
      <c r="O178" s="588">
        <v>-0.17</v>
      </c>
      <c r="P178" s="588">
        <v>-0.13</v>
      </c>
      <c r="Q178" s="588">
        <v>0.12</v>
      </c>
      <c r="R178" s="422"/>
      <c r="S178" s="392"/>
      <c r="T178" s="472"/>
      <c r="U178" s="99"/>
    </row>
    <row r="179" spans="1:21" ht="12.75" customHeight="1">
      <c r="A179" s="392"/>
      <c r="B179" s="424"/>
      <c r="C179" s="552"/>
      <c r="D179" s="560"/>
      <c r="E179" s="583"/>
      <c r="F179" s="562"/>
      <c r="G179" s="562"/>
      <c r="H179" s="562"/>
      <c r="I179" s="549"/>
      <c r="J179" s="483"/>
      <c r="K179" s="484"/>
      <c r="L179" s="550"/>
      <c r="M179" s="560"/>
      <c r="N179" s="589"/>
      <c r="O179" s="590"/>
      <c r="P179" s="590"/>
      <c r="Q179" s="590"/>
      <c r="R179" s="422"/>
      <c r="S179" s="392"/>
      <c r="T179" s="472"/>
      <c r="U179" s="99"/>
    </row>
    <row r="180" spans="1:21">
      <c r="A180" s="450"/>
      <c r="B180" s="404"/>
      <c r="C180" s="545" t="s">
        <v>352</v>
      </c>
      <c r="D180" s="546">
        <f t="shared" si="65"/>
        <v>12.879999999999999</v>
      </c>
      <c r="E180" s="566">
        <f>+E181+E182+E183</f>
        <v>12.879999999999999</v>
      </c>
      <c r="F180" s="548">
        <f>F181+F182+F183</f>
        <v>12.909000000000001</v>
      </c>
      <c r="G180" s="548">
        <f>G181+G182+G183</f>
        <v>13.44</v>
      </c>
      <c r="H180" s="548">
        <f>H181+H182+H183</f>
        <v>13.569999999999999</v>
      </c>
      <c r="I180" s="549"/>
      <c r="J180" s="567">
        <f t="shared" si="66"/>
        <v>-2.7924528301886853E-2</v>
      </c>
      <c r="K180" s="568">
        <f t="shared" si="67"/>
        <v>-2.7924528301886853E-2</v>
      </c>
      <c r="L180" s="550"/>
      <c r="M180" s="546">
        <f>N180</f>
        <v>13.25</v>
      </c>
      <c r="N180" s="551">
        <f>N181+N182</f>
        <v>13.25</v>
      </c>
      <c r="O180" s="548">
        <f>O181+O182</f>
        <v>14.229999999999999</v>
      </c>
      <c r="P180" s="548">
        <f>P181+P182</f>
        <v>13.43</v>
      </c>
      <c r="Q180" s="548">
        <f>Q181+Q182</f>
        <v>13.26</v>
      </c>
      <c r="R180" s="422"/>
      <c r="S180" s="392"/>
      <c r="T180" s="472"/>
      <c r="U180" s="99"/>
    </row>
    <row r="181" spans="1:21" s="591" customFormat="1">
      <c r="A181" s="450"/>
      <c r="B181" s="404"/>
      <c r="C181" s="552" t="s">
        <v>173</v>
      </c>
      <c r="D181" s="560">
        <f t="shared" si="65"/>
        <v>10.94</v>
      </c>
      <c r="E181" s="583">
        <v>10.94</v>
      </c>
      <c r="F181" s="562">
        <v>10.939</v>
      </c>
      <c r="G181" s="562">
        <v>11.43</v>
      </c>
      <c r="H181" s="562">
        <v>11.53</v>
      </c>
      <c r="I181" s="549"/>
      <c r="J181" s="483">
        <f t="shared" si="66"/>
        <v>-0.10032894736842113</v>
      </c>
      <c r="K181" s="484">
        <f t="shared" si="67"/>
        <v>-0.10032894736842113</v>
      </c>
      <c r="L181" s="550"/>
      <c r="M181" s="560">
        <f>N181</f>
        <v>12.16</v>
      </c>
      <c r="N181" s="561">
        <v>12.16</v>
      </c>
      <c r="O181" s="562">
        <v>13.12</v>
      </c>
      <c r="P181" s="562">
        <v>12.3</v>
      </c>
      <c r="Q181" s="562">
        <v>12.17</v>
      </c>
      <c r="R181" s="422"/>
      <c r="S181" s="392"/>
      <c r="T181" s="527"/>
      <c r="U181" s="99"/>
    </row>
    <row r="182" spans="1:21">
      <c r="A182" s="450"/>
      <c r="B182" s="404"/>
      <c r="C182" s="552" t="s">
        <v>174</v>
      </c>
      <c r="D182" s="592">
        <f t="shared" si="65"/>
        <v>1.03</v>
      </c>
      <c r="E182" s="593">
        <v>1.03</v>
      </c>
      <c r="F182" s="585">
        <v>1.0569999999999999</v>
      </c>
      <c r="G182" s="585">
        <v>1.0900000000000001</v>
      </c>
      <c r="H182" s="585">
        <v>1.1100000000000001</v>
      </c>
      <c r="I182" s="594"/>
      <c r="J182" s="595">
        <f t="shared" si="66"/>
        <v>-5.5045871559633031E-2</v>
      </c>
      <c r="K182" s="596">
        <f t="shared" si="67"/>
        <v>-5.5045871559633031E-2</v>
      </c>
      <c r="L182" s="597"/>
      <c r="M182" s="592">
        <f>N182</f>
        <v>1.0900000000000001</v>
      </c>
      <c r="N182" s="584">
        <v>1.0900000000000001</v>
      </c>
      <c r="O182" s="585">
        <v>1.1100000000000001</v>
      </c>
      <c r="P182" s="585">
        <v>1.1299999999999999</v>
      </c>
      <c r="Q182" s="585">
        <v>1.0900000000000001</v>
      </c>
      <c r="R182" s="422"/>
      <c r="S182" s="392"/>
      <c r="T182" s="472"/>
      <c r="U182" s="99"/>
    </row>
    <row r="183" spans="1:21">
      <c r="A183" s="392"/>
      <c r="B183" s="424"/>
      <c r="C183" s="552" t="s">
        <v>439</v>
      </c>
      <c r="D183" s="598">
        <f t="shared" si="65"/>
        <v>0.91</v>
      </c>
      <c r="E183" s="599">
        <v>0.91</v>
      </c>
      <c r="F183" s="600">
        <v>0.91300000000000003</v>
      </c>
      <c r="G183" s="600">
        <v>0.92</v>
      </c>
      <c r="H183" s="600">
        <v>0.93</v>
      </c>
      <c r="I183" s="601"/>
      <c r="J183" s="483" t="str">
        <f t="shared" si="66"/>
        <v>n.m.</v>
      </c>
      <c r="K183" s="484" t="str">
        <f t="shared" si="67"/>
        <v>n.m.</v>
      </c>
      <c r="L183" s="602"/>
      <c r="M183" s="598">
        <f>N183</f>
        <v>0</v>
      </c>
      <c r="N183" s="603">
        <v>0</v>
      </c>
      <c r="O183" s="588">
        <v>0</v>
      </c>
      <c r="P183" s="604">
        <v>0</v>
      </c>
      <c r="Q183" s="588">
        <v>0</v>
      </c>
      <c r="R183" s="422"/>
      <c r="S183" s="392"/>
      <c r="T183" s="472"/>
    </row>
    <row r="184" spans="1:21">
      <c r="A184" s="392"/>
      <c r="B184" s="424"/>
      <c r="C184" s="552"/>
      <c r="D184" s="605"/>
      <c r="E184" s="606"/>
      <c r="F184" s="607"/>
      <c r="G184" s="607"/>
      <c r="H184" s="607"/>
      <c r="I184" s="608"/>
      <c r="J184" s="609"/>
      <c r="K184" s="610"/>
      <c r="L184" s="611"/>
      <c r="M184" s="605"/>
      <c r="N184" s="612"/>
      <c r="O184" s="613"/>
      <c r="P184" s="614"/>
      <c r="Q184" s="613"/>
      <c r="R184" s="422"/>
      <c r="S184" s="392"/>
      <c r="T184" s="472"/>
    </row>
    <row r="185" spans="1:21" ht="6" customHeight="1">
      <c r="A185" s="390"/>
      <c r="B185" s="390"/>
      <c r="C185" s="390"/>
      <c r="D185" s="390"/>
      <c r="E185" s="390"/>
      <c r="F185" s="390"/>
      <c r="G185" s="390"/>
      <c r="H185" s="390"/>
      <c r="I185" s="390"/>
      <c r="J185" s="43"/>
      <c r="K185" s="43"/>
      <c r="L185" s="390"/>
      <c r="M185" s="390"/>
      <c r="N185" s="390"/>
      <c r="O185" s="390"/>
      <c r="P185" s="390"/>
      <c r="Q185" s="390"/>
      <c r="R185" s="390"/>
      <c r="S185" s="390"/>
      <c r="T185" s="472"/>
    </row>
    <row r="186" spans="1:21" ht="14.25">
      <c r="A186" s="591"/>
      <c r="B186" s="34" t="s">
        <v>655</v>
      </c>
      <c r="C186" s="615"/>
      <c r="D186" s="615"/>
      <c r="E186" s="615"/>
      <c r="F186" s="615"/>
      <c r="G186" s="615"/>
      <c r="H186" s="615"/>
      <c r="I186" s="591"/>
      <c r="J186" s="616"/>
      <c r="K186" s="616"/>
      <c r="L186" s="591"/>
      <c r="M186" s="615"/>
      <c r="N186" s="591"/>
      <c r="O186" s="615"/>
      <c r="P186" s="591"/>
      <c r="Q186" s="615"/>
      <c r="R186" s="527"/>
      <c r="S186" s="527"/>
      <c r="T186" s="472"/>
    </row>
    <row r="187" spans="1:21" ht="24.75" customHeight="1">
      <c r="A187" s="469"/>
      <c r="B187" s="36" t="s">
        <v>681</v>
      </c>
      <c r="C187" s="617"/>
      <c r="D187" s="617"/>
      <c r="E187" s="617"/>
      <c r="F187" s="617"/>
      <c r="G187" s="617"/>
      <c r="H187" s="617"/>
      <c r="I187" s="617"/>
      <c r="J187" s="617"/>
      <c r="K187" s="617"/>
      <c r="L187" s="617"/>
      <c r="M187" s="617"/>
      <c r="N187" s="617"/>
      <c r="O187" s="617"/>
      <c r="P187" s="617"/>
      <c r="Q187" s="617"/>
      <c r="R187" s="617"/>
      <c r="S187" s="471"/>
      <c r="T187" s="472"/>
    </row>
    <row r="188" spans="1:21" ht="14.25">
      <c r="A188" s="591"/>
      <c r="B188" s="2" t="s">
        <v>682</v>
      </c>
      <c r="C188" s="615"/>
      <c r="D188" s="615"/>
      <c r="E188" s="615"/>
      <c r="F188" s="615"/>
      <c r="G188" s="615"/>
      <c r="H188" s="615"/>
      <c r="I188" s="591"/>
      <c r="J188" s="616"/>
      <c r="K188" s="616"/>
      <c r="L188" s="591"/>
      <c r="M188" s="615"/>
      <c r="N188" s="591"/>
      <c r="O188" s="615"/>
      <c r="P188" s="591"/>
      <c r="Q188" s="615"/>
      <c r="R188" s="527"/>
      <c r="S188" s="527"/>
      <c r="T188" s="472"/>
    </row>
    <row r="189" spans="1:21" ht="14.25">
      <c r="A189" s="469"/>
      <c r="B189" s="6" t="s">
        <v>612</v>
      </c>
      <c r="C189" s="615"/>
      <c r="D189" s="615"/>
      <c r="E189" s="470"/>
      <c r="F189" s="470"/>
      <c r="G189" s="470"/>
      <c r="H189" s="470"/>
      <c r="I189" s="469"/>
      <c r="J189" s="3"/>
      <c r="K189" s="3"/>
      <c r="L189" s="469"/>
      <c r="M189" s="470"/>
      <c r="N189" s="469"/>
      <c r="O189" s="470"/>
      <c r="P189" s="469"/>
      <c r="Q189" s="470"/>
      <c r="R189" s="471"/>
      <c r="S189" s="471"/>
      <c r="T189" s="472"/>
    </row>
    <row r="190" spans="1:21">
      <c r="A190" s="591"/>
      <c r="B190" s="591"/>
      <c r="C190" s="591"/>
      <c r="D190" s="591"/>
      <c r="E190" s="591"/>
      <c r="F190" s="591"/>
      <c r="G190" s="591"/>
      <c r="H190" s="591"/>
      <c r="I190" s="591"/>
      <c r="J190" s="618"/>
      <c r="K190" s="618"/>
      <c r="L190" s="591"/>
      <c r="M190" s="591"/>
      <c r="N190" s="591"/>
      <c r="O190" s="591"/>
      <c r="P190" s="591"/>
      <c r="Q190" s="591"/>
      <c r="R190" s="527"/>
      <c r="S190" s="527"/>
      <c r="T190" s="472"/>
    </row>
    <row r="191" spans="1:21">
      <c r="R191" s="472"/>
      <c r="S191" s="472"/>
      <c r="T191" s="472"/>
    </row>
    <row r="192" spans="1:21">
      <c r="R192" s="472"/>
      <c r="S192" s="472"/>
      <c r="T192" s="472"/>
    </row>
    <row r="193" spans="10:20" ht="14.25">
      <c r="J193" s="3"/>
      <c r="K193" s="3"/>
      <c r="R193" s="472"/>
      <c r="S193" s="472"/>
      <c r="T193" s="472"/>
    </row>
    <row r="194" spans="10:20">
      <c r="R194" s="472"/>
      <c r="S194" s="472"/>
      <c r="T194" s="472"/>
    </row>
    <row r="195" spans="10:20">
      <c r="R195" s="472"/>
      <c r="S195" s="472"/>
      <c r="T195" s="472"/>
    </row>
    <row r="196" spans="10:20">
      <c r="R196" s="472"/>
      <c r="S196" s="472"/>
      <c r="T196" s="472"/>
    </row>
    <row r="197" spans="10:20">
      <c r="R197" s="472"/>
      <c r="S197" s="472"/>
      <c r="T197" s="472"/>
    </row>
    <row r="198" spans="10:20">
      <c r="R198" s="472"/>
      <c r="S198" s="472"/>
      <c r="T198" s="472"/>
    </row>
    <row r="199" spans="10:20">
      <c r="R199" s="472"/>
      <c r="S199" s="472"/>
      <c r="T199" s="472"/>
    </row>
    <row r="200" spans="10:20">
      <c r="R200" s="472"/>
      <c r="S200" s="472"/>
      <c r="T200" s="472"/>
    </row>
  </sheetData>
  <sheetProtection password="8355" sheet="1" objects="1" scenarios="1"/>
  <mergeCells count="1">
    <mergeCell ref="B187:R187"/>
  </mergeCells>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2013&amp;C&amp;8Cash flow, Capex and Debt summary&amp;R&amp;8  &amp;P/&amp;N</oddFooter>
  </headerFooter>
  <rowBreaks count="1" manualBreakCount="1">
    <brk id="118"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06"/>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44.85546875" style="44" bestFit="1" customWidth="1"/>
    <col min="4" max="8" width="8.7109375" style="44" customWidth="1"/>
    <col min="9" max="9" width="1.7109375" style="44" customWidth="1"/>
    <col min="10" max="11" width="8.7109375" style="237" customWidth="1"/>
    <col min="12" max="12" width="1.7109375" style="44" customWidth="1"/>
    <col min="13" max="17" width="8.7109375" style="44" customWidth="1"/>
    <col min="18" max="19" width="1.7109375" style="44" customWidth="1"/>
    <col min="20" max="16384" width="9.140625" style="44"/>
  </cols>
  <sheetData>
    <row r="1" spans="1:19" ht="9" customHeight="1">
      <c r="A1" s="42"/>
      <c r="B1" s="42"/>
      <c r="C1" s="42"/>
      <c r="D1" s="42"/>
      <c r="E1" s="42"/>
      <c r="F1" s="42"/>
      <c r="G1" s="42"/>
      <c r="H1" s="42"/>
      <c r="I1" s="42"/>
      <c r="J1" s="43"/>
      <c r="K1" s="43"/>
      <c r="L1" s="42"/>
      <c r="M1" s="42"/>
      <c r="N1" s="42"/>
      <c r="O1" s="42"/>
      <c r="P1" s="42"/>
      <c r="Q1" s="42"/>
      <c r="R1" s="42"/>
      <c r="S1" s="42"/>
    </row>
    <row r="2" spans="1:19">
      <c r="A2" s="45"/>
      <c r="B2" s="52"/>
      <c r="C2" s="47" t="s">
        <v>38</v>
      </c>
      <c r="D2" s="240">
        <v>2013</v>
      </c>
      <c r="E2" s="241" t="s">
        <v>660</v>
      </c>
      <c r="F2" s="51" t="s">
        <v>518</v>
      </c>
      <c r="G2" s="51" t="s">
        <v>480</v>
      </c>
      <c r="H2" s="51" t="s">
        <v>408</v>
      </c>
      <c r="I2" s="52"/>
      <c r="J2" s="53" t="s">
        <v>357</v>
      </c>
      <c r="K2" s="54" t="s">
        <v>357</v>
      </c>
      <c r="L2" s="52"/>
      <c r="M2" s="240">
        <v>2012</v>
      </c>
      <c r="N2" s="49" t="s">
        <v>388</v>
      </c>
      <c r="O2" s="51" t="s">
        <v>371</v>
      </c>
      <c r="P2" s="51" t="s">
        <v>361</v>
      </c>
      <c r="Q2" s="51" t="s">
        <v>321</v>
      </c>
      <c r="R2" s="242"/>
      <c r="S2" s="45"/>
    </row>
    <row r="3" spans="1:19">
      <c r="A3" s="42"/>
      <c r="B3" s="74"/>
      <c r="C3" s="162" t="s">
        <v>265</v>
      </c>
      <c r="D3" s="243"/>
      <c r="E3" s="241"/>
      <c r="F3" s="51"/>
      <c r="G3" s="51"/>
      <c r="H3" s="51"/>
      <c r="I3" s="61"/>
      <c r="J3" s="62" t="s">
        <v>665</v>
      </c>
      <c r="K3" s="63" t="s">
        <v>661</v>
      </c>
      <c r="L3" s="61"/>
      <c r="M3" s="243"/>
      <c r="N3" s="65"/>
      <c r="O3" s="51"/>
      <c r="P3" s="51"/>
      <c r="Q3" s="51"/>
      <c r="R3" s="74"/>
      <c r="S3" s="42"/>
    </row>
    <row r="4" spans="1:19" ht="15.75">
      <c r="A4" s="42"/>
      <c r="B4" s="74"/>
      <c r="C4" s="74"/>
      <c r="D4" s="348"/>
      <c r="E4" s="325"/>
      <c r="F4" s="326"/>
      <c r="G4" s="326"/>
      <c r="H4" s="326"/>
      <c r="I4" s="328"/>
      <c r="J4" s="329"/>
      <c r="K4" s="330"/>
      <c r="L4" s="349"/>
      <c r="M4" s="348"/>
      <c r="N4" s="619"/>
      <c r="O4" s="326"/>
      <c r="P4" s="326"/>
      <c r="Q4" s="326"/>
      <c r="R4" s="74"/>
      <c r="S4" s="42"/>
    </row>
    <row r="5" spans="1:19" s="97" customFormat="1">
      <c r="A5" s="45"/>
      <c r="B5" s="61"/>
      <c r="C5" s="620" t="s">
        <v>535</v>
      </c>
      <c r="D5" s="259">
        <f>+E5</f>
        <v>23451</v>
      </c>
      <c r="E5" s="269">
        <f>E6+E7+E8+E9</f>
        <v>23451</v>
      </c>
      <c r="F5" s="300">
        <f>F6+F7+F8+F9</f>
        <v>23501</v>
      </c>
      <c r="G5" s="300">
        <f>G6+G7+G8+G9</f>
        <v>23795</v>
      </c>
      <c r="H5" s="300">
        <f>H6+H7+H8+H9</f>
        <v>24647</v>
      </c>
      <c r="I5" s="92"/>
      <c r="J5" s="93">
        <f t="shared" ref="J5:J6" si="0">+IFERROR(IF(D5*M5&lt;0,"n.m.",IF(D5/M5-1&gt;100%,"&gt;100%",D5/M5-1)),"n.m.")</f>
        <v>-0.10341795381556818</v>
      </c>
      <c r="K5" s="94">
        <f t="shared" ref="K5:K6" si="1">+IFERROR(IF(E5*N5&lt;0,"n.m.",IF(E5/N5-1&gt;100%,"&gt;100%",E5/N5-1)),"n.m.")</f>
        <v>-0.10341795381556818</v>
      </c>
      <c r="L5" s="92"/>
      <c r="M5" s="259">
        <f>M6+M7+M8+M9</f>
        <v>26156</v>
      </c>
      <c r="N5" s="95">
        <f>N6+N7+N8+N9</f>
        <v>26156</v>
      </c>
      <c r="O5" s="300">
        <f>O6+O7+O8+O9</f>
        <v>26709</v>
      </c>
      <c r="P5" s="300">
        <f>P6+P7+P8+P9</f>
        <v>26972</v>
      </c>
      <c r="Q5" s="300">
        <f>Q6+Q7+Q8+Q9</f>
        <v>31040</v>
      </c>
      <c r="R5" s="621"/>
      <c r="S5" s="45"/>
    </row>
    <row r="6" spans="1:19">
      <c r="A6" s="42"/>
      <c r="B6" s="74"/>
      <c r="C6" s="226" t="s">
        <v>233</v>
      </c>
      <c r="D6" s="250">
        <f t="shared" ref="D6:D9" si="2">+E6</f>
        <v>11510</v>
      </c>
      <c r="E6" s="251">
        <v>11510</v>
      </c>
      <c r="F6" s="252">
        <v>11797</v>
      </c>
      <c r="G6" s="252">
        <v>12020</v>
      </c>
      <c r="H6" s="252">
        <v>12743</v>
      </c>
      <c r="I6" s="83"/>
      <c r="J6" s="84">
        <f t="shared" si="0"/>
        <v>-0.16636488737596866</v>
      </c>
      <c r="K6" s="85">
        <f t="shared" si="1"/>
        <v>-0.16636488737596866</v>
      </c>
      <c r="L6" s="83"/>
      <c r="M6" s="250">
        <f>N6</f>
        <v>13807</v>
      </c>
      <c r="N6" s="86">
        <v>13807</v>
      </c>
      <c r="O6" s="252">
        <v>13975</v>
      </c>
      <c r="P6" s="252">
        <v>14143</v>
      </c>
      <c r="Q6" s="252">
        <v>14129</v>
      </c>
      <c r="R6" s="622"/>
      <c r="S6" s="42"/>
    </row>
    <row r="7" spans="1:19">
      <c r="A7" s="42"/>
      <c r="B7" s="74"/>
      <c r="C7" s="226" t="s">
        <v>536</v>
      </c>
      <c r="D7" s="250">
        <f t="shared" si="2"/>
        <v>8669</v>
      </c>
      <c r="E7" s="331">
        <v>8669</v>
      </c>
      <c r="F7" s="255">
        <v>8317</v>
      </c>
      <c r="G7" s="255">
        <v>8298</v>
      </c>
      <c r="H7" s="255">
        <v>8270</v>
      </c>
      <c r="I7" s="256"/>
      <c r="J7" s="84">
        <f t="shared" ref="J7:K7" si="3">+IFERROR(IF(D7*M7&lt;0,"n.m.",IF(D7/M7-1&gt;100%,"&gt;100%",D7/M7-1)),"n.m.")</f>
        <v>4.6162723600695621E-4</v>
      </c>
      <c r="K7" s="85">
        <f t="shared" si="3"/>
        <v>4.6162723600695621E-4</v>
      </c>
      <c r="L7" s="256"/>
      <c r="M7" s="250">
        <f>N7</f>
        <v>8665</v>
      </c>
      <c r="N7" s="257">
        <v>8665</v>
      </c>
      <c r="O7" s="255">
        <v>8797</v>
      </c>
      <c r="P7" s="255">
        <v>8748</v>
      </c>
      <c r="Q7" s="255">
        <v>8589</v>
      </c>
      <c r="R7" s="622"/>
      <c r="S7" s="42"/>
    </row>
    <row r="8" spans="1:19">
      <c r="A8" s="42"/>
      <c r="B8" s="74"/>
      <c r="C8" s="226" t="s">
        <v>406</v>
      </c>
      <c r="D8" s="250">
        <f t="shared" si="2"/>
        <v>3272</v>
      </c>
      <c r="E8" s="623">
        <v>3272</v>
      </c>
      <c r="F8" s="98">
        <v>3387</v>
      </c>
      <c r="G8" s="98">
        <v>3477</v>
      </c>
      <c r="H8" s="98">
        <v>3634</v>
      </c>
      <c r="I8" s="83"/>
      <c r="J8" s="84">
        <f t="shared" ref="J8:J9" si="4">+IFERROR(IF(D8*M8&lt;0,"n.m.",IF(D8/M8-1&gt;100%,"&gt;100%",D8/M8-1)),"n.m.")</f>
        <v>-0.1118349619978285</v>
      </c>
      <c r="K8" s="85">
        <f t="shared" ref="K8:K9" si="5">+IFERROR(IF(E8*N8&lt;0,"n.m.",IF(E8/N8-1&gt;100%,"&gt;100%",E8/N8-1)),"n.m.")</f>
        <v>-0.1118349619978285</v>
      </c>
      <c r="L8" s="83"/>
      <c r="M8" s="250">
        <f>N8</f>
        <v>3684</v>
      </c>
      <c r="N8" s="86">
        <v>3684</v>
      </c>
      <c r="O8" s="98">
        <v>3937</v>
      </c>
      <c r="P8" s="98">
        <v>4081</v>
      </c>
      <c r="Q8" s="98">
        <v>4242</v>
      </c>
      <c r="R8" s="622"/>
      <c r="S8" s="42"/>
    </row>
    <row r="9" spans="1:19" ht="14.25">
      <c r="A9" s="42"/>
      <c r="B9" s="74"/>
      <c r="C9" s="226" t="s">
        <v>407</v>
      </c>
      <c r="D9" s="259">
        <f t="shared" si="2"/>
        <v>0</v>
      </c>
      <c r="E9" s="374">
        <v>0</v>
      </c>
      <c r="F9" s="171">
        <v>0</v>
      </c>
      <c r="G9" s="171">
        <v>0</v>
      </c>
      <c r="H9" s="171">
        <v>0</v>
      </c>
      <c r="I9" s="83"/>
      <c r="J9" s="84" t="str">
        <f t="shared" si="4"/>
        <v>n.m.</v>
      </c>
      <c r="K9" s="85" t="str">
        <f t="shared" si="5"/>
        <v>n.m.</v>
      </c>
      <c r="L9" s="83"/>
      <c r="M9" s="250">
        <f>N9</f>
        <v>0</v>
      </c>
      <c r="N9" s="86">
        <v>0</v>
      </c>
      <c r="O9" s="171">
        <v>0</v>
      </c>
      <c r="P9" s="171">
        <v>0</v>
      </c>
      <c r="Q9" s="171">
        <v>4080</v>
      </c>
      <c r="R9" s="316"/>
      <c r="S9" s="42"/>
    </row>
    <row r="10" spans="1:19">
      <c r="A10" s="42"/>
      <c r="B10" s="74"/>
      <c r="C10" s="226"/>
      <c r="D10" s="250"/>
      <c r="E10" s="251"/>
      <c r="F10" s="252"/>
      <c r="G10" s="252"/>
      <c r="H10" s="252"/>
      <c r="I10" s="83"/>
      <c r="J10" s="183"/>
      <c r="K10" s="184"/>
      <c r="L10" s="83"/>
      <c r="M10" s="250"/>
      <c r="N10" s="86"/>
      <c r="O10" s="252"/>
      <c r="P10" s="252"/>
      <c r="Q10" s="252"/>
      <c r="R10" s="622"/>
      <c r="S10" s="42"/>
    </row>
    <row r="11" spans="1:19" s="124" customFormat="1">
      <c r="A11" s="114"/>
      <c r="B11" s="115"/>
      <c r="C11" s="624" t="s">
        <v>526</v>
      </c>
      <c r="D11" s="274">
        <f>+E11</f>
        <v>4502</v>
      </c>
      <c r="E11" s="381">
        <v>4502</v>
      </c>
      <c r="F11" s="625">
        <v>4240</v>
      </c>
      <c r="G11" s="625">
        <v>4268</v>
      </c>
      <c r="H11" s="625">
        <v>4246</v>
      </c>
      <c r="I11" s="626"/>
      <c r="J11" s="120">
        <f t="shared" ref="J11" si="6">+IFERROR(IF(D11*M11&lt;0,"n.m.",IF(D11/M11-1&gt;100%,"&gt;100%",D11/M11-1)),"n.m.")</f>
        <v>-3.4112851319459292E-2</v>
      </c>
      <c r="K11" s="121">
        <f t="shared" ref="K11" si="7">+IFERROR(IF(E11*N11&lt;0,"n.m.",IF(E11/N11-1&gt;100%,"&gt;100%",E11/N11-1)),"n.m.")</f>
        <v>-3.4112851319459292E-2</v>
      </c>
      <c r="L11" s="626"/>
      <c r="M11" s="274">
        <f>N11</f>
        <v>4661</v>
      </c>
      <c r="N11" s="275">
        <v>4661</v>
      </c>
      <c r="O11" s="625">
        <v>4715</v>
      </c>
      <c r="P11" s="625">
        <v>4721</v>
      </c>
      <c r="Q11" s="625">
        <v>4757</v>
      </c>
      <c r="R11" s="627"/>
      <c r="S11" s="114"/>
    </row>
    <row r="12" spans="1:19">
      <c r="A12" s="45"/>
      <c r="B12" s="61"/>
      <c r="C12" s="68"/>
      <c r="D12" s="276"/>
      <c r="E12" s="322"/>
      <c r="F12" s="278"/>
      <c r="G12" s="278"/>
      <c r="H12" s="278"/>
      <c r="I12" s="79"/>
      <c r="J12" s="53"/>
      <c r="K12" s="54"/>
      <c r="L12" s="79"/>
      <c r="M12" s="276"/>
      <c r="N12" s="277"/>
      <c r="O12" s="278"/>
      <c r="P12" s="278"/>
      <c r="Q12" s="278"/>
      <c r="R12" s="74"/>
      <c r="S12" s="45"/>
    </row>
    <row r="13" spans="1:19" ht="9" customHeight="1">
      <c r="A13" s="42"/>
      <c r="B13" s="42"/>
      <c r="C13" s="42"/>
      <c r="D13" s="42"/>
      <c r="E13" s="42"/>
      <c r="F13" s="42"/>
      <c r="G13" s="42"/>
      <c r="H13" s="42"/>
      <c r="I13" s="42"/>
      <c r="J13" s="43"/>
      <c r="K13" s="43"/>
      <c r="L13" s="42"/>
      <c r="M13" s="42"/>
      <c r="N13" s="42"/>
      <c r="O13" s="42"/>
      <c r="P13" s="42"/>
      <c r="Q13" s="42"/>
      <c r="R13" s="42"/>
      <c r="S13" s="42"/>
    </row>
    <row r="14" spans="1:19" ht="14.25">
      <c r="A14" s="205"/>
      <c r="B14" s="280" t="s">
        <v>403</v>
      </c>
      <c r="C14" s="205"/>
      <c r="D14" s="205"/>
      <c r="E14" s="205"/>
      <c r="F14" s="205"/>
      <c r="G14" s="205"/>
      <c r="H14" s="205"/>
      <c r="I14" s="156"/>
      <c r="J14" s="161"/>
      <c r="K14" s="161"/>
      <c r="L14" s="156"/>
      <c r="M14" s="205"/>
      <c r="N14" s="205"/>
      <c r="O14" s="205"/>
      <c r="P14" s="205"/>
      <c r="Q14" s="205"/>
      <c r="R14" s="156"/>
      <c r="S14" s="156"/>
    </row>
    <row r="15" spans="1:19" ht="14.25">
      <c r="A15" s="205"/>
      <c r="B15" s="280"/>
      <c r="C15" s="205"/>
      <c r="D15" s="205"/>
      <c r="E15" s="205"/>
      <c r="F15" s="205"/>
      <c r="G15" s="205"/>
      <c r="H15" s="205"/>
      <c r="I15" s="156"/>
      <c r="J15" s="161"/>
      <c r="K15" s="161"/>
      <c r="L15" s="156"/>
      <c r="M15" s="205"/>
      <c r="N15" s="205"/>
      <c r="O15" s="205"/>
      <c r="P15" s="205"/>
      <c r="Q15" s="205"/>
      <c r="R15" s="156"/>
      <c r="S15" s="156"/>
    </row>
    <row r="16" spans="1:19" ht="9" customHeight="1">
      <c r="A16" s="42"/>
      <c r="B16" s="42"/>
      <c r="C16" s="42"/>
      <c r="D16" s="42"/>
      <c r="E16" s="42"/>
      <c r="F16" s="42"/>
      <c r="G16" s="42"/>
      <c r="H16" s="42"/>
      <c r="I16" s="42"/>
      <c r="J16" s="43"/>
      <c r="K16" s="43"/>
      <c r="L16" s="42"/>
      <c r="M16" s="42"/>
      <c r="N16" s="42"/>
      <c r="O16" s="42"/>
      <c r="P16" s="42"/>
      <c r="Q16" s="42"/>
      <c r="R16" s="42"/>
      <c r="S16" s="42"/>
    </row>
    <row r="17" spans="1:24">
      <c r="A17" s="45"/>
      <c r="B17" s="52"/>
      <c r="C17" s="47" t="s">
        <v>38</v>
      </c>
      <c r="D17" s="240">
        <f>D2</f>
        <v>2013</v>
      </c>
      <c r="E17" s="241" t="str">
        <f>+E2</f>
        <v>Q4 '13</v>
      </c>
      <c r="F17" s="51" t="str">
        <f>F2</f>
        <v>Q3 '13</v>
      </c>
      <c r="G17" s="51" t="s">
        <v>480</v>
      </c>
      <c r="H17" s="51" t="s">
        <v>408</v>
      </c>
      <c r="I17" s="52"/>
      <c r="J17" s="53"/>
      <c r="K17" s="54"/>
      <c r="L17" s="52"/>
      <c r="M17" s="240">
        <v>2012</v>
      </c>
      <c r="N17" s="49" t="s">
        <v>388</v>
      </c>
      <c r="O17" s="51" t="s">
        <v>371</v>
      </c>
      <c r="P17" s="51" t="s">
        <v>361</v>
      </c>
      <c r="Q17" s="51" t="s">
        <v>321</v>
      </c>
      <c r="R17" s="242"/>
      <c r="S17" s="45"/>
    </row>
    <row r="18" spans="1:24">
      <c r="A18" s="45"/>
      <c r="B18" s="52"/>
      <c r="C18" s="162" t="s">
        <v>234</v>
      </c>
      <c r="D18" s="243"/>
      <c r="E18" s="241"/>
      <c r="F18" s="51"/>
      <c r="G18" s="51"/>
      <c r="H18" s="51"/>
      <c r="I18" s="74"/>
      <c r="J18" s="62"/>
      <c r="K18" s="63"/>
      <c r="L18" s="74"/>
      <c r="M18" s="243"/>
      <c r="N18" s="151"/>
      <c r="O18" s="51"/>
      <c r="P18" s="51"/>
      <c r="Q18" s="51"/>
      <c r="R18" s="74"/>
      <c r="S18" s="45"/>
    </row>
    <row r="19" spans="1:24">
      <c r="A19" s="42"/>
      <c r="B19" s="74"/>
      <c r="C19" s="74"/>
      <c r="D19" s="244"/>
      <c r="E19" s="205"/>
      <c r="F19" s="73"/>
      <c r="G19" s="73"/>
      <c r="H19" s="73"/>
      <c r="I19" s="74"/>
      <c r="J19" s="247"/>
      <c r="K19" s="248"/>
      <c r="L19" s="74"/>
      <c r="M19" s="244"/>
      <c r="N19" s="151"/>
      <c r="O19" s="73"/>
      <c r="P19" s="73"/>
      <c r="Q19" s="73"/>
      <c r="R19" s="74"/>
      <c r="S19" s="42"/>
    </row>
    <row r="20" spans="1:24">
      <c r="A20" s="42"/>
      <c r="B20" s="74"/>
      <c r="C20" s="88" t="s">
        <v>530</v>
      </c>
      <c r="D20" s="250">
        <f>H20+G20+F20+E20</f>
        <v>-110</v>
      </c>
      <c r="E20" s="257">
        <v>-21</v>
      </c>
      <c r="F20" s="252">
        <v>-31</v>
      </c>
      <c r="G20" s="252">
        <v>-30</v>
      </c>
      <c r="H20" s="252">
        <v>-28</v>
      </c>
      <c r="I20" s="83"/>
      <c r="J20" s="183"/>
      <c r="K20" s="184"/>
      <c r="L20" s="83"/>
      <c r="M20" s="250">
        <f>Q20+P20+O20+N20</f>
        <v>-9</v>
      </c>
      <c r="N20" s="86">
        <v>-9</v>
      </c>
      <c r="O20" s="252">
        <v>0</v>
      </c>
      <c r="P20" s="252">
        <v>0</v>
      </c>
      <c r="Q20" s="252">
        <v>0</v>
      </c>
      <c r="R20" s="622"/>
      <c r="S20" s="42"/>
    </row>
    <row r="21" spans="1:24">
      <c r="A21" s="42"/>
      <c r="B21" s="74"/>
      <c r="C21" s="88" t="s">
        <v>29</v>
      </c>
      <c r="D21" s="250">
        <f t="shared" ref="D21:D35" si="8">H21+G21+F21+E21</f>
        <v>-32</v>
      </c>
      <c r="E21" s="257">
        <v>-8</v>
      </c>
      <c r="F21" s="252">
        <v>-8</v>
      </c>
      <c r="G21" s="252">
        <v>-8</v>
      </c>
      <c r="H21" s="252">
        <v>-8</v>
      </c>
      <c r="I21" s="83"/>
      <c r="J21" s="183"/>
      <c r="K21" s="184"/>
      <c r="L21" s="83"/>
      <c r="M21" s="250">
        <f>Q21+P21+O21+N21</f>
        <v>-26</v>
      </c>
      <c r="N21" s="86">
        <v>-7</v>
      </c>
      <c r="O21" s="252">
        <v>-6</v>
      </c>
      <c r="P21" s="252">
        <v>-7</v>
      </c>
      <c r="Q21" s="252">
        <v>-6</v>
      </c>
      <c r="R21" s="622"/>
      <c r="S21" s="42"/>
    </row>
    <row r="22" spans="1:24" s="97" customFormat="1">
      <c r="A22" s="45"/>
      <c r="B22" s="61"/>
      <c r="C22" s="258" t="s">
        <v>531</v>
      </c>
      <c r="D22" s="259">
        <f t="shared" si="8"/>
        <v>-142</v>
      </c>
      <c r="E22" s="102">
        <f>E20+E21</f>
        <v>-29</v>
      </c>
      <c r="F22" s="103">
        <f>F20+F21</f>
        <v>-39</v>
      </c>
      <c r="G22" s="103">
        <f>G20+G21</f>
        <v>-38</v>
      </c>
      <c r="H22" s="103">
        <f>H20+H21</f>
        <v>-36</v>
      </c>
      <c r="I22" s="628"/>
      <c r="J22" s="188"/>
      <c r="K22" s="189"/>
      <c r="L22" s="628"/>
      <c r="M22" s="259">
        <f>Q22+P22+O22+N22</f>
        <v>-35</v>
      </c>
      <c r="N22" s="269">
        <f>N20+N21</f>
        <v>-16</v>
      </c>
      <c r="O22" s="103">
        <f>O20+O21</f>
        <v>-6</v>
      </c>
      <c r="P22" s="103">
        <f>P20+P21</f>
        <v>-7</v>
      </c>
      <c r="Q22" s="103">
        <f>Q20+Q21</f>
        <v>-6</v>
      </c>
      <c r="R22" s="621"/>
      <c r="S22" s="45"/>
    </row>
    <row r="23" spans="1:24">
      <c r="A23" s="42"/>
      <c r="B23" s="74"/>
      <c r="C23" s="88"/>
      <c r="D23" s="259"/>
      <c r="E23" s="260"/>
      <c r="F23" s="261"/>
      <c r="G23" s="261"/>
      <c r="H23" s="261"/>
      <c r="I23" s="92"/>
      <c r="J23" s="188"/>
      <c r="K23" s="189"/>
      <c r="L23" s="92"/>
      <c r="M23" s="259"/>
      <c r="N23" s="95"/>
      <c r="O23" s="261"/>
      <c r="P23" s="261"/>
      <c r="Q23" s="261"/>
      <c r="R23" s="622"/>
      <c r="S23" s="42"/>
    </row>
    <row r="24" spans="1:24">
      <c r="A24" s="42"/>
      <c r="B24" s="74"/>
      <c r="C24" s="88" t="s">
        <v>309</v>
      </c>
      <c r="D24" s="250">
        <f t="shared" si="8"/>
        <v>-11</v>
      </c>
      <c r="E24" s="86">
        <v>-4</v>
      </c>
      <c r="F24" s="171">
        <v>-2</v>
      </c>
      <c r="G24" s="171">
        <v>-3</v>
      </c>
      <c r="H24" s="171">
        <v>-2</v>
      </c>
      <c r="I24" s="83"/>
      <c r="J24" s="183"/>
      <c r="K24" s="184"/>
      <c r="L24" s="83"/>
      <c r="M24" s="250">
        <f t="shared" ref="M24:M29" si="9">Q24+P24+O24+N24</f>
        <v>-35</v>
      </c>
      <c r="N24" s="86">
        <v>-2</v>
      </c>
      <c r="O24" s="171">
        <v>-8</v>
      </c>
      <c r="P24" s="171">
        <v>-11</v>
      </c>
      <c r="Q24" s="171">
        <v>-14</v>
      </c>
      <c r="R24" s="316"/>
      <c r="S24" s="42"/>
    </row>
    <row r="25" spans="1:24" s="124" customFormat="1">
      <c r="A25" s="114"/>
      <c r="B25" s="115"/>
      <c r="C25" s="629" t="s">
        <v>353</v>
      </c>
      <c r="D25" s="274">
        <f t="shared" si="8"/>
        <v>-2</v>
      </c>
      <c r="E25" s="122">
        <v>-1</v>
      </c>
      <c r="F25" s="217">
        <v>0</v>
      </c>
      <c r="G25" s="217">
        <v>-1</v>
      </c>
      <c r="H25" s="217">
        <v>0</v>
      </c>
      <c r="I25" s="119"/>
      <c r="J25" s="218"/>
      <c r="K25" s="219"/>
      <c r="L25" s="119"/>
      <c r="M25" s="274">
        <f t="shared" si="9"/>
        <v>-6</v>
      </c>
      <c r="N25" s="122">
        <v>0</v>
      </c>
      <c r="O25" s="217">
        <v>-1</v>
      </c>
      <c r="P25" s="217">
        <v>-1</v>
      </c>
      <c r="Q25" s="217">
        <v>-4</v>
      </c>
      <c r="R25" s="123"/>
      <c r="S25" s="114"/>
    </row>
    <row r="26" spans="1:24">
      <c r="A26" s="42"/>
      <c r="B26" s="74"/>
      <c r="C26" s="88" t="s">
        <v>30</v>
      </c>
      <c r="D26" s="250">
        <f t="shared" si="8"/>
        <v>-5</v>
      </c>
      <c r="E26" s="86">
        <v>-2</v>
      </c>
      <c r="F26" s="171">
        <v>-1</v>
      </c>
      <c r="G26" s="171">
        <v>-1</v>
      </c>
      <c r="H26" s="171">
        <v>-1</v>
      </c>
      <c r="I26" s="83"/>
      <c r="J26" s="183"/>
      <c r="K26" s="184"/>
      <c r="L26" s="83"/>
      <c r="M26" s="250">
        <f t="shared" si="9"/>
        <v>-15</v>
      </c>
      <c r="N26" s="86">
        <v>-1</v>
      </c>
      <c r="O26" s="171">
        <v>-3</v>
      </c>
      <c r="P26" s="171">
        <v>-6</v>
      </c>
      <c r="Q26" s="171">
        <v>-5</v>
      </c>
      <c r="R26" s="316"/>
      <c r="S26" s="42"/>
    </row>
    <row r="27" spans="1:24">
      <c r="A27" s="42"/>
      <c r="B27" s="74"/>
      <c r="C27" s="88" t="s">
        <v>317</v>
      </c>
      <c r="D27" s="250">
        <f t="shared" si="8"/>
        <v>-6</v>
      </c>
      <c r="E27" s="86">
        <v>-2</v>
      </c>
      <c r="F27" s="171">
        <v>-2</v>
      </c>
      <c r="G27" s="171">
        <v>-1</v>
      </c>
      <c r="H27" s="171">
        <v>-1</v>
      </c>
      <c r="I27" s="83"/>
      <c r="J27" s="183"/>
      <c r="K27" s="184"/>
      <c r="L27" s="83"/>
      <c r="M27" s="250">
        <f t="shared" si="9"/>
        <v>-17</v>
      </c>
      <c r="N27" s="86">
        <v>-2</v>
      </c>
      <c r="O27" s="171">
        <v>-4</v>
      </c>
      <c r="P27" s="171">
        <v>-6</v>
      </c>
      <c r="Q27" s="171">
        <v>-5</v>
      </c>
      <c r="R27" s="316"/>
      <c r="S27" s="42"/>
    </row>
    <row r="28" spans="1:24">
      <c r="A28" s="42"/>
      <c r="B28" s="74"/>
      <c r="C28" s="88" t="s">
        <v>235</v>
      </c>
      <c r="D28" s="250"/>
      <c r="E28" s="86">
        <v>0</v>
      </c>
      <c r="F28" s="171">
        <v>0</v>
      </c>
      <c r="G28" s="171">
        <v>0</v>
      </c>
      <c r="H28" s="171">
        <v>0</v>
      </c>
      <c r="I28" s="83"/>
      <c r="J28" s="183"/>
      <c r="K28" s="184"/>
      <c r="L28" s="83"/>
      <c r="M28" s="250">
        <f t="shared" si="9"/>
        <v>0</v>
      </c>
      <c r="N28" s="86">
        <v>0</v>
      </c>
      <c r="O28" s="171">
        <v>0</v>
      </c>
      <c r="P28" s="171">
        <v>0</v>
      </c>
      <c r="Q28" s="171">
        <v>0</v>
      </c>
      <c r="R28" s="316"/>
      <c r="S28" s="42"/>
    </row>
    <row r="29" spans="1:24" s="97" customFormat="1">
      <c r="A29" s="45"/>
      <c r="B29" s="61"/>
      <c r="C29" s="258" t="s">
        <v>214</v>
      </c>
      <c r="D29" s="259">
        <f t="shared" si="8"/>
        <v>-22</v>
      </c>
      <c r="E29" s="95">
        <f>E24+E26+E27+E28</f>
        <v>-8</v>
      </c>
      <c r="F29" s="178">
        <f>F24+F26+F27+F28</f>
        <v>-5</v>
      </c>
      <c r="G29" s="178">
        <f>G24+G26+G27+G28</f>
        <v>-5</v>
      </c>
      <c r="H29" s="178">
        <f>H24+H26+H27+H28</f>
        <v>-4</v>
      </c>
      <c r="I29" s="92"/>
      <c r="J29" s="188"/>
      <c r="K29" s="189"/>
      <c r="L29" s="92"/>
      <c r="M29" s="259">
        <f t="shared" si="9"/>
        <v>-67</v>
      </c>
      <c r="N29" s="95">
        <f>N24+N26+N27+N28</f>
        <v>-5</v>
      </c>
      <c r="O29" s="178">
        <f>O24+O26+O27+O28</f>
        <v>-15</v>
      </c>
      <c r="P29" s="178">
        <f>P24+P26+P27+P28</f>
        <v>-23</v>
      </c>
      <c r="Q29" s="178">
        <f>Q24+Q26+Q27+Q28</f>
        <v>-24</v>
      </c>
      <c r="R29" s="309"/>
      <c r="S29" s="45"/>
    </row>
    <row r="30" spans="1:24" s="97" customFormat="1">
      <c r="A30" s="45"/>
      <c r="B30" s="61"/>
      <c r="C30" s="258"/>
      <c r="D30" s="259"/>
      <c r="E30" s="95"/>
      <c r="F30" s="178"/>
      <c r="G30" s="178"/>
      <c r="H30" s="178"/>
      <c r="I30" s="92"/>
      <c r="J30" s="188"/>
      <c r="K30" s="189"/>
      <c r="L30" s="92"/>
      <c r="M30" s="259"/>
      <c r="N30" s="95"/>
      <c r="O30" s="178"/>
      <c r="P30" s="178"/>
      <c r="Q30" s="178"/>
      <c r="R30" s="309"/>
      <c r="S30" s="45"/>
    </row>
    <row r="31" spans="1:24" s="97" customFormat="1">
      <c r="A31" s="45"/>
      <c r="B31" s="61"/>
      <c r="C31" s="111" t="s">
        <v>628</v>
      </c>
      <c r="D31" s="259">
        <f t="shared" si="8"/>
        <v>-164</v>
      </c>
      <c r="E31" s="102">
        <f>E22+E29</f>
        <v>-37</v>
      </c>
      <c r="F31" s="103">
        <f>F22+F29</f>
        <v>-44</v>
      </c>
      <c r="G31" s="103">
        <f>G22+G29</f>
        <v>-43</v>
      </c>
      <c r="H31" s="103">
        <f>H22+H29</f>
        <v>-40</v>
      </c>
      <c r="I31" s="104"/>
      <c r="J31" s="188"/>
      <c r="K31" s="189"/>
      <c r="L31" s="104"/>
      <c r="M31" s="259">
        <f>Q31+P31+O31+N31</f>
        <v>-102</v>
      </c>
      <c r="N31" s="299">
        <f>N22+N29</f>
        <v>-21</v>
      </c>
      <c r="O31" s="103">
        <f>O22+O29</f>
        <v>-21</v>
      </c>
      <c r="P31" s="103">
        <f>P22+P29</f>
        <v>-30</v>
      </c>
      <c r="Q31" s="103">
        <f>Q22+Q29</f>
        <v>-30</v>
      </c>
      <c r="R31" s="309"/>
      <c r="S31" s="45"/>
      <c r="X31" s="141"/>
    </row>
    <row r="32" spans="1:24" s="97" customFormat="1">
      <c r="A32" s="45"/>
      <c r="B32" s="61"/>
      <c r="C32" s="111"/>
      <c r="D32" s="259"/>
      <c r="E32" s="102"/>
      <c r="F32" s="103"/>
      <c r="G32" s="103"/>
      <c r="H32" s="103"/>
      <c r="I32" s="104"/>
      <c r="J32" s="188"/>
      <c r="K32" s="189"/>
      <c r="L32" s="104"/>
      <c r="M32" s="259"/>
      <c r="N32" s="299"/>
      <c r="O32" s="103"/>
      <c r="P32" s="103"/>
      <c r="Q32" s="103"/>
      <c r="R32" s="309"/>
      <c r="S32" s="45"/>
      <c r="X32" s="141"/>
    </row>
    <row r="33" spans="1:24" s="124" customFormat="1">
      <c r="A33" s="114"/>
      <c r="B33" s="115"/>
      <c r="C33" s="273" t="s">
        <v>526</v>
      </c>
      <c r="D33" s="274">
        <f t="shared" si="8"/>
        <v>-110</v>
      </c>
      <c r="E33" s="381">
        <v>-21</v>
      </c>
      <c r="F33" s="625">
        <v>-31</v>
      </c>
      <c r="G33" s="625">
        <v>-30</v>
      </c>
      <c r="H33" s="625">
        <v>-28</v>
      </c>
      <c r="I33" s="630"/>
      <c r="J33" s="218"/>
      <c r="K33" s="219"/>
      <c r="L33" s="630"/>
      <c r="M33" s="274">
        <f>Q33+P33+O33+N33</f>
        <v>-9</v>
      </c>
      <c r="N33" s="631">
        <v>-9</v>
      </c>
      <c r="O33" s="625">
        <v>0</v>
      </c>
      <c r="P33" s="625">
        <v>0</v>
      </c>
      <c r="Q33" s="625">
        <v>0</v>
      </c>
      <c r="R33" s="632"/>
      <c r="S33" s="114"/>
      <c r="X33" s="221"/>
    </row>
    <row r="34" spans="1:24" s="97" customFormat="1">
      <c r="A34" s="45"/>
      <c r="B34" s="61"/>
      <c r="C34" s="111"/>
      <c r="D34" s="259"/>
      <c r="E34" s="102"/>
      <c r="F34" s="103"/>
      <c r="G34" s="103"/>
      <c r="H34" s="103"/>
      <c r="I34" s="104"/>
      <c r="J34" s="188"/>
      <c r="K34" s="189"/>
      <c r="L34" s="104"/>
      <c r="M34" s="259"/>
      <c r="N34" s="299"/>
      <c r="O34" s="103"/>
      <c r="P34" s="103"/>
      <c r="Q34" s="103"/>
      <c r="R34" s="309"/>
      <c r="S34" s="45"/>
      <c r="X34" s="141"/>
    </row>
    <row r="35" spans="1:24" s="97" customFormat="1">
      <c r="A35" s="45"/>
      <c r="B35" s="61"/>
      <c r="C35" s="111" t="s">
        <v>591</v>
      </c>
      <c r="D35" s="259">
        <f t="shared" si="8"/>
        <v>-54</v>
      </c>
      <c r="E35" s="102">
        <f>E31-E33</f>
        <v>-16</v>
      </c>
      <c r="F35" s="104">
        <f>F31-F33</f>
        <v>-13</v>
      </c>
      <c r="G35" s="104">
        <f>G31-G33</f>
        <v>-13</v>
      </c>
      <c r="H35" s="104">
        <f>H31-H33</f>
        <v>-12</v>
      </c>
      <c r="I35" s="104"/>
      <c r="J35" s="188"/>
      <c r="K35" s="189"/>
      <c r="L35" s="104"/>
      <c r="M35" s="259">
        <f>Q35+P35+O35+N35</f>
        <v>-93</v>
      </c>
      <c r="N35" s="299">
        <f>N31-N33</f>
        <v>-12</v>
      </c>
      <c r="O35" s="103">
        <f t="shared" ref="O35:P35" si="10">O31-O33</f>
        <v>-21</v>
      </c>
      <c r="P35" s="103">
        <f t="shared" si="10"/>
        <v>-30</v>
      </c>
      <c r="Q35" s="103">
        <f>Q31-Q33</f>
        <v>-30</v>
      </c>
      <c r="R35" s="309"/>
      <c r="S35" s="45"/>
      <c r="X35" s="141"/>
    </row>
    <row r="36" spans="1:24">
      <c r="A36" s="45"/>
      <c r="B36" s="61"/>
      <c r="C36" s="68"/>
      <c r="D36" s="276"/>
      <c r="E36" s="322"/>
      <c r="F36" s="278"/>
      <c r="G36" s="278"/>
      <c r="H36" s="278"/>
      <c r="I36" s="79"/>
      <c r="J36" s="53"/>
      <c r="K36" s="54"/>
      <c r="L36" s="79"/>
      <c r="M36" s="276"/>
      <c r="N36" s="277"/>
      <c r="O36" s="278"/>
      <c r="P36" s="278"/>
      <c r="Q36" s="278"/>
      <c r="R36" s="74"/>
      <c r="S36" s="45"/>
    </row>
    <row r="37" spans="1:24" ht="9" customHeight="1">
      <c r="A37" s="42"/>
      <c r="B37" s="42"/>
      <c r="C37" s="42"/>
      <c r="D37" s="42"/>
      <c r="E37" s="42"/>
      <c r="F37" s="42"/>
      <c r="G37" s="42"/>
      <c r="H37" s="42"/>
      <c r="I37" s="42"/>
      <c r="J37" s="43"/>
      <c r="K37" s="43"/>
      <c r="L37" s="42"/>
      <c r="M37" s="42"/>
      <c r="N37" s="42"/>
      <c r="O37" s="42"/>
      <c r="P37" s="42"/>
      <c r="Q37" s="42"/>
      <c r="R37" s="42"/>
      <c r="S37" s="42"/>
    </row>
    <row r="38" spans="1:24" s="205" customFormat="1">
      <c r="J38" s="161"/>
      <c r="K38" s="161"/>
    </row>
    <row r="39" spans="1:24" ht="9" customHeight="1">
      <c r="A39" s="42"/>
      <c r="B39" s="42"/>
      <c r="C39" s="42"/>
      <c r="D39" s="42"/>
      <c r="E39" s="42"/>
      <c r="F39" s="42"/>
      <c r="G39" s="42"/>
      <c r="H39" s="42"/>
      <c r="I39" s="42"/>
      <c r="J39" s="43"/>
      <c r="K39" s="43"/>
      <c r="L39" s="42"/>
      <c r="M39" s="42"/>
      <c r="N39" s="42"/>
      <c r="O39" s="42"/>
      <c r="P39" s="42"/>
      <c r="Q39" s="42"/>
      <c r="R39" s="42"/>
      <c r="S39" s="42"/>
    </row>
    <row r="40" spans="1:24">
      <c r="A40" s="45"/>
      <c r="B40" s="52"/>
      <c r="C40" s="47" t="s">
        <v>38</v>
      </c>
      <c r="D40" s="240">
        <f>D2</f>
        <v>2013</v>
      </c>
      <c r="E40" s="241" t="str">
        <f>+E17</f>
        <v>Q4 '13</v>
      </c>
      <c r="F40" s="51" t="str">
        <f>F2</f>
        <v>Q3 '13</v>
      </c>
      <c r="G40" s="51" t="s">
        <v>480</v>
      </c>
      <c r="H40" s="51" t="s">
        <v>408</v>
      </c>
      <c r="I40" s="52"/>
      <c r="J40" s="53"/>
      <c r="K40" s="54"/>
      <c r="L40" s="52"/>
      <c r="M40" s="240">
        <v>2012</v>
      </c>
      <c r="N40" s="49" t="s">
        <v>388</v>
      </c>
      <c r="O40" s="51" t="s">
        <v>371</v>
      </c>
      <c r="P40" s="51" t="s">
        <v>361</v>
      </c>
      <c r="Q40" s="51" t="s">
        <v>321</v>
      </c>
      <c r="R40" s="242"/>
      <c r="S40" s="45"/>
    </row>
    <row r="41" spans="1:24">
      <c r="A41" s="45"/>
      <c r="B41" s="52"/>
      <c r="C41" s="162" t="s">
        <v>236</v>
      </c>
      <c r="D41" s="243"/>
      <c r="E41" s="241"/>
      <c r="F41" s="51"/>
      <c r="G41" s="51"/>
      <c r="H41" s="51"/>
      <c r="I41" s="74"/>
      <c r="J41" s="62"/>
      <c r="K41" s="63"/>
      <c r="L41" s="74"/>
      <c r="M41" s="243"/>
      <c r="N41" s="151"/>
      <c r="O41" s="51"/>
      <c r="P41" s="51"/>
      <c r="Q41" s="51"/>
      <c r="R41" s="74"/>
      <c r="S41" s="45"/>
    </row>
    <row r="42" spans="1:24">
      <c r="A42" s="42"/>
      <c r="B42" s="74"/>
      <c r="C42" s="74"/>
      <c r="D42" s="244"/>
      <c r="E42" s="205"/>
      <c r="F42" s="73"/>
      <c r="G42" s="73"/>
      <c r="H42" s="73"/>
      <c r="I42" s="74"/>
      <c r="J42" s="247"/>
      <c r="K42" s="248"/>
      <c r="L42" s="74"/>
      <c r="M42" s="244"/>
      <c r="N42" s="151"/>
      <c r="O42" s="73"/>
      <c r="P42" s="73"/>
      <c r="Q42" s="73"/>
      <c r="R42" s="74"/>
      <c r="S42" s="42"/>
    </row>
    <row r="43" spans="1:24">
      <c r="A43" s="42"/>
      <c r="B43" s="74"/>
      <c r="C43" s="88" t="s">
        <v>530</v>
      </c>
      <c r="D43" s="250">
        <f>H43+G43+F43+E43</f>
        <v>-55</v>
      </c>
      <c r="E43" s="257">
        <v>-10</v>
      </c>
      <c r="F43" s="252">
        <v>-14</v>
      </c>
      <c r="G43" s="252">
        <v>-16</v>
      </c>
      <c r="H43" s="252">
        <v>-15</v>
      </c>
      <c r="I43" s="83"/>
      <c r="J43" s="183"/>
      <c r="K43" s="184"/>
      <c r="L43" s="83"/>
      <c r="M43" s="250">
        <f>Q43+P43+O43+N43</f>
        <v>-5</v>
      </c>
      <c r="N43" s="86">
        <v>-5</v>
      </c>
      <c r="O43" s="252">
        <v>0</v>
      </c>
      <c r="P43" s="252">
        <v>0</v>
      </c>
      <c r="Q43" s="252">
        <v>0</v>
      </c>
      <c r="R43" s="622"/>
      <c r="S43" s="42"/>
    </row>
    <row r="44" spans="1:24">
      <c r="A44" s="42"/>
      <c r="B44" s="74"/>
      <c r="C44" s="88" t="s">
        <v>29</v>
      </c>
      <c r="D44" s="250">
        <f t="shared" ref="D44:D58" si="11">H44+G44+F44+E44</f>
        <v>-19</v>
      </c>
      <c r="E44" s="257">
        <v>-5</v>
      </c>
      <c r="F44" s="252">
        <v>-5</v>
      </c>
      <c r="G44" s="252">
        <v>-4</v>
      </c>
      <c r="H44" s="252">
        <v>-5</v>
      </c>
      <c r="I44" s="83"/>
      <c r="J44" s="183"/>
      <c r="K44" s="184"/>
      <c r="L44" s="83"/>
      <c r="M44" s="250">
        <f>Q44+P44+O44+N44</f>
        <v>-13</v>
      </c>
      <c r="N44" s="86">
        <v>-4</v>
      </c>
      <c r="O44" s="252">
        <v>-3</v>
      </c>
      <c r="P44" s="252">
        <v>-3</v>
      </c>
      <c r="Q44" s="252">
        <v>-3</v>
      </c>
      <c r="R44" s="622"/>
      <c r="S44" s="42"/>
    </row>
    <row r="45" spans="1:24" s="97" customFormat="1">
      <c r="A45" s="45"/>
      <c r="B45" s="61"/>
      <c r="C45" s="258" t="s">
        <v>531</v>
      </c>
      <c r="D45" s="259">
        <f t="shared" si="11"/>
        <v>-74</v>
      </c>
      <c r="E45" s="102">
        <f>E43+E44</f>
        <v>-15</v>
      </c>
      <c r="F45" s="103">
        <f>F43+F44</f>
        <v>-19</v>
      </c>
      <c r="G45" s="103">
        <f>G43+G44</f>
        <v>-20</v>
      </c>
      <c r="H45" s="103">
        <f>H43+H44</f>
        <v>-20</v>
      </c>
      <c r="I45" s="628"/>
      <c r="J45" s="188"/>
      <c r="K45" s="189"/>
      <c r="L45" s="628"/>
      <c r="M45" s="259">
        <f>Q45+P45+O45+N45</f>
        <v>-18</v>
      </c>
      <c r="N45" s="269">
        <f>N43+N44</f>
        <v>-9</v>
      </c>
      <c r="O45" s="103">
        <f>O43+O44</f>
        <v>-3</v>
      </c>
      <c r="P45" s="103">
        <f>P43+P44</f>
        <v>-3</v>
      </c>
      <c r="Q45" s="103">
        <f>Q43+Q44</f>
        <v>-3</v>
      </c>
      <c r="R45" s="621"/>
      <c r="S45" s="45"/>
    </row>
    <row r="46" spans="1:24">
      <c r="A46" s="42"/>
      <c r="B46" s="74"/>
      <c r="C46" s="88"/>
      <c r="D46" s="259"/>
      <c r="E46" s="260"/>
      <c r="F46" s="261"/>
      <c r="G46" s="261"/>
      <c r="H46" s="261"/>
      <c r="I46" s="92"/>
      <c r="J46" s="188"/>
      <c r="K46" s="189"/>
      <c r="L46" s="92"/>
      <c r="M46" s="259"/>
      <c r="N46" s="95"/>
      <c r="O46" s="261"/>
      <c r="P46" s="261"/>
      <c r="Q46" s="261"/>
      <c r="R46" s="622"/>
      <c r="S46" s="42"/>
    </row>
    <row r="47" spans="1:24">
      <c r="A47" s="42"/>
      <c r="B47" s="74"/>
      <c r="C47" s="88" t="s">
        <v>309</v>
      </c>
      <c r="D47" s="250">
        <f t="shared" si="11"/>
        <v>-5</v>
      </c>
      <c r="E47" s="86">
        <v>-2</v>
      </c>
      <c r="F47" s="171">
        <v>-1</v>
      </c>
      <c r="G47" s="171">
        <v>-1</v>
      </c>
      <c r="H47" s="171">
        <v>-1</v>
      </c>
      <c r="I47" s="83"/>
      <c r="J47" s="183"/>
      <c r="K47" s="184"/>
      <c r="L47" s="83"/>
      <c r="M47" s="250">
        <f t="shared" ref="M47:M52" si="12">Q47+P47+O47+N47</f>
        <v>-13</v>
      </c>
      <c r="N47" s="86">
        <v>-1</v>
      </c>
      <c r="O47" s="171">
        <v>-3</v>
      </c>
      <c r="P47" s="171">
        <v>-5</v>
      </c>
      <c r="Q47" s="171">
        <v>-4</v>
      </c>
      <c r="R47" s="316"/>
      <c r="S47" s="42"/>
    </row>
    <row r="48" spans="1:24" s="124" customFormat="1">
      <c r="A48" s="114"/>
      <c r="B48" s="115"/>
      <c r="C48" s="629" t="s">
        <v>353</v>
      </c>
      <c r="D48" s="274">
        <f t="shared" si="11"/>
        <v>-1</v>
      </c>
      <c r="E48" s="122">
        <v>-1</v>
      </c>
      <c r="F48" s="217">
        <v>0</v>
      </c>
      <c r="G48" s="217">
        <v>0</v>
      </c>
      <c r="H48" s="217">
        <v>0</v>
      </c>
      <c r="I48" s="119"/>
      <c r="J48" s="218"/>
      <c r="K48" s="219"/>
      <c r="L48" s="119"/>
      <c r="M48" s="274">
        <f t="shared" si="12"/>
        <v>0</v>
      </c>
      <c r="N48" s="122">
        <v>0</v>
      </c>
      <c r="O48" s="217">
        <v>0</v>
      </c>
      <c r="P48" s="217">
        <v>0</v>
      </c>
      <c r="Q48" s="217">
        <v>0</v>
      </c>
      <c r="R48" s="123"/>
      <c r="S48" s="114"/>
    </row>
    <row r="49" spans="1:24">
      <c r="A49" s="42"/>
      <c r="B49" s="74"/>
      <c r="C49" s="88" t="s">
        <v>30</v>
      </c>
      <c r="D49" s="250">
        <f t="shared" si="11"/>
        <v>-2</v>
      </c>
      <c r="E49" s="86">
        <v>-1</v>
      </c>
      <c r="F49" s="171">
        <v>0</v>
      </c>
      <c r="G49" s="171">
        <v>0</v>
      </c>
      <c r="H49" s="171">
        <v>-1</v>
      </c>
      <c r="I49" s="83"/>
      <c r="J49" s="183"/>
      <c r="K49" s="184"/>
      <c r="L49" s="83"/>
      <c r="M49" s="250">
        <f t="shared" si="12"/>
        <v>-8</v>
      </c>
      <c r="N49" s="86">
        <v>-1</v>
      </c>
      <c r="O49" s="171">
        <v>-2</v>
      </c>
      <c r="P49" s="171">
        <v>-2</v>
      </c>
      <c r="Q49" s="171">
        <v>-3</v>
      </c>
      <c r="R49" s="316"/>
      <c r="S49" s="42"/>
    </row>
    <row r="50" spans="1:24">
      <c r="A50" s="42"/>
      <c r="B50" s="74"/>
      <c r="C50" s="88" t="s">
        <v>317</v>
      </c>
      <c r="D50" s="250">
        <f t="shared" si="11"/>
        <v>0</v>
      </c>
      <c r="E50" s="86">
        <v>0</v>
      </c>
      <c r="F50" s="171">
        <v>0</v>
      </c>
      <c r="G50" s="171">
        <v>0</v>
      </c>
      <c r="H50" s="171">
        <v>0</v>
      </c>
      <c r="I50" s="83"/>
      <c r="J50" s="183"/>
      <c r="K50" s="184"/>
      <c r="L50" s="83"/>
      <c r="M50" s="250">
        <f t="shared" si="12"/>
        <v>-1</v>
      </c>
      <c r="N50" s="86">
        <v>0</v>
      </c>
      <c r="O50" s="171">
        <v>0</v>
      </c>
      <c r="P50" s="171">
        <v>-1</v>
      </c>
      <c r="Q50" s="171">
        <v>0</v>
      </c>
      <c r="R50" s="316"/>
      <c r="S50" s="42"/>
    </row>
    <row r="51" spans="1:24">
      <c r="A51" s="42"/>
      <c r="B51" s="74"/>
      <c r="C51" s="88" t="s">
        <v>235</v>
      </c>
      <c r="D51" s="250">
        <f t="shared" si="11"/>
        <v>0</v>
      </c>
      <c r="E51" s="86">
        <v>0</v>
      </c>
      <c r="F51" s="171">
        <v>0</v>
      </c>
      <c r="G51" s="171">
        <v>0</v>
      </c>
      <c r="H51" s="171">
        <v>0</v>
      </c>
      <c r="I51" s="83"/>
      <c r="J51" s="183"/>
      <c r="K51" s="184"/>
      <c r="L51" s="83"/>
      <c r="M51" s="250">
        <f t="shared" si="12"/>
        <v>0</v>
      </c>
      <c r="N51" s="86">
        <v>0</v>
      </c>
      <c r="O51" s="171">
        <v>0</v>
      </c>
      <c r="P51" s="171">
        <v>0</v>
      </c>
      <c r="Q51" s="171">
        <v>0</v>
      </c>
      <c r="R51" s="316"/>
      <c r="S51" s="42"/>
    </row>
    <row r="52" spans="1:24" s="97" customFormat="1">
      <c r="A52" s="45"/>
      <c r="B52" s="61"/>
      <c r="C52" s="258" t="s">
        <v>214</v>
      </c>
      <c r="D52" s="259">
        <f t="shared" si="11"/>
        <v>-7</v>
      </c>
      <c r="E52" s="95">
        <f>E47+E49+E50+E51</f>
        <v>-3</v>
      </c>
      <c r="F52" s="178">
        <f>F47+F49+F50+F51</f>
        <v>-1</v>
      </c>
      <c r="G52" s="178">
        <f>G47+G49+G50+G51</f>
        <v>-1</v>
      </c>
      <c r="H52" s="178">
        <f>H47+H49+H50+H51</f>
        <v>-2</v>
      </c>
      <c r="I52" s="92"/>
      <c r="J52" s="188"/>
      <c r="K52" s="189"/>
      <c r="L52" s="92"/>
      <c r="M52" s="259">
        <f t="shared" si="12"/>
        <v>-22</v>
      </c>
      <c r="N52" s="95">
        <f>N47+N49+N50+N51</f>
        <v>-2</v>
      </c>
      <c r="O52" s="178">
        <f>O47+O49+O50+O51</f>
        <v>-5</v>
      </c>
      <c r="P52" s="178">
        <f>P47+P49+P50+P51</f>
        <v>-8</v>
      </c>
      <c r="Q52" s="178">
        <f>Q47+Q49+Q50</f>
        <v>-7</v>
      </c>
      <c r="R52" s="309"/>
      <c r="S52" s="45"/>
    </row>
    <row r="53" spans="1:24" s="97" customFormat="1">
      <c r="A53" s="45"/>
      <c r="B53" s="61"/>
      <c r="C53" s="258"/>
      <c r="D53" s="259"/>
      <c r="E53" s="95"/>
      <c r="F53" s="178"/>
      <c r="G53" s="178"/>
      <c r="H53" s="178"/>
      <c r="I53" s="92"/>
      <c r="J53" s="188"/>
      <c r="K53" s="189"/>
      <c r="L53" s="92"/>
      <c r="M53" s="259"/>
      <c r="N53" s="95"/>
      <c r="O53" s="178"/>
      <c r="P53" s="178"/>
      <c r="Q53" s="178"/>
      <c r="R53" s="309"/>
      <c r="S53" s="45"/>
    </row>
    <row r="54" spans="1:24" s="97" customFormat="1">
      <c r="A54" s="45"/>
      <c r="B54" s="61"/>
      <c r="C54" s="111" t="s">
        <v>628</v>
      </c>
      <c r="D54" s="259">
        <f t="shared" si="11"/>
        <v>-81</v>
      </c>
      <c r="E54" s="102">
        <f>E45+E52</f>
        <v>-18</v>
      </c>
      <c r="F54" s="103">
        <f>F45+F52</f>
        <v>-20</v>
      </c>
      <c r="G54" s="103">
        <f>G45+G52</f>
        <v>-21</v>
      </c>
      <c r="H54" s="103">
        <f>H45+H52</f>
        <v>-22</v>
      </c>
      <c r="I54" s="104"/>
      <c r="J54" s="188"/>
      <c r="K54" s="189"/>
      <c r="L54" s="104"/>
      <c r="M54" s="259">
        <f>Q54+P54+O54+N54</f>
        <v>-40</v>
      </c>
      <c r="N54" s="299">
        <f>N45+N52</f>
        <v>-11</v>
      </c>
      <c r="O54" s="103">
        <f>O45+O52</f>
        <v>-8</v>
      </c>
      <c r="P54" s="103">
        <f>P45+P52</f>
        <v>-11</v>
      </c>
      <c r="Q54" s="103">
        <f>Q45+Q52</f>
        <v>-10</v>
      </c>
      <c r="R54" s="309"/>
      <c r="S54" s="45"/>
      <c r="X54" s="141"/>
    </row>
    <row r="55" spans="1:24" s="97" customFormat="1">
      <c r="A55" s="45"/>
      <c r="B55" s="61"/>
      <c r="C55" s="111"/>
      <c r="D55" s="259"/>
      <c r="E55" s="102"/>
      <c r="F55" s="103"/>
      <c r="G55" s="103"/>
      <c r="H55" s="103"/>
      <c r="I55" s="104"/>
      <c r="J55" s="188"/>
      <c r="K55" s="189"/>
      <c r="L55" s="104"/>
      <c r="M55" s="259"/>
      <c r="N55" s="299"/>
      <c r="O55" s="103"/>
      <c r="P55" s="103"/>
      <c r="Q55" s="103"/>
      <c r="R55" s="309"/>
      <c r="S55" s="45"/>
      <c r="X55" s="141"/>
    </row>
    <row r="56" spans="1:24" s="124" customFormat="1">
      <c r="A56" s="114"/>
      <c r="B56" s="115"/>
      <c r="C56" s="273" t="s">
        <v>526</v>
      </c>
      <c r="D56" s="274">
        <f t="shared" si="11"/>
        <v>-55</v>
      </c>
      <c r="E56" s="381">
        <v>-10</v>
      </c>
      <c r="F56" s="625">
        <v>-14</v>
      </c>
      <c r="G56" s="625">
        <v>-16</v>
      </c>
      <c r="H56" s="625">
        <v>-15</v>
      </c>
      <c r="I56" s="630"/>
      <c r="J56" s="218"/>
      <c r="K56" s="219"/>
      <c r="L56" s="630"/>
      <c r="M56" s="274">
        <f>Q56+P56+O56+N56</f>
        <v>-5</v>
      </c>
      <c r="N56" s="631">
        <v>-5</v>
      </c>
      <c r="O56" s="625">
        <v>0</v>
      </c>
      <c r="P56" s="625">
        <v>0</v>
      </c>
      <c r="Q56" s="625">
        <v>0</v>
      </c>
      <c r="R56" s="632"/>
      <c r="S56" s="114"/>
      <c r="X56" s="221"/>
    </row>
    <row r="57" spans="1:24" s="97" customFormat="1">
      <c r="A57" s="45"/>
      <c r="B57" s="61"/>
      <c r="C57" s="111"/>
      <c r="D57" s="259"/>
      <c r="E57" s="102"/>
      <c r="F57" s="103"/>
      <c r="G57" s="103"/>
      <c r="H57" s="103"/>
      <c r="I57" s="104"/>
      <c r="J57" s="188"/>
      <c r="K57" s="189"/>
      <c r="L57" s="104"/>
      <c r="M57" s="259"/>
      <c r="N57" s="299"/>
      <c r="O57" s="103"/>
      <c r="P57" s="103"/>
      <c r="Q57" s="103"/>
      <c r="R57" s="309"/>
      <c r="S57" s="45"/>
      <c r="X57" s="141"/>
    </row>
    <row r="58" spans="1:24" s="97" customFormat="1">
      <c r="A58" s="45"/>
      <c r="B58" s="61"/>
      <c r="C58" s="111" t="s">
        <v>591</v>
      </c>
      <c r="D58" s="259">
        <f t="shared" si="11"/>
        <v>-26</v>
      </c>
      <c r="E58" s="102">
        <f>E54-E56</f>
        <v>-8</v>
      </c>
      <c r="F58" s="104">
        <f>F54-F56</f>
        <v>-6</v>
      </c>
      <c r="G58" s="104">
        <f>G54-G56</f>
        <v>-5</v>
      </c>
      <c r="H58" s="104">
        <f>H54-H56</f>
        <v>-7</v>
      </c>
      <c r="I58" s="104"/>
      <c r="J58" s="188"/>
      <c r="K58" s="189"/>
      <c r="L58" s="104"/>
      <c r="M58" s="259">
        <f>Q58+P58+O58+N58</f>
        <v>-35</v>
      </c>
      <c r="N58" s="299">
        <f>N54-N56</f>
        <v>-6</v>
      </c>
      <c r="O58" s="103">
        <f t="shared" ref="O58:P58" si="13">O54-O56</f>
        <v>-8</v>
      </c>
      <c r="P58" s="103">
        <f t="shared" si="13"/>
        <v>-11</v>
      </c>
      <c r="Q58" s="103">
        <f>Q54-Q56</f>
        <v>-10</v>
      </c>
      <c r="R58" s="309"/>
      <c r="S58" s="45"/>
      <c r="X58" s="141"/>
    </row>
    <row r="59" spans="1:24">
      <c r="A59" s="45"/>
      <c r="B59" s="61"/>
      <c r="C59" s="68"/>
      <c r="D59" s="276"/>
      <c r="E59" s="322"/>
      <c r="F59" s="278"/>
      <c r="G59" s="278"/>
      <c r="H59" s="278"/>
      <c r="I59" s="79"/>
      <c r="J59" s="53"/>
      <c r="K59" s="54"/>
      <c r="L59" s="79"/>
      <c r="M59" s="276"/>
      <c r="N59" s="277"/>
      <c r="O59" s="278"/>
      <c r="P59" s="278"/>
      <c r="Q59" s="278"/>
      <c r="R59" s="74"/>
      <c r="S59" s="45"/>
    </row>
    <row r="60" spans="1:24" ht="9" customHeight="1">
      <c r="A60" s="42"/>
      <c r="B60" s="42"/>
      <c r="C60" s="42"/>
      <c r="D60" s="42"/>
      <c r="E60" s="42"/>
      <c r="F60" s="42"/>
      <c r="G60" s="42"/>
      <c r="H60" s="42"/>
      <c r="I60" s="42"/>
      <c r="J60" s="43"/>
      <c r="K60" s="43"/>
      <c r="L60" s="42"/>
      <c r="M60" s="42"/>
      <c r="N60" s="42"/>
      <c r="O60" s="42"/>
      <c r="P60" s="42"/>
      <c r="Q60" s="42"/>
      <c r="R60" s="42"/>
      <c r="S60" s="42"/>
    </row>
    <row r="61" spans="1:24">
      <c r="A61" s="156"/>
      <c r="B61" s="156"/>
      <c r="C61" s="156"/>
      <c r="D61" s="156"/>
      <c r="E61" s="156"/>
      <c r="F61" s="156"/>
      <c r="G61" s="156"/>
      <c r="H61" s="156"/>
      <c r="I61" s="156"/>
      <c r="J61" s="161"/>
      <c r="K61" s="161"/>
      <c r="L61" s="156"/>
      <c r="M61" s="156"/>
      <c r="N61" s="156"/>
      <c r="O61" s="156"/>
      <c r="P61" s="156"/>
      <c r="Q61" s="156"/>
      <c r="R61" s="156"/>
      <c r="S61" s="156"/>
    </row>
    <row r="62" spans="1:24" ht="9" customHeight="1">
      <c r="A62" s="42"/>
      <c r="B62" s="42"/>
      <c r="C62" s="42"/>
      <c r="D62" s="42"/>
      <c r="E62" s="42"/>
      <c r="F62" s="42"/>
      <c r="G62" s="42"/>
      <c r="H62" s="42"/>
      <c r="I62" s="42"/>
      <c r="J62" s="43"/>
      <c r="K62" s="43"/>
      <c r="L62" s="42"/>
      <c r="M62" s="42"/>
      <c r="N62" s="42"/>
      <c r="O62" s="42"/>
      <c r="P62" s="42"/>
      <c r="Q62" s="42"/>
      <c r="R62" s="42"/>
      <c r="S62" s="42"/>
    </row>
    <row r="63" spans="1:24">
      <c r="A63" s="45"/>
      <c r="B63" s="52"/>
      <c r="C63" s="47" t="s">
        <v>38</v>
      </c>
      <c r="D63" s="240">
        <f>D2</f>
        <v>2013</v>
      </c>
      <c r="E63" s="241" t="str">
        <f>E2</f>
        <v>Q4 '13</v>
      </c>
      <c r="F63" s="51" t="str">
        <f>F2</f>
        <v>Q3 '13</v>
      </c>
      <c r="G63" s="51" t="s">
        <v>480</v>
      </c>
      <c r="H63" s="51" t="s">
        <v>408</v>
      </c>
      <c r="I63" s="52"/>
      <c r="J63" s="53"/>
      <c r="K63" s="54"/>
      <c r="L63" s="52"/>
      <c r="M63" s="240">
        <v>2012</v>
      </c>
      <c r="N63" s="49" t="s">
        <v>388</v>
      </c>
      <c r="O63" s="51" t="s">
        <v>371</v>
      </c>
      <c r="P63" s="51" t="s">
        <v>361</v>
      </c>
      <c r="Q63" s="51" t="s">
        <v>321</v>
      </c>
      <c r="R63" s="242"/>
      <c r="S63" s="45"/>
    </row>
    <row r="64" spans="1:24">
      <c r="A64" s="45"/>
      <c r="B64" s="52"/>
      <c r="C64" s="162" t="s">
        <v>237</v>
      </c>
      <c r="D64" s="240"/>
      <c r="E64" s="241"/>
      <c r="F64" s="51"/>
      <c r="G64" s="51"/>
      <c r="H64" s="51"/>
      <c r="I64" s="74"/>
      <c r="J64" s="62"/>
      <c r="K64" s="63"/>
      <c r="L64" s="74"/>
      <c r="M64" s="243"/>
      <c r="N64" s="151"/>
      <c r="O64" s="51"/>
      <c r="P64" s="51"/>
      <c r="Q64" s="51"/>
      <c r="R64" s="74"/>
      <c r="S64" s="45"/>
    </row>
    <row r="65" spans="1:24">
      <c r="A65" s="42"/>
      <c r="B65" s="74"/>
      <c r="C65" s="74"/>
      <c r="D65" s="244"/>
      <c r="E65" s="205"/>
      <c r="F65" s="73"/>
      <c r="G65" s="73"/>
      <c r="H65" s="73"/>
      <c r="I65" s="74"/>
      <c r="J65" s="247"/>
      <c r="K65" s="248"/>
      <c r="L65" s="74"/>
      <c r="M65" s="244"/>
      <c r="N65" s="151"/>
      <c r="O65" s="73"/>
      <c r="P65" s="73"/>
      <c r="Q65" s="73"/>
      <c r="R65" s="74"/>
      <c r="S65" s="42"/>
    </row>
    <row r="66" spans="1:24">
      <c r="A66" s="42"/>
      <c r="B66" s="74"/>
      <c r="C66" s="88" t="s">
        <v>530</v>
      </c>
      <c r="D66" s="250">
        <f>H66+G66+F66+E66</f>
        <v>-32</v>
      </c>
      <c r="E66" s="257">
        <v>-6</v>
      </c>
      <c r="F66" s="252">
        <v>-11</v>
      </c>
      <c r="G66" s="252">
        <v>-8</v>
      </c>
      <c r="H66" s="252">
        <v>-7</v>
      </c>
      <c r="I66" s="83"/>
      <c r="J66" s="183"/>
      <c r="K66" s="184"/>
      <c r="L66" s="83"/>
      <c r="M66" s="250">
        <f>Q66+P66+O66+N66</f>
        <v>-5</v>
      </c>
      <c r="N66" s="86">
        <v>-2</v>
      </c>
      <c r="O66" s="252">
        <v>-3</v>
      </c>
      <c r="P66" s="252">
        <v>0</v>
      </c>
      <c r="Q66" s="252">
        <v>0</v>
      </c>
      <c r="R66" s="622"/>
      <c r="S66" s="42"/>
    </row>
    <row r="67" spans="1:24">
      <c r="A67" s="42"/>
      <c r="B67" s="74"/>
      <c r="C67" s="88" t="s">
        <v>29</v>
      </c>
      <c r="D67" s="250">
        <f t="shared" ref="D67:D81" si="14">H67+G67+F67+E67</f>
        <v>-13</v>
      </c>
      <c r="E67" s="257">
        <v>-2</v>
      </c>
      <c r="F67" s="252">
        <v>-3</v>
      </c>
      <c r="G67" s="252">
        <v>-5</v>
      </c>
      <c r="H67" s="252">
        <v>-3</v>
      </c>
      <c r="I67" s="83"/>
      <c r="J67" s="183"/>
      <c r="K67" s="184"/>
      <c r="L67" s="83"/>
      <c r="M67" s="250">
        <f>Q67+P67+O67+N67</f>
        <v>-11</v>
      </c>
      <c r="N67" s="86">
        <v>-3</v>
      </c>
      <c r="O67" s="252">
        <v>-4</v>
      </c>
      <c r="P67" s="252">
        <v>-3</v>
      </c>
      <c r="Q67" s="252">
        <v>-1</v>
      </c>
      <c r="R67" s="622"/>
      <c r="S67" s="42"/>
    </row>
    <row r="68" spans="1:24" s="97" customFormat="1">
      <c r="A68" s="45"/>
      <c r="B68" s="61"/>
      <c r="C68" s="258" t="s">
        <v>531</v>
      </c>
      <c r="D68" s="259">
        <f t="shared" si="14"/>
        <v>-45</v>
      </c>
      <c r="E68" s="102">
        <f>E66+E67</f>
        <v>-8</v>
      </c>
      <c r="F68" s="103">
        <f>F66+F67</f>
        <v>-14</v>
      </c>
      <c r="G68" s="103">
        <f>G66+G67</f>
        <v>-13</v>
      </c>
      <c r="H68" s="103">
        <f>H66+H67</f>
        <v>-10</v>
      </c>
      <c r="I68" s="628"/>
      <c r="J68" s="188"/>
      <c r="K68" s="189"/>
      <c r="L68" s="628"/>
      <c r="M68" s="259">
        <f>Q68+P68+O68+N68</f>
        <v>-16</v>
      </c>
      <c r="N68" s="269">
        <f>N66+N67</f>
        <v>-5</v>
      </c>
      <c r="O68" s="103">
        <f>O66+O67</f>
        <v>-7</v>
      </c>
      <c r="P68" s="103">
        <f>P66+P67</f>
        <v>-3</v>
      </c>
      <c r="Q68" s="103">
        <f>Q66+Q67</f>
        <v>-1</v>
      </c>
      <c r="R68" s="621"/>
      <c r="S68" s="45"/>
    </row>
    <row r="69" spans="1:24">
      <c r="A69" s="42"/>
      <c r="B69" s="74"/>
      <c r="C69" s="88"/>
      <c r="D69" s="259"/>
      <c r="E69" s="260"/>
      <c r="F69" s="261"/>
      <c r="G69" s="261"/>
      <c r="H69" s="261"/>
      <c r="I69" s="92"/>
      <c r="J69" s="188"/>
      <c r="K69" s="189"/>
      <c r="L69" s="92"/>
      <c r="M69" s="259"/>
      <c r="N69" s="95"/>
      <c r="O69" s="261"/>
      <c r="P69" s="261"/>
      <c r="Q69" s="261"/>
      <c r="R69" s="622"/>
      <c r="S69" s="42"/>
    </row>
    <row r="70" spans="1:24">
      <c r="A70" s="42"/>
      <c r="B70" s="74"/>
      <c r="C70" s="88" t="s">
        <v>309</v>
      </c>
      <c r="D70" s="250">
        <f t="shared" si="14"/>
        <v>-12</v>
      </c>
      <c r="E70" s="86">
        <v>-2</v>
      </c>
      <c r="F70" s="171">
        <v>-5</v>
      </c>
      <c r="G70" s="171">
        <v>-3</v>
      </c>
      <c r="H70" s="171">
        <v>-2</v>
      </c>
      <c r="I70" s="83"/>
      <c r="J70" s="183"/>
      <c r="K70" s="184"/>
      <c r="L70" s="83"/>
      <c r="M70" s="250">
        <f t="shared" ref="M70:M75" si="15">Q70+P70+O70+N70</f>
        <v>-7</v>
      </c>
      <c r="N70" s="86">
        <v>-2</v>
      </c>
      <c r="O70" s="171">
        <v>-5</v>
      </c>
      <c r="P70" s="171">
        <v>0</v>
      </c>
      <c r="Q70" s="171">
        <v>0</v>
      </c>
      <c r="R70" s="316"/>
      <c r="S70" s="42"/>
    </row>
    <row r="71" spans="1:24" s="124" customFormat="1">
      <c r="A71" s="114"/>
      <c r="B71" s="115"/>
      <c r="C71" s="629" t="s">
        <v>354</v>
      </c>
      <c r="D71" s="274">
        <f t="shared" si="14"/>
        <v>-1</v>
      </c>
      <c r="E71" s="122">
        <v>0</v>
      </c>
      <c r="F71" s="217">
        <v>0</v>
      </c>
      <c r="G71" s="217">
        <v>-1</v>
      </c>
      <c r="H71" s="217">
        <v>0</v>
      </c>
      <c r="I71" s="119"/>
      <c r="J71" s="218"/>
      <c r="K71" s="219"/>
      <c r="L71" s="119"/>
      <c r="M71" s="274">
        <f t="shared" si="15"/>
        <v>0</v>
      </c>
      <c r="N71" s="122">
        <v>0</v>
      </c>
      <c r="O71" s="217">
        <v>0</v>
      </c>
      <c r="P71" s="217">
        <v>0</v>
      </c>
      <c r="Q71" s="217">
        <v>0</v>
      </c>
      <c r="R71" s="123"/>
      <c r="S71" s="114"/>
    </row>
    <row r="72" spans="1:24">
      <c r="A72" s="42"/>
      <c r="B72" s="74"/>
      <c r="C72" s="88" t="s">
        <v>30</v>
      </c>
      <c r="D72" s="250">
        <f t="shared" si="14"/>
        <v>-15</v>
      </c>
      <c r="E72" s="86">
        <v>-2</v>
      </c>
      <c r="F72" s="171">
        <v>-9</v>
      </c>
      <c r="G72" s="171">
        <v>-2</v>
      </c>
      <c r="H72" s="171">
        <v>-2</v>
      </c>
      <c r="I72" s="83"/>
      <c r="J72" s="183"/>
      <c r="K72" s="184"/>
      <c r="L72" s="83"/>
      <c r="M72" s="250">
        <f t="shared" si="15"/>
        <v>-9</v>
      </c>
      <c r="N72" s="86">
        <v>-2</v>
      </c>
      <c r="O72" s="171">
        <v>-7</v>
      </c>
      <c r="P72" s="171">
        <v>0</v>
      </c>
      <c r="Q72" s="171">
        <v>0</v>
      </c>
      <c r="R72" s="316"/>
      <c r="S72" s="42"/>
    </row>
    <row r="73" spans="1:24">
      <c r="A73" s="42"/>
      <c r="B73" s="74"/>
      <c r="C73" s="88" t="s">
        <v>317</v>
      </c>
      <c r="D73" s="250">
        <f t="shared" si="14"/>
        <v>0</v>
      </c>
      <c r="E73" s="86">
        <v>0</v>
      </c>
      <c r="F73" s="171">
        <v>0</v>
      </c>
      <c r="G73" s="171">
        <v>0</v>
      </c>
      <c r="H73" s="171">
        <v>0</v>
      </c>
      <c r="I73" s="83"/>
      <c r="J73" s="183"/>
      <c r="K73" s="184"/>
      <c r="L73" s="83"/>
      <c r="M73" s="250">
        <f t="shared" si="15"/>
        <v>0</v>
      </c>
      <c r="N73" s="86">
        <v>0</v>
      </c>
      <c r="O73" s="171">
        <v>0</v>
      </c>
      <c r="P73" s="171">
        <v>0</v>
      </c>
      <c r="Q73" s="171">
        <v>0</v>
      </c>
      <c r="R73" s="316"/>
      <c r="S73" s="42"/>
    </row>
    <row r="74" spans="1:24">
      <c r="A74" s="42"/>
      <c r="B74" s="74"/>
      <c r="C74" s="88" t="s">
        <v>235</v>
      </c>
      <c r="D74" s="250">
        <f t="shared" si="14"/>
        <v>0</v>
      </c>
      <c r="E74" s="86">
        <v>0</v>
      </c>
      <c r="F74" s="171">
        <v>0</v>
      </c>
      <c r="G74" s="171">
        <v>0</v>
      </c>
      <c r="H74" s="171">
        <v>0</v>
      </c>
      <c r="I74" s="83"/>
      <c r="J74" s="183"/>
      <c r="K74" s="184"/>
      <c r="L74" s="83"/>
      <c r="M74" s="250">
        <f t="shared" si="15"/>
        <v>0</v>
      </c>
      <c r="N74" s="86">
        <v>0</v>
      </c>
      <c r="O74" s="171">
        <v>0</v>
      </c>
      <c r="P74" s="171">
        <v>0</v>
      </c>
      <c r="Q74" s="171">
        <v>0</v>
      </c>
      <c r="R74" s="316"/>
      <c r="S74" s="42"/>
    </row>
    <row r="75" spans="1:24" s="97" customFormat="1">
      <c r="A75" s="45"/>
      <c r="B75" s="61"/>
      <c r="C75" s="258" t="s">
        <v>214</v>
      </c>
      <c r="D75" s="259">
        <f t="shared" si="14"/>
        <v>-27</v>
      </c>
      <c r="E75" s="95">
        <f>E70+E72+E73+E74</f>
        <v>-4</v>
      </c>
      <c r="F75" s="178">
        <f>F70+F72+F73+F74</f>
        <v>-14</v>
      </c>
      <c r="G75" s="178">
        <f>G70+G72+G73+G74</f>
        <v>-5</v>
      </c>
      <c r="H75" s="178">
        <f>H70+H72+H73+H74</f>
        <v>-4</v>
      </c>
      <c r="I75" s="92"/>
      <c r="J75" s="188"/>
      <c r="K75" s="189"/>
      <c r="L75" s="92"/>
      <c r="M75" s="259">
        <f t="shared" si="15"/>
        <v>-16</v>
      </c>
      <c r="N75" s="95">
        <f>N70+N72+N73+N74</f>
        <v>-4</v>
      </c>
      <c r="O75" s="178">
        <f>O70+O72+O73+O74</f>
        <v>-12</v>
      </c>
      <c r="P75" s="178">
        <f>P70+P72+P73+P74</f>
        <v>0</v>
      </c>
      <c r="Q75" s="178">
        <f>Q70+Q72+Q73+Q74</f>
        <v>0</v>
      </c>
      <c r="R75" s="309"/>
      <c r="S75" s="45"/>
    </row>
    <row r="76" spans="1:24" s="97" customFormat="1">
      <c r="A76" s="45"/>
      <c r="B76" s="61"/>
      <c r="C76" s="258"/>
      <c r="D76" s="259"/>
      <c r="E76" s="95"/>
      <c r="F76" s="178"/>
      <c r="G76" s="178"/>
      <c r="H76" s="178"/>
      <c r="I76" s="92"/>
      <c r="J76" s="188"/>
      <c r="K76" s="189"/>
      <c r="L76" s="92"/>
      <c r="M76" s="259"/>
      <c r="N76" s="95"/>
      <c r="O76" s="178"/>
      <c r="P76" s="178"/>
      <c r="Q76" s="178"/>
      <c r="R76" s="309"/>
      <c r="S76" s="45"/>
    </row>
    <row r="77" spans="1:24" s="97" customFormat="1">
      <c r="A77" s="45"/>
      <c r="B77" s="61"/>
      <c r="C77" s="111" t="s">
        <v>629</v>
      </c>
      <c r="D77" s="259">
        <f t="shared" si="14"/>
        <v>-72</v>
      </c>
      <c r="E77" s="102">
        <f>E68+E75</f>
        <v>-12</v>
      </c>
      <c r="F77" s="103">
        <f>F68+F75</f>
        <v>-28</v>
      </c>
      <c r="G77" s="103">
        <f>G68+G75</f>
        <v>-18</v>
      </c>
      <c r="H77" s="103">
        <f>H68+H75</f>
        <v>-14</v>
      </c>
      <c r="I77" s="104"/>
      <c r="J77" s="188"/>
      <c r="K77" s="189"/>
      <c r="L77" s="104"/>
      <c r="M77" s="259">
        <f>Q77+P77+O77+N77</f>
        <v>-32</v>
      </c>
      <c r="N77" s="299">
        <f>N68+N75</f>
        <v>-9</v>
      </c>
      <c r="O77" s="103">
        <f>O68+O75</f>
        <v>-19</v>
      </c>
      <c r="P77" s="103">
        <f>P68+P75</f>
        <v>-3</v>
      </c>
      <c r="Q77" s="103">
        <f>Q68+Q75</f>
        <v>-1</v>
      </c>
      <c r="R77" s="309"/>
      <c r="S77" s="45"/>
    </row>
    <row r="78" spans="1:24" s="97" customFormat="1">
      <c r="A78" s="45"/>
      <c r="B78" s="61"/>
      <c r="C78" s="111"/>
      <c r="D78" s="259"/>
      <c r="E78" s="102"/>
      <c r="F78" s="103"/>
      <c r="G78" s="103"/>
      <c r="H78" s="103"/>
      <c r="I78" s="104"/>
      <c r="J78" s="188"/>
      <c r="K78" s="189"/>
      <c r="L78" s="104"/>
      <c r="M78" s="259"/>
      <c r="N78" s="299"/>
      <c r="O78" s="103"/>
      <c r="P78" s="103"/>
      <c r="Q78" s="103"/>
      <c r="R78" s="309"/>
      <c r="S78" s="45"/>
      <c r="X78" s="141"/>
    </row>
    <row r="79" spans="1:24" s="124" customFormat="1">
      <c r="A79" s="114"/>
      <c r="B79" s="115"/>
      <c r="C79" s="273" t="s">
        <v>526</v>
      </c>
      <c r="D79" s="274">
        <f t="shared" si="14"/>
        <v>-32</v>
      </c>
      <c r="E79" s="381">
        <v>-6</v>
      </c>
      <c r="F79" s="625">
        <v>-11</v>
      </c>
      <c r="G79" s="625">
        <v>-8</v>
      </c>
      <c r="H79" s="625">
        <v>-7</v>
      </c>
      <c r="I79" s="630"/>
      <c r="J79" s="218"/>
      <c r="K79" s="219"/>
      <c r="L79" s="630"/>
      <c r="M79" s="274">
        <f>Q79+P79+O79+N79</f>
        <v>-5</v>
      </c>
      <c r="N79" s="631">
        <v>-2</v>
      </c>
      <c r="O79" s="625">
        <v>-3</v>
      </c>
      <c r="P79" s="625">
        <v>0</v>
      </c>
      <c r="Q79" s="625">
        <v>0</v>
      </c>
      <c r="R79" s="632"/>
      <c r="S79" s="114"/>
      <c r="X79" s="221"/>
    </row>
    <row r="80" spans="1:24" s="97" customFormat="1">
      <c r="A80" s="45"/>
      <c r="B80" s="61"/>
      <c r="C80" s="111"/>
      <c r="D80" s="259"/>
      <c r="E80" s="102"/>
      <c r="F80" s="103"/>
      <c r="G80" s="103"/>
      <c r="H80" s="103"/>
      <c r="I80" s="104"/>
      <c r="J80" s="188"/>
      <c r="K80" s="189"/>
      <c r="L80" s="104"/>
      <c r="M80" s="259"/>
      <c r="N80" s="299"/>
      <c r="O80" s="103"/>
      <c r="P80" s="103"/>
      <c r="Q80" s="103"/>
      <c r="R80" s="309"/>
      <c r="S80" s="45"/>
      <c r="X80" s="141"/>
    </row>
    <row r="81" spans="1:24" s="97" customFormat="1">
      <c r="A81" s="45"/>
      <c r="B81" s="61"/>
      <c r="C81" s="111" t="s">
        <v>591</v>
      </c>
      <c r="D81" s="259">
        <f t="shared" si="14"/>
        <v>-40</v>
      </c>
      <c r="E81" s="102">
        <f>E77-E79</f>
        <v>-6</v>
      </c>
      <c r="F81" s="104">
        <f>F77-F79</f>
        <v>-17</v>
      </c>
      <c r="G81" s="104">
        <f>G77-G79</f>
        <v>-10</v>
      </c>
      <c r="H81" s="104">
        <f>H77-H79</f>
        <v>-7</v>
      </c>
      <c r="I81" s="104"/>
      <c r="J81" s="188"/>
      <c r="K81" s="189"/>
      <c r="L81" s="104"/>
      <c r="M81" s="259">
        <f>Q81+P81+O81+N81</f>
        <v>-27</v>
      </c>
      <c r="N81" s="299">
        <f>N77-N79</f>
        <v>-7</v>
      </c>
      <c r="O81" s="103">
        <f t="shared" ref="O81:P81" si="16">O77-O79</f>
        <v>-16</v>
      </c>
      <c r="P81" s="103">
        <f t="shared" si="16"/>
        <v>-3</v>
      </c>
      <c r="Q81" s="103">
        <f>Q77-Q79</f>
        <v>-1</v>
      </c>
      <c r="R81" s="309"/>
      <c r="S81" s="45"/>
      <c r="X81" s="141"/>
    </row>
    <row r="82" spans="1:24">
      <c r="A82" s="45"/>
      <c r="B82" s="61"/>
      <c r="C82" s="68"/>
      <c r="D82" s="276"/>
      <c r="E82" s="277"/>
      <c r="F82" s="278"/>
      <c r="G82" s="278"/>
      <c r="H82" s="278"/>
      <c r="I82" s="79"/>
      <c r="J82" s="53"/>
      <c r="K82" s="54"/>
      <c r="L82" s="79"/>
      <c r="M82" s="276"/>
      <c r="N82" s="277"/>
      <c r="O82" s="278"/>
      <c r="P82" s="278"/>
      <c r="Q82" s="278"/>
      <c r="R82" s="74"/>
      <c r="S82" s="45"/>
    </row>
    <row r="83" spans="1:24" ht="9" customHeight="1">
      <c r="A83" s="42"/>
      <c r="B83" s="42"/>
      <c r="C83" s="42"/>
      <c r="D83" s="42"/>
      <c r="E83" s="42"/>
      <c r="F83" s="42"/>
      <c r="G83" s="42"/>
      <c r="H83" s="42"/>
      <c r="I83" s="42"/>
      <c r="J83" s="43"/>
      <c r="K83" s="43"/>
      <c r="L83" s="42"/>
      <c r="M83" s="42"/>
      <c r="N83" s="42"/>
      <c r="O83" s="42"/>
      <c r="P83" s="42"/>
      <c r="Q83" s="42"/>
      <c r="R83" s="42"/>
      <c r="S83" s="42"/>
    </row>
    <row r="84" spans="1:24">
      <c r="A84" s="205"/>
      <c r="B84" s="205"/>
      <c r="C84" s="205"/>
      <c r="D84" s="205"/>
      <c r="E84" s="205"/>
      <c r="F84" s="205"/>
      <c r="G84" s="205"/>
      <c r="H84" s="205"/>
      <c r="I84" s="205"/>
      <c r="J84" s="161"/>
      <c r="K84" s="161"/>
      <c r="L84" s="205"/>
      <c r="M84" s="205"/>
      <c r="N84" s="205"/>
      <c r="O84" s="205"/>
      <c r="P84" s="205"/>
      <c r="Q84" s="205"/>
      <c r="R84" s="205"/>
      <c r="S84" s="205"/>
    </row>
    <row r="85" spans="1:24" ht="9" customHeight="1">
      <c r="A85" s="42"/>
      <c r="B85" s="42"/>
      <c r="C85" s="42"/>
      <c r="D85" s="42"/>
      <c r="E85" s="42"/>
      <c r="F85" s="42"/>
      <c r="G85" s="42"/>
      <c r="H85" s="42"/>
      <c r="I85" s="42"/>
      <c r="J85" s="43"/>
      <c r="K85" s="43"/>
      <c r="L85" s="42"/>
      <c r="M85" s="42"/>
      <c r="N85" s="42"/>
      <c r="O85" s="42"/>
      <c r="P85" s="42"/>
      <c r="Q85" s="42"/>
      <c r="R85" s="42"/>
      <c r="S85" s="42"/>
    </row>
    <row r="86" spans="1:24">
      <c r="A86" s="45"/>
      <c r="B86" s="52"/>
      <c r="C86" s="47" t="s">
        <v>38</v>
      </c>
      <c r="D86" s="240">
        <f>D2</f>
        <v>2013</v>
      </c>
      <c r="E86" s="241" t="str">
        <f>E2</f>
        <v>Q4 '13</v>
      </c>
      <c r="F86" s="51" t="str">
        <f>F2</f>
        <v>Q3 '13</v>
      </c>
      <c r="G86" s="51" t="s">
        <v>480</v>
      </c>
      <c r="H86" s="51" t="s">
        <v>408</v>
      </c>
      <c r="I86" s="52"/>
      <c r="J86" s="53"/>
      <c r="K86" s="54"/>
      <c r="L86" s="52"/>
      <c r="M86" s="240">
        <v>2012</v>
      </c>
      <c r="N86" s="49" t="s">
        <v>388</v>
      </c>
      <c r="O86" s="51" t="s">
        <v>371</v>
      </c>
      <c r="P86" s="51" t="s">
        <v>361</v>
      </c>
      <c r="Q86" s="51" t="s">
        <v>321</v>
      </c>
      <c r="R86" s="242"/>
      <c r="S86" s="45"/>
    </row>
    <row r="87" spans="1:24">
      <c r="A87" s="45"/>
      <c r="B87" s="52"/>
      <c r="C87" s="162" t="s">
        <v>238</v>
      </c>
      <c r="D87" s="243"/>
      <c r="E87" s="241"/>
      <c r="F87" s="51"/>
      <c r="G87" s="51"/>
      <c r="H87" s="51"/>
      <c r="I87" s="74"/>
      <c r="J87" s="62"/>
      <c r="K87" s="63"/>
      <c r="L87" s="74"/>
      <c r="M87" s="243"/>
      <c r="N87" s="151"/>
      <c r="O87" s="51"/>
      <c r="P87" s="51"/>
      <c r="Q87" s="51"/>
      <c r="R87" s="74"/>
      <c r="S87" s="45"/>
    </row>
    <row r="88" spans="1:24">
      <c r="A88" s="42"/>
      <c r="B88" s="74"/>
      <c r="C88" s="74"/>
      <c r="D88" s="244"/>
      <c r="E88" s="205"/>
      <c r="F88" s="73"/>
      <c r="G88" s="73"/>
      <c r="H88" s="73"/>
      <c r="I88" s="74"/>
      <c r="J88" s="247"/>
      <c r="K88" s="248"/>
      <c r="L88" s="74"/>
      <c r="M88" s="244"/>
      <c r="N88" s="151"/>
      <c r="O88" s="73"/>
      <c r="P88" s="73"/>
      <c r="Q88" s="73"/>
      <c r="R88" s="74"/>
      <c r="S88" s="42"/>
    </row>
    <row r="89" spans="1:24">
      <c r="A89" s="42"/>
      <c r="B89" s="74"/>
      <c r="C89" s="88" t="s">
        <v>530</v>
      </c>
      <c r="D89" s="250">
        <f>H89+G89+F89+E89</f>
        <v>-24</v>
      </c>
      <c r="E89" s="251">
        <v>-5</v>
      </c>
      <c r="F89" s="252">
        <v>-8</v>
      </c>
      <c r="G89" s="252">
        <v>-6</v>
      </c>
      <c r="H89" s="252">
        <v>-5</v>
      </c>
      <c r="I89" s="83"/>
      <c r="J89" s="183"/>
      <c r="K89" s="184"/>
      <c r="L89" s="83"/>
      <c r="M89" s="250">
        <f>Q89+P89+O89+N89</f>
        <v>-2</v>
      </c>
      <c r="N89" s="86">
        <v>-1</v>
      </c>
      <c r="O89" s="252">
        <v>-1</v>
      </c>
      <c r="P89" s="252">
        <v>0</v>
      </c>
      <c r="Q89" s="252">
        <v>0</v>
      </c>
      <c r="R89" s="622"/>
      <c r="S89" s="42"/>
    </row>
    <row r="90" spans="1:24">
      <c r="A90" s="42"/>
      <c r="B90" s="74"/>
      <c r="C90" s="88" t="s">
        <v>29</v>
      </c>
      <c r="D90" s="250">
        <f t="shared" ref="D90:D104" si="17">H90+G90+F90+E90</f>
        <v>-10</v>
      </c>
      <c r="E90" s="257">
        <v>-2</v>
      </c>
      <c r="F90" s="252">
        <v>-2</v>
      </c>
      <c r="G90" s="252">
        <v>-4</v>
      </c>
      <c r="H90" s="252">
        <v>-2</v>
      </c>
      <c r="I90" s="83"/>
      <c r="J90" s="183"/>
      <c r="K90" s="184"/>
      <c r="L90" s="83"/>
      <c r="M90" s="250">
        <f>Q90+P90+O90+N90</f>
        <v>-9</v>
      </c>
      <c r="N90" s="86">
        <v>-3</v>
      </c>
      <c r="O90" s="252">
        <v>-3</v>
      </c>
      <c r="P90" s="252">
        <v>-2</v>
      </c>
      <c r="Q90" s="252">
        <v>-1</v>
      </c>
      <c r="R90" s="622"/>
      <c r="S90" s="42"/>
    </row>
    <row r="91" spans="1:24" s="97" customFormat="1">
      <c r="A91" s="45"/>
      <c r="B91" s="61"/>
      <c r="C91" s="258" t="s">
        <v>531</v>
      </c>
      <c r="D91" s="259">
        <f t="shared" si="17"/>
        <v>-34</v>
      </c>
      <c r="E91" s="102">
        <f>E89+E90</f>
        <v>-7</v>
      </c>
      <c r="F91" s="103">
        <f>F89+F90</f>
        <v>-10</v>
      </c>
      <c r="G91" s="103">
        <f>G89+G90</f>
        <v>-10</v>
      </c>
      <c r="H91" s="103">
        <f>H89+H90</f>
        <v>-7</v>
      </c>
      <c r="I91" s="628"/>
      <c r="J91" s="188"/>
      <c r="K91" s="189"/>
      <c r="L91" s="628"/>
      <c r="M91" s="259">
        <f>Q91+P91+O91+N91</f>
        <v>-11</v>
      </c>
      <c r="N91" s="269">
        <f>N89+N90</f>
        <v>-4</v>
      </c>
      <c r="O91" s="103">
        <f>O89+O90</f>
        <v>-4</v>
      </c>
      <c r="P91" s="103">
        <f>P89+P90</f>
        <v>-2</v>
      </c>
      <c r="Q91" s="103">
        <f>Q89+Q90</f>
        <v>-1</v>
      </c>
      <c r="R91" s="621"/>
      <c r="S91" s="45"/>
    </row>
    <row r="92" spans="1:24">
      <c r="A92" s="42"/>
      <c r="B92" s="74"/>
      <c r="C92" s="88"/>
      <c r="D92" s="259"/>
      <c r="E92" s="260"/>
      <c r="F92" s="261"/>
      <c r="G92" s="261"/>
      <c r="H92" s="261"/>
      <c r="I92" s="92"/>
      <c r="J92" s="188"/>
      <c r="K92" s="189"/>
      <c r="L92" s="92"/>
      <c r="M92" s="259"/>
      <c r="N92" s="95"/>
      <c r="O92" s="261"/>
      <c r="P92" s="261"/>
      <c r="Q92" s="261"/>
      <c r="R92" s="622"/>
      <c r="S92" s="42"/>
    </row>
    <row r="93" spans="1:24">
      <c r="A93" s="42"/>
      <c r="B93" s="74"/>
      <c r="C93" s="88" t="s">
        <v>309</v>
      </c>
      <c r="D93" s="250">
        <f t="shared" si="17"/>
        <v>-5</v>
      </c>
      <c r="E93" s="86">
        <v>-1</v>
      </c>
      <c r="F93" s="171">
        <v>-2</v>
      </c>
      <c r="G93" s="171">
        <v>0</v>
      </c>
      <c r="H93" s="171">
        <v>-2</v>
      </c>
      <c r="I93" s="83"/>
      <c r="J93" s="183"/>
      <c r="K93" s="184"/>
      <c r="L93" s="83"/>
      <c r="M93" s="250">
        <f t="shared" ref="M93:M98" si="18">Q93+P93+O93+N93</f>
        <v>-4</v>
      </c>
      <c r="N93" s="86">
        <v>0</v>
      </c>
      <c r="O93" s="171">
        <v>-4</v>
      </c>
      <c r="P93" s="171">
        <v>0</v>
      </c>
      <c r="Q93" s="171">
        <v>0</v>
      </c>
      <c r="R93" s="316"/>
      <c r="S93" s="42"/>
    </row>
    <row r="94" spans="1:24" s="124" customFormat="1">
      <c r="A94" s="114"/>
      <c r="B94" s="115"/>
      <c r="C94" s="629" t="s">
        <v>354</v>
      </c>
      <c r="D94" s="274">
        <f t="shared" si="17"/>
        <v>-1</v>
      </c>
      <c r="E94" s="122">
        <v>-1</v>
      </c>
      <c r="F94" s="217">
        <v>0</v>
      </c>
      <c r="G94" s="217">
        <v>0</v>
      </c>
      <c r="H94" s="217">
        <v>0</v>
      </c>
      <c r="I94" s="119"/>
      <c r="J94" s="218"/>
      <c r="K94" s="219"/>
      <c r="L94" s="119"/>
      <c r="M94" s="274">
        <f t="shared" si="18"/>
        <v>0</v>
      </c>
      <c r="N94" s="122">
        <v>0</v>
      </c>
      <c r="O94" s="217">
        <v>0</v>
      </c>
      <c r="P94" s="217">
        <v>0</v>
      </c>
      <c r="Q94" s="217">
        <v>0</v>
      </c>
      <c r="R94" s="123"/>
      <c r="S94" s="114"/>
    </row>
    <row r="95" spans="1:24">
      <c r="A95" s="42"/>
      <c r="B95" s="74"/>
      <c r="C95" s="88" t="s">
        <v>30</v>
      </c>
      <c r="D95" s="250">
        <f t="shared" si="17"/>
        <v>-12</v>
      </c>
      <c r="E95" s="86">
        <v>-2</v>
      </c>
      <c r="F95" s="171">
        <v>-7</v>
      </c>
      <c r="G95" s="171">
        <v>-1</v>
      </c>
      <c r="H95" s="171">
        <v>-2</v>
      </c>
      <c r="I95" s="83"/>
      <c r="J95" s="183"/>
      <c r="K95" s="184"/>
      <c r="L95" s="83"/>
      <c r="M95" s="250">
        <f t="shared" si="18"/>
        <v>-9</v>
      </c>
      <c r="N95" s="86">
        <v>-2</v>
      </c>
      <c r="O95" s="171">
        <v>-7</v>
      </c>
      <c r="P95" s="171">
        <v>0</v>
      </c>
      <c r="Q95" s="171">
        <v>0</v>
      </c>
      <c r="R95" s="316"/>
      <c r="S95" s="42"/>
    </row>
    <row r="96" spans="1:24">
      <c r="A96" s="42"/>
      <c r="B96" s="74"/>
      <c r="C96" s="88" t="s">
        <v>317</v>
      </c>
      <c r="D96" s="250">
        <f t="shared" si="17"/>
        <v>0</v>
      </c>
      <c r="E96" s="86">
        <v>0</v>
      </c>
      <c r="F96" s="171">
        <v>0</v>
      </c>
      <c r="G96" s="171">
        <v>0</v>
      </c>
      <c r="H96" s="171">
        <v>0</v>
      </c>
      <c r="I96" s="83"/>
      <c r="J96" s="183"/>
      <c r="K96" s="184"/>
      <c r="L96" s="83"/>
      <c r="M96" s="250">
        <f t="shared" si="18"/>
        <v>0</v>
      </c>
      <c r="N96" s="86">
        <v>0</v>
      </c>
      <c r="O96" s="171">
        <v>0</v>
      </c>
      <c r="P96" s="171">
        <v>0</v>
      </c>
      <c r="Q96" s="171">
        <v>0</v>
      </c>
      <c r="R96" s="316"/>
      <c r="S96" s="42"/>
    </row>
    <row r="97" spans="1:24">
      <c r="A97" s="42"/>
      <c r="B97" s="74"/>
      <c r="C97" s="88" t="s">
        <v>235</v>
      </c>
      <c r="D97" s="250">
        <f t="shared" si="17"/>
        <v>0</v>
      </c>
      <c r="E97" s="86">
        <v>0</v>
      </c>
      <c r="F97" s="171">
        <v>0</v>
      </c>
      <c r="G97" s="171">
        <v>0</v>
      </c>
      <c r="H97" s="171">
        <v>0</v>
      </c>
      <c r="I97" s="83"/>
      <c r="J97" s="183"/>
      <c r="K97" s="184"/>
      <c r="L97" s="83"/>
      <c r="M97" s="250">
        <f t="shared" si="18"/>
        <v>0</v>
      </c>
      <c r="N97" s="86">
        <v>0</v>
      </c>
      <c r="O97" s="171">
        <v>0</v>
      </c>
      <c r="P97" s="171">
        <v>0</v>
      </c>
      <c r="Q97" s="171">
        <v>0</v>
      </c>
      <c r="R97" s="316"/>
      <c r="S97" s="42"/>
    </row>
    <row r="98" spans="1:24" s="97" customFormat="1">
      <c r="A98" s="45"/>
      <c r="B98" s="61"/>
      <c r="C98" s="258" t="s">
        <v>214</v>
      </c>
      <c r="D98" s="259">
        <f t="shared" si="17"/>
        <v>-17</v>
      </c>
      <c r="E98" s="95">
        <f>E93+E95+E96+E97</f>
        <v>-3</v>
      </c>
      <c r="F98" s="178">
        <f>F93+F95+F96+F97</f>
        <v>-9</v>
      </c>
      <c r="G98" s="178">
        <f>G93+G95+G96+G97</f>
        <v>-1</v>
      </c>
      <c r="H98" s="178">
        <f>H93+H95+H96+H97</f>
        <v>-4</v>
      </c>
      <c r="I98" s="92"/>
      <c r="J98" s="188"/>
      <c r="K98" s="189"/>
      <c r="L98" s="92"/>
      <c r="M98" s="259">
        <f t="shared" si="18"/>
        <v>-13</v>
      </c>
      <c r="N98" s="95">
        <f>N93+N95+N96+N97</f>
        <v>-2</v>
      </c>
      <c r="O98" s="178">
        <f>O93+O95+O96+O97</f>
        <v>-11</v>
      </c>
      <c r="P98" s="178">
        <f>P93+P95+P96+P97</f>
        <v>0</v>
      </c>
      <c r="Q98" s="178">
        <f>Q93+Q95+Q96+Q97</f>
        <v>0</v>
      </c>
      <c r="R98" s="309"/>
      <c r="S98" s="45"/>
    </row>
    <row r="99" spans="1:24" s="97" customFormat="1">
      <c r="A99" s="45"/>
      <c r="B99" s="61"/>
      <c r="C99" s="258"/>
      <c r="D99" s="259"/>
      <c r="E99" s="95"/>
      <c r="F99" s="178"/>
      <c r="G99" s="178"/>
      <c r="H99" s="178"/>
      <c r="I99" s="92"/>
      <c r="J99" s="188"/>
      <c r="K99" s="189"/>
      <c r="L99" s="92"/>
      <c r="M99" s="259"/>
      <c r="N99" s="95"/>
      <c r="O99" s="178"/>
      <c r="P99" s="178"/>
      <c r="Q99" s="178"/>
      <c r="R99" s="309"/>
      <c r="S99" s="45"/>
    </row>
    <row r="100" spans="1:24" s="97" customFormat="1">
      <c r="A100" s="45"/>
      <c r="B100" s="61"/>
      <c r="C100" s="111" t="s">
        <v>628</v>
      </c>
      <c r="D100" s="259">
        <f t="shared" si="17"/>
        <v>-51</v>
      </c>
      <c r="E100" s="102">
        <f>E91+E98</f>
        <v>-10</v>
      </c>
      <c r="F100" s="103">
        <f>F91+F98</f>
        <v>-19</v>
      </c>
      <c r="G100" s="103">
        <f>G91+G98</f>
        <v>-11</v>
      </c>
      <c r="H100" s="103">
        <f>H91+H98</f>
        <v>-11</v>
      </c>
      <c r="I100" s="104"/>
      <c r="J100" s="188"/>
      <c r="K100" s="189"/>
      <c r="L100" s="104"/>
      <c r="M100" s="259">
        <f>Q100+P100+O100+N100</f>
        <v>-24</v>
      </c>
      <c r="N100" s="299">
        <f>N91+N98</f>
        <v>-6</v>
      </c>
      <c r="O100" s="103">
        <f>O91+O98</f>
        <v>-15</v>
      </c>
      <c r="P100" s="103">
        <f>P91+P98</f>
        <v>-2</v>
      </c>
      <c r="Q100" s="103">
        <f>Q91+Q98</f>
        <v>-1</v>
      </c>
      <c r="R100" s="309"/>
      <c r="S100" s="45"/>
    </row>
    <row r="101" spans="1:24" s="97" customFormat="1">
      <c r="A101" s="45"/>
      <c r="B101" s="61"/>
      <c r="C101" s="111"/>
      <c r="D101" s="259"/>
      <c r="E101" s="102"/>
      <c r="F101" s="103"/>
      <c r="G101" s="103"/>
      <c r="H101" s="103"/>
      <c r="I101" s="104"/>
      <c r="J101" s="188"/>
      <c r="K101" s="189"/>
      <c r="L101" s="104"/>
      <c r="M101" s="259"/>
      <c r="N101" s="299"/>
      <c r="O101" s="103"/>
      <c r="P101" s="103"/>
      <c r="Q101" s="103"/>
      <c r="R101" s="309"/>
      <c r="S101" s="45"/>
      <c r="X101" s="141"/>
    </row>
    <row r="102" spans="1:24" s="124" customFormat="1">
      <c r="A102" s="114"/>
      <c r="B102" s="115"/>
      <c r="C102" s="273" t="s">
        <v>526</v>
      </c>
      <c r="D102" s="274">
        <f t="shared" si="17"/>
        <v>-24</v>
      </c>
      <c r="E102" s="381">
        <v>-5</v>
      </c>
      <c r="F102" s="625">
        <v>-8</v>
      </c>
      <c r="G102" s="625">
        <v>-6</v>
      </c>
      <c r="H102" s="625">
        <v>-5</v>
      </c>
      <c r="I102" s="630"/>
      <c r="J102" s="218"/>
      <c r="K102" s="219"/>
      <c r="L102" s="630"/>
      <c r="M102" s="274">
        <f>Q102+P102+O102+N102</f>
        <v>-2</v>
      </c>
      <c r="N102" s="631">
        <v>-1</v>
      </c>
      <c r="O102" s="625">
        <v>-1</v>
      </c>
      <c r="P102" s="625">
        <v>0</v>
      </c>
      <c r="Q102" s="625">
        <v>0</v>
      </c>
      <c r="R102" s="632"/>
      <c r="S102" s="114"/>
      <c r="X102" s="221"/>
    </row>
    <row r="103" spans="1:24" s="97" customFormat="1">
      <c r="A103" s="45"/>
      <c r="B103" s="61"/>
      <c r="C103" s="111"/>
      <c r="D103" s="259"/>
      <c r="E103" s="102"/>
      <c r="F103" s="103"/>
      <c r="G103" s="103"/>
      <c r="H103" s="103"/>
      <c r="I103" s="104"/>
      <c r="J103" s="188"/>
      <c r="K103" s="189"/>
      <c r="L103" s="104"/>
      <c r="M103" s="259"/>
      <c r="N103" s="299"/>
      <c r="O103" s="103"/>
      <c r="P103" s="103"/>
      <c r="Q103" s="103"/>
      <c r="R103" s="309"/>
      <c r="S103" s="45"/>
      <c r="X103" s="141"/>
    </row>
    <row r="104" spans="1:24" s="97" customFormat="1">
      <c r="A104" s="45"/>
      <c r="B104" s="61"/>
      <c r="C104" s="111" t="s">
        <v>591</v>
      </c>
      <c r="D104" s="259">
        <f t="shared" si="17"/>
        <v>-27</v>
      </c>
      <c r="E104" s="102">
        <f>E100-E102</f>
        <v>-5</v>
      </c>
      <c r="F104" s="104">
        <f>F100-F102</f>
        <v>-11</v>
      </c>
      <c r="G104" s="104">
        <f>G100-G102</f>
        <v>-5</v>
      </c>
      <c r="H104" s="104">
        <f>H100-H102</f>
        <v>-6</v>
      </c>
      <c r="I104" s="104"/>
      <c r="J104" s="188"/>
      <c r="K104" s="189"/>
      <c r="L104" s="104"/>
      <c r="M104" s="259">
        <f>Q104+P104+O104+N104</f>
        <v>-22</v>
      </c>
      <c r="N104" s="299">
        <f>N100-N102</f>
        <v>-5</v>
      </c>
      <c r="O104" s="103">
        <f t="shared" ref="O104:P104" si="19">O100-O102</f>
        <v>-14</v>
      </c>
      <c r="P104" s="103">
        <f t="shared" si="19"/>
        <v>-2</v>
      </c>
      <c r="Q104" s="103">
        <f>Q100-Q102</f>
        <v>-1</v>
      </c>
      <c r="R104" s="309"/>
      <c r="S104" s="45"/>
      <c r="X104" s="141"/>
    </row>
    <row r="105" spans="1:24">
      <c r="A105" s="45"/>
      <c r="B105" s="61"/>
      <c r="C105" s="68"/>
      <c r="D105" s="276"/>
      <c r="E105" s="322"/>
      <c r="F105" s="278"/>
      <c r="G105" s="278"/>
      <c r="H105" s="278"/>
      <c r="I105" s="79"/>
      <c r="J105" s="53"/>
      <c r="K105" s="54"/>
      <c r="L105" s="79"/>
      <c r="M105" s="276"/>
      <c r="N105" s="277"/>
      <c r="O105" s="278"/>
      <c r="P105" s="278"/>
      <c r="Q105" s="278"/>
      <c r="R105" s="74"/>
      <c r="S105" s="45"/>
    </row>
    <row r="106" spans="1:24" ht="9" customHeight="1">
      <c r="A106" s="42"/>
      <c r="B106" s="42"/>
      <c r="C106" s="42"/>
      <c r="D106" s="42"/>
      <c r="E106" s="42"/>
      <c r="F106" s="42"/>
      <c r="G106" s="42"/>
      <c r="H106" s="42"/>
      <c r="I106" s="42"/>
      <c r="J106" s="43"/>
      <c r="K106" s="43"/>
      <c r="L106" s="42"/>
      <c r="M106" s="42"/>
      <c r="N106" s="42"/>
      <c r="O106" s="42"/>
      <c r="P106" s="42"/>
      <c r="Q106" s="42"/>
      <c r="R106" s="42"/>
      <c r="S106" s="42"/>
    </row>
  </sheetData>
  <sheetProtection password="8355" sheet="1" objects="1" scenarios="1"/>
  <phoneticPr fontId="13" type="noConversion"/>
  <printOptions horizontalCentered="1"/>
  <pageMargins left="0.74803149606299213" right="0.74803149606299213" top="0.98425196850393704" bottom="0.98425196850393704" header="0.51181102362204722" footer="0.51181102362204722"/>
  <pageSetup paperSize="9" scale="48" fitToWidth="0" orientation="portrait" r:id="rId1"/>
  <headerFooter alignWithMargins="0">
    <oddHeader>&amp;CKPN Investor Relations</oddHeader>
    <oddFooter>&amp;L&amp;8Q4 2013&amp;C&amp;8&amp;A&amp;R&amp;8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59.140625" style="44" bestFit="1" customWidth="1"/>
    <col min="4" max="4" width="1.7109375" style="44" customWidth="1"/>
    <col min="5" max="5" width="9.42578125" style="44" bestFit="1" customWidth="1"/>
    <col min="6" max="6" width="1.7109375" style="44" customWidth="1"/>
    <col min="7" max="7" width="8.7109375" style="44" customWidth="1"/>
    <col min="8" max="8" width="10.7109375" style="237" bestFit="1" customWidth="1"/>
    <col min="9" max="9" width="14.85546875" style="44" bestFit="1" customWidth="1"/>
    <col min="10" max="10" width="11" style="44" bestFit="1" customWidth="1"/>
    <col min="11" max="11" width="1.7109375" style="44" customWidth="1"/>
    <col min="12" max="12" width="9.42578125" style="44" bestFit="1" customWidth="1"/>
    <col min="13" max="13" width="10.7109375" style="44" bestFit="1" customWidth="1"/>
    <col min="14" max="14" width="8.7109375" style="44" customWidth="1"/>
    <col min="15" max="15" width="10.7109375" style="237" bestFit="1" customWidth="1"/>
    <col min="16" max="16" width="14.85546875" style="44" bestFit="1" customWidth="1"/>
    <col min="17" max="17" width="10.28515625" style="44" bestFit="1" customWidth="1"/>
    <col min="18" max="18" width="1.7109375" style="44" customWidth="1"/>
    <col min="19" max="19" width="9.42578125" style="99" bestFit="1" customWidth="1"/>
    <col min="20" max="20" width="10.28515625" style="99" bestFit="1" customWidth="1"/>
    <col min="21" max="21" width="1.7109375" style="44" customWidth="1"/>
    <col min="22" max="22" width="1.28515625" style="238" customWidth="1"/>
    <col min="23" max="16384" width="9.140625" style="44"/>
  </cols>
  <sheetData>
    <row r="1" spans="1:22" ht="9" customHeight="1">
      <c r="A1" s="42"/>
      <c r="B1" s="42"/>
      <c r="C1" s="42"/>
      <c r="D1" s="42"/>
      <c r="E1" s="42"/>
      <c r="F1" s="42"/>
      <c r="G1" s="42"/>
      <c r="H1" s="43"/>
      <c r="I1" s="42"/>
      <c r="J1" s="42"/>
      <c r="K1" s="42"/>
      <c r="L1" s="42"/>
      <c r="M1" s="42"/>
      <c r="N1" s="42"/>
      <c r="O1" s="43"/>
      <c r="P1" s="42"/>
      <c r="Q1" s="42"/>
      <c r="R1" s="42"/>
      <c r="S1" s="43"/>
      <c r="T1" s="43"/>
      <c r="U1" s="42"/>
      <c r="V1" s="42"/>
    </row>
    <row r="2" spans="1:22" ht="12.75">
      <c r="A2" s="45"/>
      <c r="B2" s="52"/>
      <c r="C2" s="633" t="s">
        <v>38</v>
      </c>
      <c r="D2" s="634"/>
      <c r="E2" s="635" t="s">
        <v>662</v>
      </c>
      <c r="F2" s="636"/>
      <c r="G2" s="637" t="s">
        <v>240</v>
      </c>
      <c r="H2" s="638" t="s">
        <v>40</v>
      </c>
      <c r="I2" s="639"/>
      <c r="J2" s="640" t="s">
        <v>662</v>
      </c>
      <c r="K2" s="641"/>
      <c r="L2" s="635" t="s">
        <v>663</v>
      </c>
      <c r="M2" s="637" t="s">
        <v>241</v>
      </c>
      <c r="N2" s="637" t="s">
        <v>240</v>
      </c>
      <c r="O2" s="638" t="s">
        <v>40</v>
      </c>
      <c r="P2" s="639"/>
      <c r="Q2" s="640" t="s">
        <v>663</v>
      </c>
      <c r="R2" s="642"/>
      <c r="S2" s="643" t="s">
        <v>355</v>
      </c>
      <c r="T2" s="643" t="s">
        <v>355</v>
      </c>
      <c r="U2" s="644"/>
      <c r="V2" s="45"/>
    </row>
    <row r="3" spans="1:22" ht="12.75">
      <c r="A3" s="45"/>
      <c r="B3" s="52"/>
      <c r="C3" s="645" t="s">
        <v>257</v>
      </c>
      <c r="D3" s="646"/>
      <c r="E3" s="647" t="s">
        <v>242</v>
      </c>
      <c r="F3" s="636"/>
      <c r="G3" s="638" t="s">
        <v>243</v>
      </c>
      <c r="H3" s="638" t="s">
        <v>252</v>
      </c>
      <c r="I3" s="648"/>
      <c r="J3" s="649" t="s">
        <v>267</v>
      </c>
      <c r="K3" s="641"/>
      <c r="L3" s="647" t="s">
        <v>242</v>
      </c>
      <c r="M3" s="648" t="s">
        <v>410</v>
      </c>
      <c r="N3" s="638" t="s">
        <v>243</v>
      </c>
      <c r="O3" s="638" t="s">
        <v>252</v>
      </c>
      <c r="P3" s="648"/>
      <c r="Q3" s="649" t="s">
        <v>267</v>
      </c>
      <c r="R3" s="642"/>
      <c r="S3" s="643" t="s">
        <v>242</v>
      </c>
      <c r="T3" s="643" t="s">
        <v>245</v>
      </c>
      <c r="U3" s="644"/>
      <c r="V3" s="45"/>
    </row>
    <row r="4" spans="1:22" ht="12.75">
      <c r="A4" s="42"/>
      <c r="B4" s="74"/>
      <c r="C4" s="74"/>
      <c r="D4" s="74"/>
      <c r="E4" s="650"/>
      <c r="F4" s="651"/>
      <c r="G4" s="651"/>
      <c r="H4" s="651"/>
      <c r="I4" s="651"/>
      <c r="J4" s="652"/>
      <c r="K4" s="650"/>
      <c r="L4" s="650"/>
      <c r="M4" s="651"/>
      <c r="N4" s="651"/>
      <c r="O4" s="651"/>
      <c r="P4" s="651"/>
      <c r="Q4" s="652"/>
      <c r="R4" s="653"/>
      <c r="S4" s="654"/>
      <c r="T4" s="655"/>
      <c r="U4" s="175"/>
      <c r="V4" s="42"/>
    </row>
    <row r="5" spans="1:22" ht="12.75" customHeight="1">
      <c r="A5" s="42"/>
      <c r="B5" s="74"/>
      <c r="C5" s="88" t="s">
        <v>530</v>
      </c>
      <c r="D5" s="656"/>
      <c r="E5" s="86">
        <f>Revenues!E5</f>
        <v>835</v>
      </c>
      <c r="F5" s="657"/>
      <c r="G5" s="250">
        <v>0</v>
      </c>
      <c r="H5" s="250">
        <v>0</v>
      </c>
      <c r="I5" s="250"/>
      <c r="J5" s="658">
        <f>E5-G5-H5</f>
        <v>835</v>
      </c>
      <c r="K5" s="659"/>
      <c r="L5" s="86">
        <f>Revenues!N5</f>
        <v>929</v>
      </c>
      <c r="M5" s="250">
        <v>-27</v>
      </c>
      <c r="N5" s="250">
        <v>0</v>
      </c>
      <c r="O5" s="250">
        <v>103</v>
      </c>
      <c r="P5" s="250"/>
      <c r="Q5" s="658">
        <f>L5+M5-N5-O5</f>
        <v>799</v>
      </c>
      <c r="R5" s="530"/>
      <c r="S5" s="660">
        <f>+IFERROR(IF(E5*L5&lt;0,"n.m.",IF(E5/L5-1&gt;100%,"&gt;100%",E5/L5-1)),"n.m.")</f>
        <v>-0.10118406889128095</v>
      </c>
      <c r="T5" s="660">
        <f>+IFERROR(IF(J5*Q5&lt;0,"n.m.",IF(J5/Q5-1&gt;100%,"&gt;100%",J5/Q5-1)),"n.m.")</f>
        <v>4.505632040050056E-2</v>
      </c>
      <c r="U5" s="661"/>
      <c r="V5" s="42"/>
    </row>
    <row r="6" spans="1:22" ht="12.75" customHeight="1">
      <c r="A6" s="42"/>
      <c r="B6" s="74"/>
      <c r="C6" s="656" t="s">
        <v>29</v>
      </c>
      <c r="D6" s="656"/>
      <c r="E6" s="86">
        <f>Revenues!E6</f>
        <v>181</v>
      </c>
      <c r="F6" s="657"/>
      <c r="G6" s="250">
        <v>0</v>
      </c>
      <c r="H6" s="250">
        <v>0</v>
      </c>
      <c r="I6" s="250"/>
      <c r="J6" s="658">
        <f>E6-G6-H6</f>
        <v>181</v>
      </c>
      <c r="K6" s="659"/>
      <c r="L6" s="86">
        <f>Revenues!N6</f>
        <v>205</v>
      </c>
      <c r="M6" s="250">
        <v>-10</v>
      </c>
      <c r="N6" s="250">
        <v>0</v>
      </c>
      <c r="O6" s="250">
        <v>0</v>
      </c>
      <c r="P6" s="250"/>
      <c r="Q6" s="658">
        <f>L6+M6-N6-O6</f>
        <v>195</v>
      </c>
      <c r="R6" s="530"/>
      <c r="S6" s="662">
        <f t="shared" ref="S6:S32" si="0">+IFERROR(IF(E6*L6&lt;0,"n.m.",IF(E6/L6-1&gt;100%,"&gt;100%",E6/L6-1)),"n.m.")</f>
        <v>-0.11707317073170731</v>
      </c>
      <c r="T6" s="660">
        <f t="shared" ref="T6:T32" si="1">+IFERROR(IF(J6*Q6&lt;0,"n.m.",IF(J6/Q6-1&gt;100%,"&gt;100%",J6/Q6-1)),"n.m.")</f>
        <v>-7.1794871794871762E-2</v>
      </c>
      <c r="U6" s="661"/>
      <c r="V6" s="42"/>
    </row>
    <row r="7" spans="1:22" s="97" customFormat="1" ht="14.25" customHeight="1">
      <c r="A7" s="45"/>
      <c r="B7" s="61"/>
      <c r="C7" s="656" t="s">
        <v>452</v>
      </c>
      <c r="D7" s="656"/>
      <c r="E7" s="86">
        <f>Revenues!E7</f>
        <v>0</v>
      </c>
      <c r="F7" s="657"/>
      <c r="G7" s="250">
        <v>0</v>
      </c>
      <c r="H7" s="250">
        <v>0</v>
      </c>
      <c r="I7" s="250"/>
      <c r="J7" s="658">
        <f>E7-G7-H7</f>
        <v>0</v>
      </c>
      <c r="K7" s="659"/>
      <c r="L7" s="86">
        <f>Revenues!N7</f>
        <v>74</v>
      </c>
      <c r="M7" s="250">
        <v>0</v>
      </c>
      <c r="N7" s="250">
        <v>0</v>
      </c>
      <c r="O7" s="250">
        <v>0</v>
      </c>
      <c r="P7" s="250"/>
      <c r="Q7" s="658">
        <f>L7+M7-N7-O7</f>
        <v>74</v>
      </c>
      <c r="R7" s="530"/>
      <c r="S7" s="660">
        <f t="shared" si="0"/>
        <v>-1</v>
      </c>
      <c r="T7" s="660">
        <f t="shared" si="1"/>
        <v>-1</v>
      </c>
      <c r="U7" s="661"/>
      <c r="V7" s="45"/>
    </row>
    <row r="8" spans="1:22" s="97" customFormat="1" ht="12.75" customHeight="1">
      <c r="A8" s="45"/>
      <c r="B8" s="61"/>
      <c r="C8" s="656" t="s">
        <v>338</v>
      </c>
      <c r="D8" s="656"/>
      <c r="E8" s="86">
        <f>Revenues!E8</f>
        <v>10</v>
      </c>
      <c r="F8" s="657"/>
      <c r="G8" s="250">
        <v>0</v>
      </c>
      <c r="H8" s="250">
        <v>0</v>
      </c>
      <c r="I8" s="250"/>
      <c r="J8" s="658">
        <f>E8-G8-H8</f>
        <v>10</v>
      </c>
      <c r="K8" s="659"/>
      <c r="L8" s="86">
        <f>Revenues!N8</f>
        <v>-12</v>
      </c>
      <c r="M8" s="250">
        <v>0</v>
      </c>
      <c r="N8" s="250">
        <v>0</v>
      </c>
      <c r="O8" s="250">
        <v>36</v>
      </c>
      <c r="P8" s="250"/>
      <c r="Q8" s="658">
        <f>L8+M8-N8-O8</f>
        <v>-48</v>
      </c>
      <c r="R8" s="530"/>
      <c r="S8" s="660" t="str">
        <f t="shared" si="0"/>
        <v>n.m.</v>
      </c>
      <c r="T8" s="660" t="str">
        <f t="shared" si="1"/>
        <v>n.m.</v>
      </c>
      <c r="U8" s="661"/>
      <c r="V8" s="45"/>
    </row>
    <row r="9" spans="1:22" s="97" customFormat="1" ht="12.75" customHeight="1">
      <c r="A9" s="45"/>
      <c r="B9" s="61"/>
      <c r="C9" s="258" t="s">
        <v>531</v>
      </c>
      <c r="D9" s="663"/>
      <c r="E9" s="664">
        <f>Revenues!E9</f>
        <v>1026</v>
      </c>
      <c r="F9" s="665"/>
      <c r="G9" s="259">
        <f>G5+G6+G7+G8</f>
        <v>0</v>
      </c>
      <c r="H9" s="259">
        <f>H5+H6+H7+H8</f>
        <v>0</v>
      </c>
      <c r="I9" s="259"/>
      <c r="J9" s="666">
        <f>J5+J6+J7+J8</f>
        <v>1026</v>
      </c>
      <c r="K9" s="667"/>
      <c r="L9" s="664">
        <f>Revenues!N9</f>
        <v>1196</v>
      </c>
      <c r="M9" s="259">
        <f>M5+M6+M7+M8</f>
        <v>-37</v>
      </c>
      <c r="N9" s="259">
        <f>N5+N6+N7+N8</f>
        <v>0</v>
      </c>
      <c r="O9" s="259">
        <f>O5+O6+O7+O8</f>
        <v>139</v>
      </c>
      <c r="P9" s="259"/>
      <c r="Q9" s="666">
        <f>Q5+Q6+Q7+Q8</f>
        <v>1020</v>
      </c>
      <c r="R9" s="363"/>
      <c r="S9" s="668">
        <f t="shared" si="0"/>
        <v>-0.14214046822742477</v>
      </c>
      <c r="T9" s="668">
        <f t="shared" si="1"/>
        <v>5.8823529411764497E-3</v>
      </c>
      <c r="U9" s="669"/>
      <c r="V9" s="45"/>
    </row>
    <row r="10" spans="1:22" s="97" customFormat="1" ht="12.75" customHeight="1">
      <c r="A10" s="45"/>
      <c r="B10" s="61"/>
      <c r="C10" s="663"/>
      <c r="D10" s="663"/>
      <c r="E10" s="664"/>
      <c r="F10" s="665"/>
      <c r="G10" s="259"/>
      <c r="H10" s="259"/>
      <c r="I10" s="259"/>
      <c r="J10" s="666"/>
      <c r="K10" s="667"/>
      <c r="L10" s="664"/>
      <c r="M10" s="259"/>
      <c r="N10" s="259"/>
      <c r="O10" s="259"/>
      <c r="P10" s="259"/>
      <c r="Q10" s="666"/>
      <c r="R10" s="363"/>
      <c r="S10" s="668"/>
      <c r="T10" s="668"/>
      <c r="U10" s="669"/>
      <c r="V10" s="45"/>
    </row>
    <row r="11" spans="1:22" ht="12.75" customHeight="1">
      <c r="A11" s="42"/>
      <c r="B11" s="74"/>
      <c r="C11" s="656" t="s">
        <v>309</v>
      </c>
      <c r="D11" s="656"/>
      <c r="E11" s="86">
        <f>Revenues!E11</f>
        <v>353</v>
      </c>
      <c r="F11" s="657"/>
      <c r="G11" s="250">
        <v>0</v>
      </c>
      <c r="H11" s="250">
        <v>0</v>
      </c>
      <c r="I11" s="250"/>
      <c r="J11" s="658">
        <f>E11-G11-H11</f>
        <v>353</v>
      </c>
      <c r="K11" s="659"/>
      <c r="L11" s="659">
        <f>Revenues!N11</f>
        <v>414</v>
      </c>
      <c r="M11" s="250">
        <v>-6</v>
      </c>
      <c r="N11" s="250">
        <v>0</v>
      </c>
      <c r="O11" s="250">
        <v>0</v>
      </c>
      <c r="P11" s="250"/>
      <c r="Q11" s="658">
        <f>L11+M11-N11-O11</f>
        <v>408</v>
      </c>
      <c r="R11" s="530"/>
      <c r="S11" s="660">
        <f t="shared" si="0"/>
        <v>-0.14734299516908211</v>
      </c>
      <c r="T11" s="660">
        <f t="shared" si="1"/>
        <v>-0.13480392156862742</v>
      </c>
      <c r="U11" s="661"/>
      <c r="V11" s="42"/>
    </row>
    <row r="12" spans="1:22" s="124" customFormat="1" ht="12.75" customHeight="1">
      <c r="A12" s="114"/>
      <c r="B12" s="115"/>
      <c r="C12" s="656" t="s">
        <v>310</v>
      </c>
      <c r="D12" s="656"/>
      <c r="E12" s="86">
        <f>Revenues!E12</f>
        <v>492</v>
      </c>
      <c r="F12" s="657"/>
      <c r="G12" s="250">
        <v>0</v>
      </c>
      <c r="H12" s="250">
        <v>0</v>
      </c>
      <c r="I12" s="250"/>
      <c r="J12" s="658">
        <f>E12-G12-H12</f>
        <v>492</v>
      </c>
      <c r="K12" s="659"/>
      <c r="L12" s="659">
        <f>Revenues!N12</f>
        <v>480</v>
      </c>
      <c r="M12" s="250">
        <v>0</v>
      </c>
      <c r="N12" s="250">
        <v>0</v>
      </c>
      <c r="O12" s="250">
        <v>0</v>
      </c>
      <c r="P12" s="250"/>
      <c r="Q12" s="658">
        <f>L12+M12-N12-O12</f>
        <v>480</v>
      </c>
      <c r="R12" s="530"/>
      <c r="S12" s="660">
        <f t="shared" si="0"/>
        <v>2.4999999999999911E-2</v>
      </c>
      <c r="T12" s="660">
        <f t="shared" si="1"/>
        <v>2.4999999999999911E-2</v>
      </c>
      <c r="U12" s="661"/>
      <c r="V12" s="114"/>
    </row>
    <row r="13" spans="1:22" ht="12.75" customHeight="1">
      <c r="A13" s="42"/>
      <c r="B13" s="74"/>
      <c r="C13" s="656" t="s">
        <v>30</v>
      </c>
      <c r="D13" s="656"/>
      <c r="E13" s="86">
        <f>Revenues!E13</f>
        <v>663</v>
      </c>
      <c r="F13" s="657"/>
      <c r="G13" s="250">
        <v>0</v>
      </c>
      <c r="H13" s="250">
        <v>0</v>
      </c>
      <c r="I13" s="250"/>
      <c r="J13" s="658">
        <f>E13-G13-H13</f>
        <v>663</v>
      </c>
      <c r="K13" s="659"/>
      <c r="L13" s="659">
        <f>Revenues!N13</f>
        <v>748</v>
      </c>
      <c r="M13" s="80">
        <v>-4</v>
      </c>
      <c r="N13" s="80">
        <v>21</v>
      </c>
      <c r="O13" s="250">
        <v>0</v>
      </c>
      <c r="P13" s="250"/>
      <c r="Q13" s="658">
        <f>L13+M13-N13-O13</f>
        <v>723</v>
      </c>
      <c r="R13" s="530"/>
      <c r="S13" s="660">
        <f t="shared" si="0"/>
        <v>-0.11363636363636365</v>
      </c>
      <c r="T13" s="660">
        <f t="shared" si="1"/>
        <v>-8.2987551867219955E-2</v>
      </c>
      <c r="U13" s="661"/>
      <c r="V13" s="42"/>
    </row>
    <row r="14" spans="1:22" ht="12.75" customHeight="1">
      <c r="A14" s="42"/>
      <c r="B14" s="74"/>
      <c r="C14" s="88" t="s">
        <v>317</v>
      </c>
      <c r="D14" s="656"/>
      <c r="E14" s="86">
        <f>Revenues!E14</f>
        <v>570</v>
      </c>
      <c r="F14" s="657"/>
      <c r="G14" s="80">
        <v>0</v>
      </c>
      <c r="H14" s="250">
        <v>-7</v>
      </c>
      <c r="I14" s="250"/>
      <c r="J14" s="658">
        <f>E14-G14-H14</f>
        <v>577</v>
      </c>
      <c r="K14" s="659"/>
      <c r="L14" s="659">
        <f>Revenues!N14</f>
        <v>701</v>
      </c>
      <c r="M14" s="250">
        <v>-2</v>
      </c>
      <c r="N14" s="250">
        <v>0</v>
      </c>
      <c r="O14" s="250">
        <v>65</v>
      </c>
      <c r="P14" s="250"/>
      <c r="Q14" s="658">
        <f>L14+M14-N14-O14</f>
        <v>634</v>
      </c>
      <c r="R14" s="530"/>
      <c r="S14" s="660">
        <f t="shared" si="0"/>
        <v>-0.18687589158345219</v>
      </c>
      <c r="T14" s="660">
        <f t="shared" si="1"/>
        <v>-8.9905362776025233E-2</v>
      </c>
      <c r="U14" s="661"/>
      <c r="V14" s="42"/>
    </row>
    <row r="15" spans="1:22" ht="12.75" customHeight="1">
      <c r="A15" s="42"/>
      <c r="B15" s="74"/>
      <c r="C15" s="656" t="s">
        <v>338</v>
      </c>
      <c r="D15" s="656"/>
      <c r="E15" s="86">
        <f>Revenues!E15</f>
        <v>-514</v>
      </c>
      <c r="F15" s="657"/>
      <c r="G15" s="250">
        <v>0</v>
      </c>
      <c r="H15" s="250">
        <v>0</v>
      </c>
      <c r="I15" s="250"/>
      <c r="J15" s="658">
        <f>E15-G15-H15</f>
        <v>-514</v>
      </c>
      <c r="K15" s="659"/>
      <c r="L15" s="86">
        <f>Revenues!N15</f>
        <v>-549</v>
      </c>
      <c r="M15" s="250">
        <v>0</v>
      </c>
      <c r="N15" s="250">
        <v>0</v>
      </c>
      <c r="O15" s="250">
        <v>0</v>
      </c>
      <c r="P15" s="250"/>
      <c r="Q15" s="658">
        <f>L15+M15-N15-O15</f>
        <v>-549</v>
      </c>
      <c r="R15" s="530"/>
      <c r="S15" s="660">
        <f t="shared" si="0"/>
        <v>-6.3752276867030999E-2</v>
      </c>
      <c r="T15" s="660">
        <f t="shared" si="1"/>
        <v>-6.3752276867030999E-2</v>
      </c>
      <c r="U15" s="661"/>
      <c r="V15" s="42"/>
    </row>
    <row r="16" spans="1:22" s="97" customFormat="1" ht="12.75" customHeight="1">
      <c r="A16" s="45"/>
      <c r="B16" s="61"/>
      <c r="C16" s="663" t="s">
        <v>214</v>
      </c>
      <c r="D16" s="663"/>
      <c r="E16" s="664">
        <f>Revenues!E16</f>
        <v>1564</v>
      </c>
      <c r="F16" s="665"/>
      <c r="G16" s="259">
        <f>G11+G12+G13+G14+G15</f>
        <v>0</v>
      </c>
      <c r="H16" s="259">
        <f>H11+H12+H13+H14+H15</f>
        <v>-7</v>
      </c>
      <c r="I16" s="259"/>
      <c r="J16" s="666">
        <f>J11+J12+J13+J14+J15</f>
        <v>1571</v>
      </c>
      <c r="K16" s="667"/>
      <c r="L16" s="664">
        <f>Revenues!N16</f>
        <v>1794</v>
      </c>
      <c r="M16" s="259">
        <f>M11+M12+M13+M14+M15</f>
        <v>-12</v>
      </c>
      <c r="N16" s="259">
        <f>N11+N12+N13+N14+N15</f>
        <v>21</v>
      </c>
      <c r="O16" s="259">
        <f>O11+O12+O13+O14+O15</f>
        <v>65</v>
      </c>
      <c r="P16" s="259"/>
      <c r="Q16" s="666">
        <f>Q11+Q12+Q13+Q14+Q15</f>
        <v>1696</v>
      </c>
      <c r="R16" s="363"/>
      <c r="S16" s="668">
        <f t="shared" si="0"/>
        <v>-0.12820512820512819</v>
      </c>
      <c r="T16" s="668">
        <f t="shared" si="1"/>
        <v>-7.3702830188679291E-2</v>
      </c>
      <c r="U16" s="669"/>
      <c r="V16" s="45"/>
    </row>
    <row r="17" spans="1:25" s="97" customFormat="1" ht="12.75" customHeight="1">
      <c r="A17" s="45"/>
      <c r="B17" s="61"/>
      <c r="C17" s="656"/>
      <c r="D17" s="656"/>
      <c r="E17" s="659"/>
      <c r="F17" s="657"/>
      <c r="G17" s="250"/>
      <c r="H17" s="250"/>
      <c r="I17" s="250"/>
      <c r="J17" s="670"/>
      <c r="K17" s="659"/>
      <c r="L17" s="659"/>
      <c r="M17" s="250"/>
      <c r="N17" s="250"/>
      <c r="O17" s="250"/>
      <c r="P17" s="250"/>
      <c r="Q17" s="670"/>
      <c r="R17" s="530"/>
      <c r="S17" s="660"/>
      <c r="T17" s="660"/>
      <c r="U17" s="661"/>
      <c r="V17" s="45"/>
    </row>
    <row r="18" spans="1:25" ht="12.75" customHeight="1">
      <c r="A18" s="45"/>
      <c r="B18" s="61"/>
      <c r="C18" s="656" t="s">
        <v>405</v>
      </c>
      <c r="D18" s="656"/>
      <c r="E18" s="86">
        <f>Revenues!E18</f>
        <v>154</v>
      </c>
      <c r="F18" s="657"/>
      <c r="G18" s="250">
        <v>0</v>
      </c>
      <c r="H18" s="250">
        <v>0</v>
      </c>
      <c r="I18" s="250"/>
      <c r="J18" s="658">
        <f>E18-G18-H18</f>
        <v>154</v>
      </c>
      <c r="K18" s="659"/>
      <c r="L18" s="86">
        <f>Revenues!N18</f>
        <v>170</v>
      </c>
      <c r="M18" s="250">
        <v>0</v>
      </c>
      <c r="N18" s="250">
        <v>0</v>
      </c>
      <c r="O18" s="250">
        <v>-6</v>
      </c>
      <c r="P18" s="250"/>
      <c r="Q18" s="658">
        <f>L18+M18-N18-O18</f>
        <v>176</v>
      </c>
      <c r="R18" s="530"/>
      <c r="S18" s="660">
        <f t="shared" si="0"/>
        <v>-9.4117647058823528E-2</v>
      </c>
      <c r="T18" s="660">
        <f t="shared" si="1"/>
        <v>-0.125</v>
      </c>
      <c r="U18" s="661"/>
      <c r="V18" s="45"/>
    </row>
    <row r="19" spans="1:25" ht="12.75" customHeight="1">
      <c r="A19" s="42"/>
      <c r="B19" s="74"/>
      <c r="C19" s="656" t="s">
        <v>54</v>
      </c>
      <c r="D19" s="656"/>
      <c r="E19" s="86">
        <f>Revenues!E19</f>
        <v>-71</v>
      </c>
      <c r="F19" s="657"/>
      <c r="G19" s="250">
        <v>0</v>
      </c>
      <c r="H19" s="250">
        <v>0</v>
      </c>
      <c r="I19" s="250"/>
      <c r="J19" s="658">
        <f>E19-G19-H19</f>
        <v>-71</v>
      </c>
      <c r="K19" s="659"/>
      <c r="L19" s="86">
        <f>Revenues!N19</f>
        <v>-89</v>
      </c>
      <c r="M19" s="250">
        <v>0</v>
      </c>
      <c r="N19" s="250">
        <v>0</v>
      </c>
      <c r="O19" s="250">
        <v>0</v>
      </c>
      <c r="P19" s="250"/>
      <c r="Q19" s="658">
        <f>L19+M19-N19-O19</f>
        <v>-89</v>
      </c>
      <c r="R19" s="530"/>
      <c r="S19" s="660">
        <f t="shared" si="0"/>
        <v>-0.202247191011236</v>
      </c>
      <c r="T19" s="660">
        <f t="shared" si="1"/>
        <v>-0.202247191011236</v>
      </c>
      <c r="U19" s="661"/>
      <c r="V19" s="42"/>
    </row>
    <row r="20" spans="1:25" s="97" customFormat="1" ht="12.75" customHeight="1">
      <c r="A20" s="671"/>
      <c r="B20" s="672"/>
      <c r="C20" s="663" t="s">
        <v>171</v>
      </c>
      <c r="D20" s="663"/>
      <c r="E20" s="664">
        <f>Revenues!E20</f>
        <v>1647</v>
      </c>
      <c r="F20" s="665"/>
      <c r="G20" s="259">
        <f>G16+G18+G19</f>
        <v>0</v>
      </c>
      <c r="H20" s="259">
        <f>H16+H18+H19</f>
        <v>-7</v>
      </c>
      <c r="I20" s="259"/>
      <c r="J20" s="666">
        <f>J16+J18+J19</f>
        <v>1654</v>
      </c>
      <c r="K20" s="667"/>
      <c r="L20" s="664">
        <f>Revenues!N20</f>
        <v>1875</v>
      </c>
      <c r="M20" s="259">
        <f>M16+M18+M19</f>
        <v>-12</v>
      </c>
      <c r="N20" s="259">
        <f>N16+N18+N19</f>
        <v>21</v>
      </c>
      <c r="O20" s="259">
        <f>O16+O18+O19</f>
        <v>59</v>
      </c>
      <c r="P20" s="259"/>
      <c r="Q20" s="666">
        <f>Q16+Q18+Q19</f>
        <v>1783</v>
      </c>
      <c r="R20" s="363"/>
      <c r="S20" s="668">
        <f t="shared" si="0"/>
        <v>-0.12160000000000004</v>
      </c>
      <c r="T20" s="668">
        <f t="shared" si="1"/>
        <v>-7.2349971957375248E-2</v>
      </c>
      <c r="U20" s="669"/>
      <c r="V20" s="671"/>
    </row>
    <row r="21" spans="1:25" s="97" customFormat="1" ht="12.75" customHeight="1">
      <c r="A21" s="671"/>
      <c r="B21" s="672"/>
      <c r="C21" s="663"/>
      <c r="D21" s="663"/>
      <c r="E21" s="664"/>
      <c r="F21" s="665"/>
      <c r="G21" s="259"/>
      <c r="H21" s="259"/>
      <c r="I21" s="259"/>
      <c r="J21" s="666"/>
      <c r="K21" s="667"/>
      <c r="L21" s="664"/>
      <c r="M21" s="259"/>
      <c r="N21" s="259"/>
      <c r="O21" s="259"/>
      <c r="P21" s="259"/>
      <c r="Q21" s="666"/>
      <c r="R21" s="363"/>
      <c r="S21" s="668"/>
      <c r="T21" s="668"/>
      <c r="U21" s="669"/>
      <c r="V21" s="671"/>
    </row>
    <row r="22" spans="1:25" s="97" customFormat="1" ht="12.75" customHeight="1">
      <c r="A22" s="45"/>
      <c r="B22" s="61"/>
      <c r="C22" s="673" t="s">
        <v>188</v>
      </c>
      <c r="D22" s="673"/>
      <c r="E22" s="664">
        <f>Revenues!E22</f>
        <v>232</v>
      </c>
      <c r="F22" s="674"/>
      <c r="G22" s="259">
        <v>0</v>
      </c>
      <c r="H22" s="259">
        <v>0</v>
      </c>
      <c r="I22" s="259"/>
      <c r="J22" s="675">
        <f>E22-G22-H22</f>
        <v>232</v>
      </c>
      <c r="K22" s="664"/>
      <c r="L22" s="664">
        <f>Revenues!N22</f>
        <v>255</v>
      </c>
      <c r="M22" s="259">
        <v>0</v>
      </c>
      <c r="N22" s="259">
        <v>0</v>
      </c>
      <c r="O22" s="259">
        <v>0</v>
      </c>
      <c r="P22" s="259"/>
      <c r="Q22" s="675">
        <f>L22+M22-N22-O22</f>
        <v>255</v>
      </c>
      <c r="R22" s="531"/>
      <c r="S22" s="668">
        <f t="shared" si="0"/>
        <v>-9.0196078431372562E-2</v>
      </c>
      <c r="T22" s="668">
        <f t="shared" si="1"/>
        <v>-9.0196078431372562E-2</v>
      </c>
      <c r="U22" s="676"/>
      <c r="V22" s="45"/>
      <c r="Y22" s="141"/>
    </row>
    <row r="23" spans="1:25" ht="12.75" customHeight="1">
      <c r="A23" s="238"/>
      <c r="B23" s="66"/>
      <c r="C23" s="656"/>
      <c r="D23" s="656"/>
      <c r="E23" s="664"/>
      <c r="F23" s="657"/>
      <c r="G23" s="250"/>
      <c r="H23" s="250"/>
      <c r="I23" s="250"/>
      <c r="J23" s="670"/>
      <c r="K23" s="659"/>
      <c r="L23" s="664"/>
      <c r="M23" s="250"/>
      <c r="N23" s="250"/>
      <c r="O23" s="250"/>
      <c r="P23" s="250"/>
      <c r="Q23" s="670"/>
      <c r="R23" s="530"/>
      <c r="S23" s="660"/>
      <c r="T23" s="660"/>
      <c r="U23" s="661"/>
    </row>
    <row r="24" spans="1:25" s="97" customFormat="1" ht="12.75" customHeight="1">
      <c r="A24" s="671"/>
      <c r="B24" s="672"/>
      <c r="C24" s="673" t="s">
        <v>31</v>
      </c>
      <c r="D24" s="673"/>
      <c r="E24" s="664">
        <f>Revenues!E24</f>
        <v>17</v>
      </c>
      <c r="F24" s="674"/>
      <c r="G24" s="259">
        <v>0</v>
      </c>
      <c r="H24" s="259">
        <v>0</v>
      </c>
      <c r="I24" s="259"/>
      <c r="J24" s="675">
        <f>E24-G24-H24</f>
        <v>17</v>
      </c>
      <c r="K24" s="664"/>
      <c r="L24" s="664">
        <f>Revenues!N24</f>
        <v>20</v>
      </c>
      <c r="M24" s="259">
        <v>0</v>
      </c>
      <c r="N24" s="259">
        <v>0</v>
      </c>
      <c r="O24" s="259">
        <v>0</v>
      </c>
      <c r="P24" s="259"/>
      <c r="Q24" s="675">
        <f>L24+M24-N24-O24</f>
        <v>20</v>
      </c>
      <c r="R24" s="531"/>
      <c r="S24" s="668">
        <f t="shared" si="0"/>
        <v>-0.15000000000000002</v>
      </c>
      <c r="T24" s="668">
        <f t="shared" si="1"/>
        <v>-0.15000000000000002</v>
      </c>
      <c r="U24" s="676"/>
      <c r="V24" s="671"/>
    </row>
    <row r="25" spans="1:25" s="97" customFormat="1" ht="12.75" customHeight="1">
      <c r="A25" s="671"/>
      <c r="B25" s="672"/>
      <c r="C25" s="673"/>
      <c r="D25" s="673"/>
      <c r="E25" s="664"/>
      <c r="F25" s="674"/>
      <c r="G25" s="259"/>
      <c r="H25" s="259"/>
      <c r="I25" s="259"/>
      <c r="J25" s="670"/>
      <c r="K25" s="664"/>
      <c r="L25" s="664"/>
      <c r="M25" s="259"/>
      <c r="N25" s="259"/>
      <c r="O25" s="259"/>
      <c r="P25" s="259"/>
      <c r="Q25" s="670"/>
      <c r="R25" s="531"/>
      <c r="S25" s="668"/>
      <c r="T25" s="668"/>
      <c r="U25" s="676"/>
      <c r="V25" s="671"/>
    </row>
    <row r="26" spans="1:25" s="97" customFormat="1" ht="12.75" customHeight="1">
      <c r="A26" s="671"/>
      <c r="B26" s="672"/>
      <c r="C26" s="673" t="s">
        <v>32</v>
      </c>
      <c r="D26" s="673"/>
      <c r="E26" s="95">
        <f>Revenues!E26</f>
        <v>-53</v>
      </c>
      <c r="F26" s="674"/>
      <c r="G26" s="259">
        <v>0</v>
      </c>
      <c r="H26" s="259">
        <v>0</v>
      </c>
      <c r="I26" s="259"/>
      <c r="J26" s="675">
        <f>E26-G26-H26</f>
        <v>-53</v>
      </c>
      <c r="K26" s="664"/>
      <c r="L26" s="95">
        <f>Revenues!N26</f>
        <v>-72</v>
      </c>
      <c r="M26" s="259">
        <v>0</v>
      </c>
      <c r="N26" s="259">
        <v>0</v>
      </c>
      <c r="O26" s="259">
        <v>0</v>
      </c>
      <c r="P26" s="259"/>
      <c r="Q26" s="675">
        <f>L26+M26-N26-O26</f>
        <v>-72</v>
      </c>
      <c r="R26" s="531"/>
      <c r="S26" s="668">
        <f t="shared" si="0"/>
        <v>-0.26388888888888884</v>
      </c>
      <c r="T26" s="668">
        <f t="shared" si="1"/>
        <v>-0.26388888888888884</v>
      </c>
      <c r="U26" s="676"/>
      <c r="V26" s="671"/>
    </row>
    <row r="27" spans="1:25" ht="12.75" customHeight="1">
      <c r="A27" s="238"/>
      <c r="B27" s="66"/>
      <c r="C27" s="656"/>
      <c r="D27" s="656"/>
      <c r="E27" s="664"/>
      <c r="F27" s="657"/>
      <c r="G27" s="250"/>
      <c r="H27" s="250"/>
      <c r="I27" s="250"/>
      <c r="J27" s="666"/>
      <c r="K27" s="659"/>
      <c r="L27" s="664"/>
      <c r="M27" s="250"/>
      <c r="N27" s="250"/>
      <c r="O27" s="250"/>
      <c r="P27" s="250"/>
      <c r="Q27" s="666"/>
      <c r="R27" s="530"/>
      <c r="S27" s="660"/>
      <c r="T27" s="660"/>
      <c r="U27" s="661"/>
    </row>
    <row r="28" spans="1:25" s="97" customFormat="1" ht="12.75" customHeight="1">
      <c r="A28" s="45"/>
      <c r="B28" s="61"/>
      <c r="C28" s="111" t="s">
        <v>532</v>
      </c>
      <c r="D28" s="673"/>
      <c r="E28" s="664">
        <f>Revenues!E28</f>
        <v>2869</v>
      </c>
      <c r="F28" s="674"/>
      <c r="G28" s="259">
        <f>G9+G22+G20+G24+G26</f>
        <v>0</v>
      </c>
      <c r="H28" s="259">
        <f>H9+H22+H20+H24+H26</f>
        <v>-7</v>
      </c>
      <c r="I28" s="259"/>
      <c r="J28" s="666">
        <f>E28-G28-H28</f>
        <v>2876</v>
      </c>
      <c r="K28" s="664"/>
      <c r="L28" s="664">
        <f>Revenues!N28</f>
        <v>3274</v>
      </c>
      <c r="M28" s="259">
        <f>M9+M22+M20+M24+M26</f>
        <v>-49</v>
      </c>
      <c r="N28" s="259">
        <f>N9+N22+N20+N24+N26</f>
        <v>21</v>
      </c>
      <c r="O28" s="259">
        <f>O9+O22+O20+O24+O26</f>
        <v>198</v>
      </c>
      <c r="P28" s="259"/>
      <c r="Q28" s="666">
        <f>L28+M28-N28-O28</f>
        <v>3006</v>
      </c>
      <c r="R28" s="531"/>
      <c r="S28" s="668">
        <f t="shared" si="0"/>
        <v>-0.12370189370800244</v>
      </c>
      <c r="T28" s="668">
        <f t="shared" si="1"/>
        <v>-4.3246839654025315E-2</v>
      </c>
      <c r="U28" s="676"/>
      <c r="V28" s="45"/>
    </row>
    <row r="29" spans="1:25" s="97" customFormat="1" ht="12.75" customHeight="1">
      <c r="A29" s="45"/>
      <c r="B29" s="61"/>
      <c r="C29" s="111"/>
      <c r="D29" s="673"/>
      <c r="E29" s="664"/>
      <c r="F29" s="674"/>
      <c r="G29" s="259"/>
      <c r="H29" s="259"/>
      <c r="I29" s="259"/>
      <c r="J29" s="666"/>
      <c r="K29" s="664"/>
      <c r="L29" s="664"/>
      <c r="M29" s="259"/>
      <c r="N29" s="259"/>
      <c r="O29" s="259"/>
      <c r="P29" s="259"/>
      <c r="Q29" s="666"/>
      <c r="R29" s="531"/>
      <c r="S29" s="668"/>
      <c r="T29" s="668"/>
      <c r="U29" s="676"/>
      <c r="V29" s="45"/>
    </row>
    <row r="30" spans="1:25" s="97" customFormat="1" ht="12.75" customHeight="1">
      <c r="A30" s="45"/>
      <c r="B30" s="61"/>
      <c r="C30" s="273" t="s">
        <v>526</v>
      </c>
      <c r="D30" s="673"/>
      <c r="E30" s="677">
        <f>Revenues!E30</f>
        <v>808</v>
      </c>
      <c r="F30" s="678"/>
      <c r="G30" s="274">
        <v>0</v>
      </c>
      <c r="H30" s="274">
        <v>0</v>
      </c>
      <c r="I30" s="274"/>
      <c r="J30" s="679">
        <f t="shared" ref="J30:J32" si="2">E30-G30-H30</f>
        <v>808</v>
      </c>
      <c r="K30" s="677"/>
      <c r="L30" s="677">
        <f>Revenues!N30</f>
        <v>891</v>
      </c>
      <c r="M30" s="274">
        <v>-27</v>
      </c>
      <c r="N30" s="274">
        <v>0</v>
      </c>
      <c r="O30" s="274">
        <v>103</v>
      </c>
      <c r="P30" s="274"/>
      <c r="Q30" s="679">
        <f t="shared" ref="Q30:Q32" si="3">L30+M30-N30-O30</f>
        <v>761</v>
      </c>
      <c r="R30" s="533"/>
      <c r="S30" s="680">
        <f t="shared" si="0"/>
        <v>-9.3153759820426507E-2</v>
      </c>
      <c r="T30" s="680">
        <f t="shared" si="1"/>
        <v>6.176084099868584E-2</v>
      </c>
      <c r="U30" s="676"/>
      <c r="V30" s="45"/>
    </row>
    <row r="31" spans="1:25" s="97" customFormat="1" ht="12.75" customHeight="1">
      <c r="A31" s="45"/>
      <c r="B31" s="61"/>
      <c r="C31" s="111"/>
      <c r="D31" s="673"/>
      <c r="E31" s="664"/>
      <c r="F31" s="674"/>
      <c r="G31" s="259"/>
      <c r="H31" s="259"/>
      <c r="I31" s="259"/>
      <c r="J31" s="666"/>
      <c r="K31" s="664"/>
      <c r="L31" s="664"/>
      <c r="M31" s="259"/>
      <c r="N31" s="259"/>
      <c r="O31" s="259"/>
      <c r="P31" s="259"/>
      <c r="Q31" s="666"/>
      <c r="R31" s="531"/>
      <c r="S31" s="668"/>
      <c r="T31" s="668"/>
      <c r="U31" s="676"/>
      <c r="V31" s="45"/>
    </row>
    <row r="32" spans="1:25" s="97" customFormat="1" ht="12.75" customHeight="1">
      <c r="A32" s="45"/>
      <c r="B32" s="61"/>
      <c r="C32" s="111" t="s">
        <v>527</v>
      </c>
      <c r="D32" s="673"/>
      <c r="E32" s="664">
        <f>Revenues!E32</f>
        <v>2061</v>
      </c>
      <c r="F32" s="674"/>
      <c r="G32" s="259">
        <f>G28-G30</f>
        <v>0</v>
      </c>
      <c r="H32" s="259">
        <f>H28-H30</f>
        <v>-7</v>
      </c>
      <c r="I32" s="259"/>
      <c r="J32" s="666">
        <f t="shared" si="2"/>
        <v>2068</v>
      </c>
      <c r="K32" s="664"/>
      <c r="L32" s="664">
        <f>Revenues!N32</f>
        <v>2383</v>
      </c>
      <c r="M32" s="259">
        <f>M28-M30</f>
        <v>-22</v>
      </c>
      <c r="N32" s="259">
        <f t="shared" ref="N32:O32" si="4">N28-N30</f>
        <v>21</v>
      </c>
      <c r="O32" s="259">
        <f t="shared" si="4"/>
        <v>95</v>
      </c>
      <c r="P32" s="259"/>
      <c r="Q32" s="666">
        <f t="shared" si="3"/>
        <v>2245</v>
      </c>
      <c r="R32" s="531"/>
      <c r="S32" s="668">
        <f t="shared" si="0"/>
        <v>-0.13512379353755766</v>
      </c>
      <c r="T32" s="668">
        <f t="shared" si="1"/>
        <v>-7.8841870824053473E-2</v>
      </c>
      <c r="U32" s="676"/>
      <c r="V32" s="45"/>
    </row>
    <row r="33" spans="1:22" ht="12.75" customHeight="1">
      <c r="A33" s="42"/>
      <c r="B33" s="74"/>
      <c r="C33" s="656"/>
      <c r="D33" s="656"/>
      <c r="E33" s="681"/>
      <c r="F33" s="682"/>
      <c r="G33" s="682"/>
      <c r="H33" s="682"/>
      <c r="I33" s="682"/>
      <c r="J33" s="683"/>
      <c r="K33" s="681"/>
      <c r="L33" s="681"/>
      <c r="M33" s="684"/>
      <c r="N33" s="684"/>
      <c r="O33" s="684"/>
      <c r="P33" s="682"/>
      <c r="Q33" s="683"/>
      <c r="R33" s="685"/>
      <c r="S33" s="685"/>
      <c r="T33" s="685"/>
      <c r="U33" s="686"/>
      <c r="V33" s="42"/>
    </row>
    <row r="34" spans="1:22" ht="9" customHeight="1">
      <c r="A34" s="42"/>
      <c r="B34" s="42"/>
      <c r="C34" s="42"/>
      <c r="D34" s="42"/>
      <c r="E34" s="351"/>
      <c r="F34" s="351"/>
      <c r="G34" s="351"/>
      <c r="H34" s="687"/>
      <c r="I34" s="351"/>
      <c r="J34" s="351"/>
      <c r="K34" s="351"/>
      <c r="L34" s="351"/>
      <c r="M34" s="351"/>
      <c r="N34" s="351"/>
      <c r="O34" s="687"/>
      <c r="P34" s="351"/>
      <c r="Q34" s="351"/>
      <c r="R34" s="42"/>
      <c r="S34" s="43"/>
      <c r="T34" s="688"/>
      <c r="U34" s="42"/>
      <c r="V34" s="42"/>
    </row>
    <row r="35" spans="1:22" ht="14.25">
      <c r="A35" s="205"/>
      <c r="B35" s="236" t="s">
        <v>277</v>
      </c>
      <c r="C35" s="157"/>
      <c r="D35" s="157"/>
      <c r="E35" s="157"/>
      <c r="F35" s="157"/>
      <c r="G35" s="157"/>
      <c r="H35" s="76"/>
      <c r="I35" s="76"/>
      <c r="J35" s="157"/>
      <c r="K35" s="78"/>
      <c r="L35" s="157"/>
      <c r="M35" s="157"/>
      <c r="N35" s="157"/>
      <c r="O35" s="157"/>
      <c r="P35" s="157"/>
      <c r="Q35" s="156"/>
      <c r="R35" s="205"/>
      <c r="S35" s="689"/>
      <c r="T35" s="689"/>
      <c r="U35" s="205"/>
      <c r="V35" s="205"/>
    </row>
    <row r="36" spans="1:22" ht="14.25">
      <c r="A36" s="205"/>
      <c r="B36" s="236" t="s">
        <v>666</v>
      </c>
      <c r="C36" s="157"/>
      <c r="D36" s="157"/>
      <c r="E36" s="157"/>
      <c r="F36" s="157"/>
      <c r="G36" s="157"/>
      <c r="H36" s="76"/>
      <c r="I36" s="76"/>
      <c r="J36" s="157"/>
      <c r="K36" s="78"/>
      <c r="L36" s="157"/>
      <c r="M36" s="157"/>
      <c r="N36" s="157"/>
      <c r="O36" s="157"/>
      <c r="P36" s="157"/>
      <c r="Q36" s="156"/>
      <c r="R36" s="205"/>
      <c r="S36" s="689"/>
      <c r="T36" s="689"/>
      <c r="U36" s="205"/>
      <c r="V36" s="205"/>
    </row>
    <row r="37" spans="1:22" ht="14.25">
      <c r="A37" s="205"/>
      <c r="B37" s="236" t="s">
        <v>451</v>
      </c>
      <c r="C37" s="157"/>
      <c r="D37" s="157"/>
      <c r="E37" s="157"/>
      <c r="F37" s="157"/>
      <c r="G37" s="157"/>
      <c r="H37" s="76"/>
      <c r="I37" s="76"/>
      <c r="J37" s="157"/>
      <c r="K37" s="78"/>
      <c r="L37" s="157"/>
      <c r="M37" s="157"/>
      <c r="N37" s="157"/>
      <c r="O37" s="157"/>
      <c r="P37" s="157"/>
      <c r="Q37" s="156"/>
      <c r="R37" s="205"/>
      <c r="S37" s="689"/>
      <c r="T37" s="689"/>
      <c r="U37" s="205"/>
      <c r="V37" s="205"/>
    </row>
    <row r="38" spans="1:22" s="205" customFormat="1">
      <c r="E38" s="690"/>
      <c r="F38" s="690"/>
      <c r="G38" s="690"/>
      <c r="H38" s="691"/>
      <c r="I38" s="690"/>
      <c r="J38" s="690"/>
      <c r="K38" s="690"/>
      <c r="L38" s="690"/>
      <c r="M38" s="690"/>
      <c r="N38" s="690"/>
      <c r="O38" s="691"/>
      <c r="P38" s="690"/>
      <c r="Q38" s="690"/>
      <c r="S38" s="689"/>
      <c r="T38" s="689"/>
    </row>
    <row r="39" spans="1:22" ht="9" customHeight="1">
      <c r="A39" s="42"/>
      <c r="B39" s="42"/>
      <c r="C39" s="42"/>
      <c r="D39" s="42"/>
      <c r="E39" s="351"/>
      <c r="F39" s="351"/>
      <c r="G39" s="351"/>
      <c r="H39" s="687"/>
      <c r="I39" s="351"/>
      <c r="J39" s="351"/>
      <c r="K39" s="351"/>
      <c r="L39" s="351"/>
      <c r="M39" s="351"/>
      <c r="N39" s="351"/>
      <c r="O39" s="687"/>
      <c r="P39" s="351"/>
      <c r="Q39" s="351"/>
      <c r="R39" s="42"/>
      <c r="S39" s="43"/>
      <c r="T39" s="43"/>
      <c r="U39" s="42"/>
      <c r="V39" s="42"/>
    </row>
    <row r="40" spans="1:22" ht="12.75">
      <c r="A40" s="45"/>
      <c r="B40" s="52"/>
      <c r="C40" s="633" t="s">
        <v>38</v>
      </c>
      <c r="D40" s="634"/>
      <c r="E40" s="635" t="str">
        <f>+E2</f>
        <v>Q4 2013</v>
      </c>
      <c r="F40" s="692"/>
      <c r="G40" s="693" t="s">
        <v>240</v>
      </c>
      <c r="H40" s="694" t="s">
        <v>40</v>
      </c>
      <c r="I40" s="693" t="s">
        <v>244</v>
      </c>
      <c r="J40" s="640" t="str">
        <f>+J2</f>
        <v>Q4 2013</v>
      </c>
      <c r="K40" s="641"/>
      <c r="L40" s="635" t="str">
        <f>+L2</f>
        <v>Q4 2012</v>
      </c>
      <c r="M40" s="693" t="s">
        <v>241</v>
      </c>
      <c r="N40" s="693" t="s">
        <v>240</v>
      </c>
      <c r="O40" s="694" t="s">
        <v>40</v>
      </c>
      <c r="P40" s="693" t="s">
        <v>244</v>
      </c>
      <c r="Q40" s="640" t="str">
        <f>+Q2</f>
        <v>Q4 2012</v>
      </c>
      <c r="R40" s="642"/>
      <c r="S40" s="643" t="s">
        <v>355</v>
      </c>
      <c r="T40" s="643" t="s">
        <v>355</v>
      </c>
      <c r="U40" s="644"/>
      <c r="V40" s="45"/>
    </row>
    <row r="41" spans="1:22" ht="12.75">
      <c r="A41" s="45"/>
      <c r="B41" s="52"/>
      <c r="C41" s="645" t="s">
        <v>256</v>
      </c>
      <c r="D41" s="646"/>
      <c r="E41" s="695" t="s">
        <v>242</v>
      </c>
      <c r="F41" s="692"/>
      <c r="G41" s="694" t="s">
        <v>243</v>
      </c>
      <c r="H41" s="694" t="s">
        <v>252</v>
      </c>
      <c r="I41" s="694"/>
      <c r="J41" s="649" t="s">
        <v>267</v>
      </c>
      <c r="K41" s="641"/>
      <c r="L41" s="647" t="s">
        <v>242</v>
      </c>
      <c r="M41" s="648" t="s">
        <v>410</v>
      </c>
      <c r="N41" s="694" t="s">
        <v>243</v>
      </c>
      <c r="O41" s="694" t="s">
        <v>252</v>
      </c>
      <c r="P41" s="694"/>
      <c r="Q41" s="649" t="s">
        <v>267</v>
      </c>
      <c r="R41" s="642"/>
      <c r="S41" s="643" t="s">
        <v>242</v>
      </c>
      <c r="T41" s="643" t="s">
        <v>245</v>
      </c>
      <c r="U41" s="644"/>
      <c r="V41" s="45"/>
    </row>
    <row r="42" spans="1:22" ht="12.75">
      <c r="A42" s="42"/>
      <c r="B42" s="74"/>
      <c r="C42" s="74"/>
      <c r="D42" s="74"/>
      <c r="E42" s="650"/>
      <c r="F42" s="651"/>
      <c r="G42" s="651"/>
      <c r="H42" s="651"/>
      <c r="I42" s="651"/>
      <c r="J42" s="652"/>
      <c r="K42" s="650"/>
      <c r="L42" s="650"/>
      <c r="M42" s="651"/>
      <c r="N42" s="651"/>
      <c r="O42" s="651"/>
      <c r="P42" s="651"/>
      <c r="Q42" s="652"/>
      <c r="R42" s="653"/>
      <c r="S42" s="654"/>
      <c r="T42" s="655"/>
      <c r="U42" s="175"/>
      <c r="V42" s="42"/>
    </row>
    <row r="43" spans="1:22" ht="12.75" customHeight="1">
      <c r="A43" s="42"/>
      <c r="B43" s="74"/>
      <c r="C43" s="88" t="s">
        <v>530</v>
      </c>
      <c r="D43" s="656"/>
      <c r="E43" s="86">
        <f>'Profit &amp; margin'!E75</f>
        <v>264</v>
      </c>
      <c r="F43" s="657"/>
      <c r="G43" s="250">
        <v>0</v>
      </c>
      <c r="H43" s="250">
        <v>0</v>
      </c>
      <c r="I43" s="250">
        <v>-6</v>
      </c>
      <c r="J43" s="658">
        <f>E43+F43-G43-H43-I43</f>
        <v>270</v>
      </c>
      <c r="K43" s="659"/>
      <c r="L43" s="86">
        <f>'Profit &amp; margin'!N75</f>
        <v>329</v>
      </c>
      <c r="M43" s="250">
        <v>-15</v>
      </c>
      <c r="N43" s="250">
        <v>0</v>
      </c>
      <c r="O43" s="250">
        <v>103</v>
      </c>
      <c r="P43" s="250">
        <v>-39</v>
      </c>
      <c r="Q43" s="658">
        <f>L43+M43-N43-O43-P43</f>
        <v>250</v>
      </c>
      <c r="R43" s="530"/>
      <c r="S43" s="660">
        <f>+IFERROR(IF(E43*L43&lt;0,"n.m.",IF(E43/L43-1&gt;100%,"&gt;100%",E43/L43-1)),"n.m.")</f>
        <v>-0.19756838905775076</v>
      </c>
      <c r="T43" s="660">
        <f>+IFERROR(IF(J43*Q43&lt;0,"n.m.",IF(J43/Q43-1&gt;100%,"&gt;100%",J43/Q43-1)),"n.m.")</f>
        <v>8.0000000000000071E-2</v>
      </c>
      <c r="U43" s="661"/>
      <c r="V43" s="42"/>
    </row>
    <row r="44" spans="1:22" ht="12.75" customHeight="1">
      <c r="A44" s="42"/>
      <c r="B44" s="74"/>
      <c r="C44" s="656" t="s">
        <v>29</v>
      </c>
      <c r="D44" s="656"/>
      <c r="E44" s="86">
        <f>'Profit &amp; margin'!E76</f>
        <v>50</v>
      </c>
      <c r="F44" s="657"/>
      <c r="G44" s="250">
        <v>0</v>
      </c>
      <c r="H44" s="250">
        <v>6</v>
      </c>
      <c r="I44" s="250">
        <v>0</v>
      </c>
      <c r="J44" s="658">
        <f t="shared" ref="J44:J60" si="5">E44+F44-G44-H44-I44</f>
        <v>44</v>
      </c>
      <c r="K44" s="659"/>
      <c r="L44" s="86">
        <f>'Profit &amp; margin'!N76</f>
        <v>64</v>
      </c>
      <c r="M44" s="250">
        <v>-7</v>
      </c>
      <c r="N44" s="250">
        <v>0</v>
      </c>
      <c r="O44" s="250">
        <v>0</v>
      </c>
      <c r="P44" s="250">
        <v>0</v>
      </c>
      <c r="Q44" s="658">
        <f t="shared" ref="Q44:Q60" si="6">L44+M44-N44-O44-P44</f>
        <v>57</v>
      </c>
      <c r="R44" s="530"/>
      <c r="S44" s="660">
        <f t="shared" ref="S44:S68" si="7">+IFERROR(IF(E44*L44&lt;0,"n.m.",IF(E44/L44-1&gt;100%,"&gt;100%",E44/L44-1)),"n.m.")</f>
        <v>-0.21875</v>
      </c>
      <c r="T44" s="660">
        <f t="shared" ref="T44:T68" si="8">+IFERROR(IF(J44*Q44&lt;0,"n.m.",IF(J44/Q44-1&gt;100%,"&gt;100%",J44/Q44-1)),"n.m.")</f>
        <v>-0.22807017543859653</v>
      </c>
      <c r="U44" s="661"/>
      <c r="V44" s="42"/>
    </row>
    <row r="45" spans="1:22" s="97" customFormat="1" ht="14.25" customHeight="1">
      <c r="A45" s="45"/>
      <c r="B45" s="61"/>
      <c r="C45" s="656" t="s">
        <v>452</v>
      </c>
      <c r="D45" s="656"/>
      <c r="E45" s="86">
        <f>'Profit &amp; margin'!E77</f>
        <v>0</v>
      </c>
      <c r="F45" s="657"/>
      <c r="G45" s="250">
        <v>0</v>
      </c>
      <c r="H45" s="250">
        <v>0</v>
      </c>
      <c r="I45" s="250">
        <v>0</v>
      </c>
      <c r="J45" s="658">
        <f t="shared" si="5"/>
        <v>0</v>
      </c>
      <c r="K45" s="659"/>
      <c r="L45" s="86">
        <f>'Profit &amp; margin'!N77</f>
        <v>-13</v>
      </c>
      <c r="M45" s="250">
        <v>0</v>
      </c>
      <c r="N45" s="250">
        <v>0</v>
      </c>
      <c r="O45" s="80">
        <v>0</v>
      </c>
      <c r="P45" s="80">
        <v>-2</v>
      </c>
      <c r="Q45" s="658">
        <f t="shared" si="6"/>
        <v>-11</v>
      </c>
      <c r="R45" s="530"/>
      <c r="S45" s="660">
        <f t="shared" si="7"/>
        <v>-1</v>
      </c>
      <c r="T45" s="660">
        <f t="shared" si="8"/>
        <v>-1</v>
      </c>
      <c r="U45" s="661"/>
      <c r="V45" s="45"/>
    </row>
    <row r="46" spans="1:22" s="97" customFormat="1" ht="12.75" customHeight="1">
      <c r="A46" s="45"/>
      <c r="B46" s="61"/>
      <c r="C46" s="656" t="s">
        <v>338</v>
      </c>
      <c r="D46" s="656"/>
      <c r="E46" s="86">
        <f>'Profit &amp; margin'!E78</f>
        <v>10</v>
      </c>
      <c r="F46" s="657"/>
      <c r="G46" s="250">
        <v>0</v>
      </c>
      <c r="H46" s="250">
        <v>12</v>
      </c>
      <c r="I46" s="250">
        <v>0</v>
      </c>
      <c r="J46" s="658">
        <f t="shared" si="5"/>
        <v>-2</v>
      </c>
      <c r="K46" s="659"/>
      <c r="L46" s="86">
        <f>'Profit &amp; margin'!N78</f>
        <v>-1</v>
      </c>
      <c r="M46" s="250">
        <v>0</v>
      </c>
      <c r="N46" s="250">
        <v>0</v>
      </c>
      <c r="O46" s="80">
        <v>-2</v>
      </c>
      <c r="P46" s="80">
        <v>0</v>
      </c>
      <c r="Q46" s="658">
        <f t="shared" si="6"/>
        <v>1</v>
      </c>
      <c r="R46" s="530"/>
      <c r="S46" s="660" t="str">
        <f t="shared" si="7"/>
        <v>n.m.</v>
      </c>
      <c r="T46" s="660" t="str">
        <f t="shared" si="8"/>
        <v>n.m.</v>
      </c>
      <c r="U46" s="661"/>
      <c r="V46" s="45"/>
    </row>
    <row r="47" spans="1:22" s="97" customFormat="1" ht="12.75" customHeight="1">
      <c r="A47" s="45"/>
      <c r="B47" s="61"/>
      <c r="C47" s="258" t="s">
        <v>531</v>
      </c>
      <c r="D47" s="663"/>
      <c r="E47" s="664">
        <f>'Profit &amp; margin'!E79</f>
        <v>324</v>
      </c>
      <c r="F47" s="665"/>
      <c r="G47" s="259">
        <f>G43+G44+G45+G46</f>
        <v>0</v>
      </c>
      <c r="H47" s="259">
        <f>H43+H44+H45+H46</f>
        <v>18</v>
      </c>
      <c r="I47" s="259">
        <f>I43+I44+I45+I46</f>
        <v>-6</v>
      </c>
      <c r="J47" s="666">
        <f>J43+J44+J45+J46</f>
        <v>312</v>
      </c>
      <c r="K47" s="667"/>
      <c r="L47" s="664">
        <f>'Profit &amp; margin'!N79</f>
        <v>379</v>
      </c>
      <c r="M47" s="259">
        <f>M43+M44+M45+M46</f>
        <v>-22</v>
      </c>
      <c r="N47" s="259">
        <f>N43+N44+N45+N46</f>
        <v>0</v>
      </c>
      <c r="O47" s="259">
        <f>O43+O44+O45+O46</f>
        <v>101</v>
      </c>
      <c r="P47" s="259">
        <f>P43+P44+P45+P46</f>
        <v>-41</v>
      </c>
      <c r="Q47" s="666">
        <f>Q43+Q44+Q45+Q46</f>
        <v>297</v>
      </c>
      <c r="R47" s="363"/>
      <c r="S47" s="668">
        <f t="shared" si="7"/>
        <v>-0.14511873350923488</v>
      </c>
      <c r="T47" s="668">
        <f t="shared" si="8"/>
        <v>5.0505050505050608E-2</v>
      </c>
      <c r="U47" s="669"/>
      <c r="V47" s="45"/>
    </row>
    <row r="48" spans="1:22" s="97" customFormat="1" ht="12.75" customHeight="1">
      <c r="A48" s="45"/>
      <c r="B48" s="61"/>
      <c r="C48" s="663"/>
      <c r="D48" s="663"/>
      <c r="E48" s="664"/>
      <c r="F48" s="665"/>
      <c r="G48" s="259"/>
      <c r="H48" s="259"/>
      <c r="I48" s="259"/>
      <c r="J48" s="666"/>
      <c r="K48" s="667"/>
      <c r="L48" s="664"/>
      <c r="M48" s="259"/>
      <c r="N48" s="259"/>
      <c r="O48" s="259"/>
      <c r="P48" s="259"/>
      <c r="Q48" s="666"/>
      <c r="R48" s="363"/>
      <c r="S48" s="668"/>
      <c r="T48" s="668"/>
      <c r="U48" s="669"/>
      <c r="V48" s="45"/>
    </row>
    <row r="49" spans="1:25" ht="12.75" customHeight="1">
      <c r="A49" s="42"/>
      <c r="B49" s="74"/>
      <c r="C49" s="656" t="s">
        <v>309</v>
      </c>
      <c r="D49" s="656"/>
      <c r="E49" s="86">
        <f>'Profit &amp; margin'!E81</f>
        <v>33</v>
      </c>
      <c r="F49" s="657"/>
      <c r="G49" s="250">
        <v>0</v>
      </c>
      <c r="H49" s="250">
        <v>0</v>
      </c>
      <c r="I49" s="250">
        <v>-2</v>
      </c>
      <c r="J49" s="658">
        <f t="shared" si="5"/>
        <v>35</v>
      </c>
      <c r="K49" s="659"/>
      <c r="L49" s="86">
        <f>'Profit &amp; margin'!N81</f>
        <v>138</v>
      </c>
      <c r="M49" s="250">
        <v>-3</v>
      </c>
      <c r="N49" s="250">
        <v>0</v>
      </c>
      <c r="O49" s="250">
        <v>0</v>
      </c>
      <c r="P49" s="250">
        <v>0</v>
      </c>
      <c r="Q49" s="658">
        <f t="shared" si="6"/>
        <v>135</v>
      </c>
      <c r="R49" s="530"/>
      <c r="S49" s="660">
        <f t="shared" si="7"/>
        <v>-0.76086956521739135</v>
      </c>
      <c r="T49" s="660">
        <f t="shared" si="8"/>
        <v>-0.7407407407407407</v>
      </c>
      <c r="U49" s="661"/>
      <c r="V49" s="42"/>
    </row>
    <row r="50" spans="1:25" s="124" customFormat="1" ht="12.75" customHeight="1">
      <c r="A50" s="114"/>
      <c r="B50" s="115"/>
      <c r="C50" s="656" t="s">
        <v>310</v>
      </c>
      <c r="D50" s="656"/>
      <c r="E50" s="86">
        <f>'Profit &amp; margin'!E82</f>
        <v>100</v>
      </c>
      <c r="F50" s="657"/>
      <c r="G50" s="250">
        <v>0</v>
      </c>
      <c r="H50" s="250">
        <v>0</v>
      </c>
      <c r="I50" s="250">
        <v>-1</v>
      </c>
      <c r="J50" s="658">
        <f t="shared" si="5"/>
        <v>101</v>
      </c>
      <c r="K50" s="659"/>
      <c r="L50" s="86">
        <f>'Profit &amp; margin'!N82</f>
        <v>83</v>
      </c>
      <c r="M50" s="80">
        <v>0</v>
      </c>
      <c r="N50" s="250">
        <v>0</v>
      </c>
      <c r="O50" s="250">
        <v>0</v>
      </c>
      <c r="P50" s="250">
        <v>-4</v>
      </c>
      <c r="Q50" s="658">
        <f t="shared" si="6"/>
        <v>87</v>
      </c>
      <c r="R50" s="530"/>
      <c r="S50" s="660">
        <f t="shared" si="7"/>
        <v>0.20481927710843384</v>
      </c>
      <c r="T50" s="660">
        <f t="shared" si="8"/>
        <v>0.16091954022988508</v>
      </c>
      <c r="U50" s="661"/>
      <c r="V50" s="114"/>
    </row>
    <row r="51" spans="1:25" ht="12.75" customHeight="1">
      <c r="A51" s="42"/>
      <c r="B51" s="74"/>
      <c r="C51" s="656" t="s">
        <v>30</v>
      </c>
      <c r="D51" s="656"/>
      <c r="E51" s="86">
        <f>'Profit &amp; margin'!E83</f>
        <v>138</v>
      </c>
      <c r="F51" s="657"/>
      <c r="G51" s="250">
        <v>0</v>
      </c>
      <c r="H51" s="250">
        <v>-10</v>
      </c>
      <c r="I51" s="250">
        <v>-3</v>
      </c>
      <c r="J51" s="658">
        <f t="shared" si="5"/>
        <v>151</v>
      </c>
      <c r="K51" s="659"/>
      <c r="L51" s="86">
        <f>'Profit &amp; margin'!N83</f>
        <v>166</v>
      </c>
      <c r="M51" s="250">
        <v>-3</v>
      </c>
      <c r="N51" s="250">
        <v>5</v>
      </c>
      <c r="O51" s="250">
        <v>-4</v>
      </c>
      <c r="P51" s="250">
        <v>-18</v>
      </c>
      <c r="Q51" s="658">
        <f t="shared" si="6"/>
        <v>180</v>
      </c>
      <c r="R51" s="530"/>
      <c r="S51" s="660">
        <f t="shared" si="7"/>
        <v>-0.16867469879518071</v>
      </c>
      <c r="T51" s="660">
        <f t="shared" si="8"/>
        <v>-0.16111111111111109</v>
      </c>
      <c r="U51" s="661"/>
      <c r="V51" s="42"/>
    </row>
    <row r="52" spans="1:25" ht="12.75" customHeight="1">
      <c r="A52" s="42"/>
      <c r="B52" s="74"/>
      <c r="C52" s="88" t="s">
        <v>317</v>
      </c>
      <c r="D52" s="656"/>
      <c r="E52" s="86">
        <f>'Profit &amp; margin'!E84</f>
        <v>313</v>
      </c>
      <c r="F52" s="657"/>
      <c r="G52" s="80">
        <v>0</v>
      </c>
      <c r="H52" s="250">
        <v>-7</v>
      </c>
      <c r="I52" s="250">
        <v>-3</v>
      </c>
      <c r="J52" s="658">
        <f t="shared" si="5"/>
        <v>323</v>
      </c>
      <c r="K52" s="659"/>
      <c r="L52" s="86">
        <f>'Profit &amp; margin'!N84</f>
        <v>378</v>
      </c>
      <c r="M52" s="250">
        <v>0</v>
      </c>
      <c r="N52" s="250">
        <v>0</v>
      </c>
      <c r="O52" s="250">
        <v>65</v>
      </c>
      <c r="P52" s="250">
        <v>-22</v>
      </c>
      <c r="Q52" s="658">
        <f t="shared" si="6"/>
        <v>335</v>
      </c>
      <c r="R52" s="530"/>
      <c r="S52" s="660">
        <f t="shared" si="7"/>
        <v>-0.17195767195767198</v>
      </c>
      <c r="T52" s="660">
        <f t="shared" si="8"/>
        <v>-3.5820895522388096E-2</v>
      </c>
      <c r="U52" s="661"/>
      <c r="V52" s="42"/>
    </row>
    <row r="53" spans="1:25" ht="12.75" customHeight="1">
      <c r="A53" s="42"/>
      <c r="B53" s="74"/>
      <c r="C53" s="656" t="s">
        <v>338</v>
      </c>
      <c r="D53" s="656"/>
      <c r="E53" s="86">
        <f>'Profit &amp; margin'!E85</f>
        <v>-3</v>
      </c>
      <c r="F53" s="657"/>
      <c r="G53" s="250">
        <v>0</v>
      </c>
      <c r="H53" s="250">
        <v>0</v>
      </c>
      <c r="I53" s="250">
        <v>0</v>
      </c>
      <c r="J53" s="658">
        <f t="shared" si="5"/>
        <v>-3</v>
      </c>
      <c r="K53" s="659"/>
      <c r="L53" s="86">
        <f>'Profit &amp; margin'!N85</f>
        <v>-1</v>
      </c>
      <c r="M53" s="250">
        <v>0</v>
      </c>
      <c r="N53" s="250">
        <v>0</v>
      </c>
      <c r="O53" s="250">
        <v>0</v>
      </c>
      <c r="P53" s="250">
        <v>0</v>
      </c>
      <c r="Q53" s="658">
        <f t="shared" si="6"/>
        <v>-1</v>
      </c>
      <c r="R53" s="530"/>
      <c r="S53" s="660" t="str">
        <f t="shared" si="7"/>
        <v>&gt;100%</v>
      </c>
      <c r="T53" s="660" t="str">
        <f t="shared" si="8"/>
        <v>&gt;100%</v>
      </c>
      <c r="U53" s="661"/>
      <c r="V53" s="42"/>
    </row>
    <row r="54" spans="1:25" s="97" customFormat="1" ht="12.75" customHeight="1">
      <c r="A54" s="45"/>
      <c r="B54" s="61"/>
      <c r="C54" s="663" t="s">
        <v>214</v>
      </c>
      <c r="D54" s="663"/>
      <c r="E54" s="664">
        <f>'Profit &amp; margin'!E86</f>
        <v>581</v>
      </c>
      <c r="F54" s="665"/>
      <c r="G54" s="259">
        <f t="shared" ref="G54:H54" si="9">G49+G50+G51+G52+G53</f>
        <v>0</v>
      </c>
      <c r="H54" s="259">
        <f t="shared" si="9"/>
        <v>-17</v>
      </c>
      <c r="I54" s="259">
        <f>I49+I50+I51+I52+I53</f>
        <v>-9</v>
      </c>
      <c r="J54" s="666">
        <f>J49+J50+J51+J52+J53</f>
        <v>607</v>
      </c>
      <c r="K54" s="667"/>
      <c r="L54" s="664">
        <f>'Profit &amp; margin'!N86</f>
        <v>764</v>
      </c>
      <c r="M54" s="259">
        <f>M49+M50+M51+M52+M53</f>
        <v>-6</v>
      </c>
      <c r="N54" s="259">
        <f>N49+N50+N51+N52+N53</f>
        <v>5</v>
      </c>
      <c r="O54" s="259">
        <f>O49+O50+O51+O52+O53</f>
        <v>61</v>
      </c>
      <c r="P54" s="259">
        <f>P49+P50+P51+P52+P53</f>
        <v>-44</v>
      </c>
      <c r="Q54" s="666">
        <f>Q49+Q50+Q51+Q52+Q53</f>
        <v>736</v>
      </c>
      <c r="R54" s="363"/>
      <c r="S54" s="668">
        <f t="shared" si="7"/>
        <v>-0.23952879581151831</v>
      </c>
      <c r="T54" s="668">
        <f t="shared" si="8"/>
        <v>-0.17527173913043481</v>
      </c>
      <c r="U54" s="669"/>
      <c r="V54" s="45"/>
    </row>
    <row r="55" spans="1:25" s="97" customFormat="1" ht="12.75" customHeight="1">
      <c r="A55" s="45"/>
      <c r="B55" s="61"/>
      <c r="C55" s="656"/>
      <c r="D55" s="656"/>
      <c r="E55" s="659"/>
      <c r="F55" s="657"/>
      <c r="G55" s="250"/>
      <c r="H55" s="250"/>
      <c r="I55" s="250"/>
      <c r="J55" s="670"/>
      <c r="K55" s="659"/>
      <c r="L55" s="659"/>
      <c r="M55" s="250"/>
      <c r="N55" s="250"/>
      <c r="O55" s="250"/>
      <c r="P55" s="250"/>
      <c r="Q55" s="670"/>
      <c r="R55" s="530"/>
      <c r="S55" s="660"/>
      <c r="T55" s="660"/>
      <c r="U55" s="661"/>
      <c r="V55" s="45"/>
    </row>
    <row r="56" spans="1:25" ht="12.75" customHeight="1">
      <c r="A56" s="45"/>
      <c r="B56" s="61"/>
      <c r="C56" s="656" t="s">
        <v>405</v>
      </c>
      <c r="D56" s="656"/>
      <c r="E56" s="86">
        <f>'Profit &amp; margin'!E88</f>
        <v>1</v>
      </c>
      <c r="F56" s="657"/>
      <c r="G56" s="250">
        <v>0</v>
      </c>
      <c r="H56" s="250">
        <v>0</v>
      </c>
      <c r="I56" s="250">
        <v>-20</v>
      </c>
      <c r="J56" s="658">
        <f t="shared" si="5"/>
        <v>21</v>
      </c>
      <c r="K56" s="659"/>
      <c r="L56" s="86">
        <f>'Profit &amp; margin'!N88</f>
        <v>18</v>
      </c>
      <c r="M56" s="250">
        <v>0</v>
      </c>
      <c r="N56" s="250">
        <v>0</v>
      </c>
      <c r="O56" s="250">
        <v>-6</v>
      </c>
      <c r="P56" s="250">
        <v>-2</v>
      </c>
      <c r="Q56" s="658">
        <f t="shared" si="6"/>
        <v>26</v>
      </c>
      <c r="R56" s="530"/>
      <c r="S56" s="660">
        <f t="shared" si="7"/>
        <v>-0.94444444444444442</v>
      </c>
      <c r="T56" s="660">
        <f t="shared" si="8"/>
        <v>-0.19230769230769229</v>
      </c>
      <c r="U56" s="661"/>
      <c r="V56" s="45"/>
    </row>
    <row r="57" spans="1:25" ht="12.75" customHeight="1">
      <c r="A57" s="42"/>
      <c r="B57" s="74"/>
      <c r="C57" s="656" t="s">
        <v>54</v>
      </c>
      <c r="D57" s="656"/>
      <c r="E57" s="86">
        <f>'Profit &amp; margin'!E89</f>
        <v>-1</v>
      </c>
      <c r="F57" s="657"/>
      <c r="G57" s="250">
        <v>0</v>
      </c>
      <c r="H57" s="250">
        <v>0</v>
      </c>
      <c r="I57" s="250">
        <v>0</v>
      </c>
      <c r="J57" s="658">
        <f t="shared" si="5"/>
        <v>-1</v>
      </c>
      <c r="K57" s="659"/>
      <c r="L57" s="86">
        <f>'Profit &amp; margin'!N89</f>
        <v>0</v>
      </c>
      <c r="M57" s="250">
        <v>0</v>
      </c>
      <c r="N57" s="250">
        <v>0</v>
      </c>
      <c r="O57" s="250">
        <v>0</v>
      </c>
      <c r="P57" s="250">
        <v>0</v>
      </c>
      <c r="Q57" s="658">
        <v>0</v>
      </c>
      <c r="R57" s="530"/>
      <c r="S57" s="660" t="str">
        <f t="shared" si="7"/>
        <v>n.m.</v>
      </c>
      <c r="T57" s="660" t="str">
        <f t="shared" si="8"/>
        <v>n.m.</v>
      </c>
      <c r="U57" s="661"/>
      <c r="V57" s="42"/>
    </row>
    <row r="58" spans="1:25" s="97" customFormat="1" ht="12.75" customHeight="1">
      <c r="A58" s="671"/>
      <c r="B58" s="672"/>
      <c r="C58" s="663" t="s">
        <v>171</v>
      </c>
      <c r="D58" s="663"/>
      <c r="E58" s="664">
        <f>'Profit &amp; margin'!E90</f>
        <v>581</v>
      </c>
      <c r="F58" s="665"/>
      <c r="G58" s="259">
        <f t="shared" ref="G58:H58" si="10">G54+G56+G57</f>
        <v>0</v>
      </c>
      <c r="H58" s="259">
        <f t="shared" si="10"/>
        <v>-17</v>
      </c>
      <c r="I58" s="259">
        <f>I54+I56+I57</f>
        <v>-29</v>
      </c>
      <c r="J58" s="666">
        <f t="shared" si="5"/>
        <v>627</v>
      </c>
      <c r="K58" s="667"/>
      <c r="L58" s="664">
        <f>'Profit &amp; margin'!N90</f>
        <v>782</v>
      </c>
      <c r="M58" s="259">
        <f>M54+M56+M57</f>
        <v>-6</v>
      </c>
      <c r="N58" s="259">
        <f>N54+N56+N57</f>
        <v>5</v>
      </c>
      <c r="O58" s="259">
        <f>O54+O56+O57</f>
        <v>55</v>
      </c>
      <c r="P58" s="259">
        <f>P54+P56+P57</f>
        <v>-46</v>
      </c>
      <c r="Q58" s="666">
        <f t="shared" si="6"/>
        <v>762</v>
      </c>
      <c r="R58" s="363"/>
      <c r="S58" s="668">
        <f t="shared" si="7"/>
        <v>-0.25703324808184147</v>
      </c>
      <c r="T58" s="668">
        <f t="shared" si="8"/>
        <v>-0.17716535433070868</v>
      </c>
      <c r="U58" s="669"/>
      <c r="V58" s="671"/>
    </row>
    <row r="59" spans="1:25" ht="12.75" customHeight="1">
      <c r="A59" s="238"/>
      <c r="B59" s="66"/>
      <c r="C59" s="656"/>
      <c r="D59" s="656"/>
      <c r="E59" s="664"/>
      <c r="F59" s="657"/>
      <c r="G59" s="250"/>
      <c r="H59" s="250"/>
      <c r="I59" s="250"/>
      <c r="J59" s="666"/>
      <c r="K59" s="659"/>
      <c r="L59" s="659"/>
      <c r="M59" s="250"/>
      <c r="N59" s="250"/>
      <c r="O59" s="250"/>
      <c r="P59" s="250"/>
      <c r="Q59" s="666"/>
      <c r="R59" s="530"/>
      <c r="S59" s="660"/>
      <c r="T59" s="660"/>
      <c r="U59" s="661"/>
    </row>
    <row r="60" spans="1:25" s="97" customFormat="1" ht="12.75" customHeight="1">
      <c r="A60" s="45"/>
      <c r="B60" s="61"/>
      <c r="C60" s="673" t="s">
        <v>188</v>
      </c>
      <c r="D60" s="673"/>
      <c r="E60" s="664">
        <f>'Profit &amp; margin'!E92</f>
        <v>6</v>
      </c>
      <c r="F60" s="674"/>
      <c r="G60" s="259">
        <v>0</v>
      </c>
      <c r="H60" s="259">
        <v>0</v>
      </c>
      <c r="I60" s="259">
        <v>0</v>
      </c>
      <c r="J60" s="675">
        <f t="shared" si="5"/>
        <v>6</v>
      </c>
      <c r="K60" s="664"/>
      <c r="L60" s="95">
        <f>'Profit &amp; margin'!N92</f>
        <v>7</v>
      </c>
      <c r="M60" s="259">
        <v>0</v>
      </c>
      <c r="N60" s="259">
        <v>0</v>
      </c>
      <c r="O60" s="259">
        <v>0</v>
      </c>
      <c r="P60" s="259">
        <v>0</v>
      </c>
      <c r="Q60" s="675">
        <f t="shared" si="6"/>
        <v>7</v>
      </c>
      <c r="R60" s="531"/>
      <c r="S60" s="668">
        <f t="shared" si="7"/>
        <v>-0.1428571428571429</v>
      </c>
      <c r="T60" s="668">
        <f t="shared" si="8"/>
        <v>-0.1428571428571429</v>
      </c>
      <c r="U60" s="676"/>
      <c r="V60" s="45"/>
      <c r="Y60" s="141"/>
    </row>
    <row r="61" spans="1:25" ht="12.75" customHeight="1">
      <c r="A61" s="238"/>
      <c r="B61" s="66"/>
      <c r="C61" s="656"/>
      <c r="D61" s="656"/>
      <c r="E61" s="664"/>
      <c r="F61" s="657"/>
      <c r="G61" s="250"/>
      <c r="H61" s="250"/>
      <c r="I61" s="250"/>
      <c r="J61" s="670"/>
      <c r="K61" s="659"/>
      <c r="L61" s="659"/>
      <c r="M61" s="250"/>
      <c r="N61" s="250"/>
      <c r="O61" s="250"/>
      <c r="P61" s="250"/>
      <c r="Q61" s="670"/>
      <c r="R61" s="530"/>
      <c r="S61" s="660"/>
      <c r="T61" s="660"/>
      <c r="U61" s="661"/>
    </row>
    <row r="62" spans="1:25" s="97" customFormat="1" ht="12.75" customHeight="1">
      <c r="A62" s="671"/>
      <c r="B62" s="672"/>
      <c r="C62" s="673" t="s">
        <v>31</v>
      </c>
      <c r="D62" s="673"/>
      <c r="E62" s="95">
        <f>'Profit &amp; margin'!E94</f>
        <v>-68</v>
      </c>
      <c r="F62" s="674"/>
      <c r="G62" s="259">
        <v>0</v>
      </c>
      <c r="H62" s="259">
        <v>-77</v>
      </c>
      <c r="I62" s="259">
        <v>-4</v>
      </c>
      <c r="J62" s="675">
        <f>E62+F62-G62-H62-I62</f>
        <v>13</v>
      </c>
      <c r="K62" s="664"/>
      <c r="L62" s="375">
        <f>'Profit &amp; margin'!N94</f>
        <v>-19</v>
      </c>
      <c r="M62" s="89">
        <v>0</v>
      </c>
      <c r="N62" s="89">
        <v>0</v>
      </c>
      <c r="O62" s="89">
        <v>0</v>
      </c>
      <c r="P62" s="259">
        <v>-3</v>
      </c>
      <c r="Q62" s="675">
        <f>L62+M62-N62-O62-P62</f>
        <v>-16</v>
      </c>
      <c r="R62" s="531"/>
      <c r="S62" s="668" t="str">
        <f t="shared" si="7"/>
        <v>&gt;100%</v>
      </c>
      <c r="T62" s="668" t="str">
        <f t="shared" si="8"/>
        <v>n.m.</v>
      </c>
      <c r="U62" s="676"/>
      <c r="V62" s="671"/>
    </row>
    <row r="63" spans="1:25" s="97" customFormat="1" ht="12.75" customHeight="1">
      <c r="A63" s="671"/>
      <c r="B63" s="672"/>
      <c r="C63" s="673"/>
      <c r="D63" s="673"/>
      <c r="E63" s="664"/>
      <c r="F63" s="674"/>
      <c r="G63" s="259"/>
      <c r="H63" s="259"/>
      <c r="I63" s="259"/>
      <c r="J63" s="675"/>
      <c r="K63" s="664"/>
      <c r="L63" s="659"/>
      <c r="M63" s="89"/>
      <c r="N63" s="259"/>
      <c r="O63" s="259"/>
      <c r="P63" s="259"/>
      <c r="Q63" s="670"/>
      <c r="R63" s="531"/>
      <c r="S63" s="668"/>
      <c r="T63" s="668"/>
      <c r="U63" s="676"/>
      <c r="V63" s="671"/>
    </row>
    <row r="64" spans="1:25" s="97" customFormat="1" ht="12.75" customHeight="1">
      <c r="A64" s="45"/>
      <c r="B64" s="61"/>
      <c r="C64" s="111" t="s">
        <v>546</v>
      </c>
      <c r="D64" s="673"/>
      <c r="E64" s="664">
        <f>'Profit &amp; margin'!E96</f>
        <v>843</v>
      </c>
      <c r="F64" s="674"/>
      <c r="G64" s="259">
        <f>G47+G60+G58+G62</f>
        <v>0</v>
      </c>
      <c r="H64" s="259">
        <f>H47+H60+H58+H62</f>
        <v>-76</v>
      </c>
      <c r="I64" s="259">
        <f>I47+I60+I58+I62</f>
        <v>-39</v>
      </c>
      <c r="J64" s="675">
        <f>E64+F64-G64-H64-I64</f>
        <v>958</v>
      </c>
      <c r="K64" s="664"/>
      <c r="L64" s="664">
        <f>'Profit &amp; margin'!N96</f>
        <v>1149</v>
      </c>
      <c r="M64" s="89">
        <f>M47+M60+M58+M62</f>
        <v>-28</v>
      </c>
      <c r="N64" s="259">
        <f>N47+N60+N58+N62</f>
        <v>5</v>
      </c>
      <c r="O64" s="259">
        <f>O47+O60+O58+O62</f>
        <v>156</v>
      </c>
      <c r="P64" s="259">
        <f>P47+P60+P58+P62</f>
        <v>-90</v>
      </c>
      <c r="Q64" s="666">
        <f>L64+M64-N64-O64-P64</f>
        <v>1050</v>
      </c>
      <c r="R64" s="531"/>
      <c r="S64" s="668">
        <f t="shared" si="7"/>
        <v>-0.26631853785900783</v>
      </c>
      <c r="T64" s="668">
        <f t="shared" si="8"/>
        <v>-8.7619047619047596E-2</v>
      </c>
      <c r="U64" s="676"/>
      <c r="V64" s="45"/>
    </row>
    <row r="65" spans="1:22" s="97" customFormat="1" ht="12.75" customHeight="1">
      <c r="A65" s="45"/>
      <c r="B65" s="61"/>
      <c r="C65" s="111"/>
      <c r="D65" s="673"/>
      <c r="E65" s="664"/>
      <c r="F65" s="674"/>
      <c r="G65" s="259"/>
      <c r="H65" s="259"/>
      <c r="I65" s="259"/>
      <c r="J65" s="675"/>
      <c r="K65" s="664"/>
      <c r="L65" s="664"/>
      <c r="M65" s="259"/>
      <c r="N65" s="259"/>
      <c r="O65" s="259"/>
      <c r="P65" s="259"/>
      <c r="Q65" s="666"/>
      <c r="R65" s="531"/>
      <c r="S65" s="668"/>
      <c r="T65" s="668"/>
      <c r="U65" s="676"/>
      <c r="V65" s="45"/>
    </row>
    <row r="66" spans="1:22" s="97" customFormat="1" ht="12.75" customHeight="1">
      <c r="A66" s="45"/>
      <c r="B66" s="61"/>
      <c r="C66" s="273" t="s">
        <v>526</v>
      </c>
      <c r="D66" s="673"/>
      <c r="E66" s="696">
        <f>'Profit &amp; margin'!E100</f>
        <v>262</v>
      </c>
      <c r="F66" s="678"/>
      <c r="G66" s="274">
        <v>0</v>
      </c>
      <c r="H66" s="274">
        <v>0</v>
      </c>
      <c r="I66" s="274">
        <v>-6</v>
      </c>
      <c r="J66" s="697">
        <f t="shared" ref="J66:J68" si="11">E66+F66-G66-H66-I66</f>
        <v>268</v>
      </c>
      <c r="K66" s="677"/>
      <c r="L66" s="677">
        <f>'Profit &amp; margin'!N100</f>
        <v>329</v>
      </c>
      <c r="M66" s="274">
        <v>-15</v>
      </c>
      <c r="N66" s="274">
        <v>0</v>
      </c>
      <c r="O66" s="274">
        <v>103</v>
      </c>
      <c r="P66" s="274">
        <v>-39</v>
      </c>
      <c r="Q66" s="679">
        <f t="shared" ref="Q66:Q68" si="12">L66+M66-N66-O66-P66</f>
        <v>250</v>
      </c>
      <c r="R66" s="533"/>
      <c r="S66" s="680">
        <f t="shared" si="7"/>
        <v>-0.20364741641337381</v>
      </c>
      <c r="T66" s="680">
        <f t="shared" si="8"/>
        <v>7.2000000000000064E-2</v>
      </c>
      <c r="U66" s="676"/>
      <c r="V66" s="45"/>
    </row>
    <row r="67" spans="1:22" s="97" customFormat="1" ht="12.75" customHeight="1">
      <c r="A67" s="45"/>
      <c r="B67" s="61"/>
      <c r="C67" s="111"/>
      <c r="D67" s="673"/>
      <c r="E67" s="664"/>
      <c r="F67" s="674"/>
      <c r="G67" s="259"/>
      <c r="H67" s="259"/>
      <c r="I67" s="259"/>
      <c r="J67" s="675"/>
      <c r="K67" s="664"/>
      <c r="L67" s="664"/>
      <c r="M67" s="259"/>
      <c r="N67" s="259"/>
      <c r="O67" s="259"/>
      <c r="P67" s="259"/>
      <c r="Q67" s="666"/>
      <c r="R67" s="531"/>
      <c r="S67" s="668"/>
      <c r="T67" s="668"/>
      <c r="U67" s="676"/>
      <c r="V67" s="45"/>
    </row>
    <row r="68" spans="1:22" s="97" customFormat="1" ht="12.75" customHeight="1">
      <c r="A68" s="45"/>
      <c r="B68" s="61"/>
      <c r="C68" s="111" t="s">
        <v>547</v>
      </c>
      <c r="D68" s="673"/>
      <c r="E68" s="664">
        <f>'Profit &amp; margin'!E104</f>
        <v>581</v>
      </c>
      <c r="F68" s="674"/>
      <c r="G68" s="259">
        <f>G64-G66</f>
        <v>0</v>
      </c>
      <c r="H68" s="259">
        <f t="shared" ref="H68:I68" si="13">H64-H66</f>
        <v>-76</v>
      </c>
      <c r="I68" s="89">
        <f t="shared" si="13"/>
        <v>-33</v>
      </c>
      <c r="J68" s="675">
        <f t="shared" si="11"/>
        <v>690</v>
      </c>
      <c r="K68" s="664"/>
      <c r="L68" s="664">
        <f>'Profit &amp; margin'!N104</f>
        <v>820</v>
      </c>
      <c r="M68" s="259">
        <f>M64-M66</f>
        <v>-13</v>
      </c>
      <c r="N68" s="259">
        <f t="shared" ref="N68:P68" si="14">N64-N66</f>
        <v>5</v>
      </c>
      <c r="O68" s="259">
        <f t="shared" si="14"/>
        <v>53</v>
      </c>
      <c r="P68" s="259">
        <f t="shared" si="14"/>
        <v>-51</v>
      </c>
      <c r="Q68" s="666">
        <f t="shared" si="12"/>
        <v>800</v>
      </c>
      <c r="R68" s="531"/>
      <c r="S68" s="668">
        <f t="shared" si="7"/>
        <v>-0.29146341463414638</v>
      </c>
      <c r="T68" s="668">
        <f t="shared" si="8"/>
        <v>-0.13749999999999996</v>
      </c>
      <c r="U68" s="676"/>
      <c r="V68" s="45"/>
    </row>
    <row r="69" spans="1:22" ht="12.75" customHeight="1">
      <c r="A69" s="238"/>
      <c r="B69" s="66"/>
      <c r="C69" s="656"/>
      <c r="D69" s="656"/>
      <c r="E69" s="681"/>
      <c r="F69" s="682"/>
      <c r="G69" s="682"/>
      <c r="H69" s="682"/>
      <c r="I69" s="682"/>
      <c r="J69" s="683"/>
      <c r="K69" s="681"/>
      <c r="L69" s="681"/>
      <c r="M69" s="684"/>
      <c r="N69" s="684"/>
      <c r="O69" s="684"/>
      <c r="P69" s="684"/>
      <c r="Q69" s="683"/>
      <c r="R69" s="685"/>
      <c r="S69" s="685"/>
      <c r="T69" s="685"/>
      <c r="U69" s="686"/>
    </row>
    <row r="70" spans="1:22" ht="9" customHeight="1">
      <c r="A70" s="42"/>
      <c r="B70" s="42"/>
      <c r="C70" s="42"/>
      <c r="D70" s="42"/>
      <c r="E70" s="42"/>
      <c r="F70" s="42"/>
      <c r="G70" s="42"/>
      <c r="H70" s="43"/>
      <c r="I70" s="42"/>
      <c r="J70" s="42"/>
      <c r="K70" s="42"/>
      <c r="L70" s="42"/>
      <c r="M70" s="42"/>
      <c r="N70" s="42"/>
      <c r="O70" s="43"/>
      <c r="P70" s="42"/>
      <c r="Q70" s="42"/>
      <c r="R70" s="42"/>
      <c r="S70" s="43"/>
      <c r="T70" s="688"/>
      <c r="U70" s="42"/>
      <c r="V70" s="42"/>
    </row>
    <row r="71" spans="1:22" ht="14.25">
      <c r="A71" s="157"/>
      <c r="B71" s="236" t="s">
        <v>277</v>
      </c>
      <c r="C71" s="157"/>
      <c r="D71" s="157"/>
      <c r="E71" s="157"/>
      <c r="F71" s="157"/>
      <c r="G71" s="157"/>
      <c r="H71" s="76"/>
      <c r="I71" s="76"/>
      <c r="J71" s="157"/>
      <c r="K71" s="78"/>
      <c r="L71" s="157"/>
      <c r="M71" s="157"/>
      <c r="N71" s="157"/>
      <c r="O71" s="157"/>
      <c r="P71" s="205"/>
      <c r="Q71" s="156"/>
      <c r="R71" s="205"/>
      <c r="S71" s="689"/>
      <c r="T71" s="689"/>
      <c r="U71" s="205"/>
      <c r="V71" s="205"/>
    </row>
    <row r="72" spans="1:22" ht="14.25">
      <c r="A72" s="157"/>
      <c r="B72" s="236" t="s">
        <v>667</v>
      </c>
      <c r="C72" s="157"/>
      <c r="D72" s="157"/>
      <c r="E72" s="157"/>
      <c r="F72" s="157"/>
      <c r="G72" s="157"/>
      <c r="H72" s="76"/>
      <c r="I72" s="76"/>
      <c r="J72" s="157"/>
      <c r="K72" s="78"/>
      <c r="L72" s="157"/>
      <c r="M72" s="157"/>
      <c r="N72" s="157"/>
      <c r="O72" s="157"/>
      <c r="P72" s="205"/>
      <c r="Q72" s="156"/>
      <c r="R72" s="205"/>
      <c r="S72" s="689"/>
      <c r="T72" s="689"/>
      <c r="U72" s="205"/>
      <c r="V72" s="205"/>
    </row>
    <row r="73" spans="1:22" ht="14.25">
      <c r="A73" s="157"/>
      <c r="B73" s="236" t="s">
        <v>451</v>
      </c>
      <c r="C73" s="157"/>
      <c r="D73" s="157"/>
      <c r="E73" s="157"/>
      <c r="F73" s="157"/>
      <c r="G73" s="157"/>
      <c r="H73" s="76"/>
      <c r="I73" s="76"/>
      <c r="J73" s="157"/>
      <c r="K73" s="78"/>
      <c r="L73" s="157"/>
      <c r="M73" s="157"/>
      <c r="N73" s="157"/>
      <c r="O73" s="157"/>
      <c r="P73" s="205"/>
      <c r="Q73" s="156"/>
      <c r="R73" s="205"/>
      <c r="S73" s="689"/>
      <c r="T73" s="689"/>
      <c r="U73" s="205"/>
      <c r="V73" s="205"/>
    </row>
    <row r="74" spans="1:22" s="205" customFormat="1">
      <c r="H74" s="161"/>
      <c r="O74" s="161"/>
      <c r="S74" s="689"/>
      <c r="T74" s="689"/>
    </row>
    <row r="75" spans="1:22" ht="9" customHeight="1">
      <c r="A75" s="42"/>
      <c r="B75" s="42"/>
      <c r="C75" s="42"/>
      <c r="D75" s="42"/>
      <c r="E75" s="42"/>
      <c r="F75" s="42"/>
      <c r="G75" s="42"/>
      <c r="H75" s="43"/>
      <c r="I75" s="42"/>
      <c r="J75" s="42"/>
      <c r="K75" s="42"/>
      <c r="L75" s="42"/>
      <c r="M75" s="42"/>
      <c r="N75" s="42"/>
      <c r="O75" s="43"/>
      <c r="P75" s="42"/>
      <c r="Q75" s="42"/>
      <c r="R75" s="42"/>
      <c r="S75" s="43"/>
      <c r="T75" s="43"/>
      <c r="U75" s="42"/>
      <c r="V75" s="42"/>
    </row>
    <row r="76" spans="1:22" ht="12.75">
      <c r="A76" s="45"/>
      <c r="B76" s="52"/>
      <c r="C76" s="633" t="s">
        <v>38</v>
      </c>
      <c r="D76" s="634"/>
      <c r="E76" s="635" t="str">
        <f>+E40</f>
        <v>Q4 2013</v>
      </c>
      <c r="F76" s="692"/>
      <c r="G76" s="693"/>
      <c r="H76" s="694"/>
      <c r="I76" s="693"/>
      <c r="J76" s="640" t="str">
        <f>+J40</f>
        <v>Q4 2013</v>
      </c>
      <c r="K76" s="641"/>
      <c r="L76" s="635" t="str">
        <f>+L40</f>
        <v>Q4 2012</v>
      </c>
      <c r="M76" s="694"/>
      <c r="N76" s="693"/>
      <c r="O76" s="694"/>
      <c r="P76" s="693"/>
      <c r="Q76" s="640" t="str">
        <f>+Q40</f>
        <v>Q4 2012</v>
      </c>
      <c r="R76" s="642"/>
      <c r="S76" s="643"/>
      <c r="T76" s="643"/>
      <c r="U76" s="644"/>
      <c r="V76" s="45"/>
    </row>
    <row r="77" spans="1:22" ht="12.75">
      <c r="A77" s="45"/>
      <c r="B77" s="52"/>
      <c r="C77" s="645" t="s">
        <v>266</v>
      </c>
      <c r="D77" s="646"/>
      <c r="E77" s="647" t="s">
        <v>242</v>
      </c>
      <c r="F77" s="636"/>
      <c r="G77" s="638"/>
      <c r="H77" s="698"/>
      <c r="I77" s="648"/>
      <c r="J77" s="649" t="s">
        <v>267</v>
      </c>
      <c r="K77" s="641"/>
      <c r="L77" s="647" t="s">
        <v>242</v>
      </c>
      <c r="M77" s="648"/>
      <c r="N77" s="638"/>
      <c r="O77" s="698"/>
      <c r="P77" s="648"/>
      <c r="Q77" s="649" t="s">
        <v>267</v>
      </c>
      <c r="R77" s="642"/>
      <c r="S77" s="643"/>
      <c r="T77" s="643"/>
      <c r="U77" s="644"/>
      <c r="V77" s="45"/>
    </row>
    <row r="78" spans="1:22" ht="12.75">
      <c r="A78" s="42"/>
      <c r="B78" s="74"/>
      <c r="C78" s="74"/>
      <c r="D78" s="74"/>
      <c r="E78" s="650"/>
      <c r="F78" s="651"/>
      <c r="G78" s="651"/>
      <c r="H78" s="651"/>
      <c r="I78" s="651"/>
      <c r="J78" s="652"/>
      <c r="K78" s="650"/>
      <c r="L78" s="650"/>
      <c r="M78" s="651"/>
      <c r="N78" s="651"/>
      <c r="O78" s="651"/>
      <c r="P78" s="651"/>
      <c r="Q78" s="652"/>
      <c r="R78" s="653"/>
      <c r="S78" s="654"/>
      <c r="T78" s="655"/>
      <c r="U78" s="175"/>
      <c r="V78" s="42"/>
    </row>
    <row r="79" spans="1:22" ht="12.75">
      <c r="A79" s="42"/>
      <c r="B79" s="74"/>
      <c r="C79" s="656" t="s">
        <v>530</v>
      </c>
      <c r="D79" s="656"/>
      <c r="E79" s="357">
        <f>E43/E5</f>
        <v>0.31616766467065871</v>
      </c>
      <c r="F79" s="360"/>
      <c r="G79" s="360"/>
      <c r="H79" s="360"/>
      <c r="I79" s="360"/>
      <c r="J79" s="699">
        <f>J43/J5</f>
        <v>0.32335329341317365</v>
      </c>
      <c r="K79" s="357"/>
      <c r="L79" s="357">
        <f>L43/L5</f>
        <v>0.35414424111948334</v>
      </c>
      <c r="M79" s="360"/>
      <c r="N79" s="360"/>
      <c r="O79" s="360"/>
      <c r="P79" s="360"/>
      <c r="Q79" s="699">
        <f>Q43/Q5</f>
        <v>0.31289111389236546</v>
      </c>
      <c r="R79" s="530"/>
      <c r="S79" s="530"/>
      <c r="T79" s="530"/>
      <c r="U79" s="686"/>
      <c r="V79" s="42"/>
    </row>
    <row r="80" spans="1:22" ht="12.75">
      <c r="A80" s="42"/>
      <c r="B80" s="74"/>
      <c r="C80" s="656" t="s">
        <v>29</v>
      </c>
      <c r="D80" s="656"/>
      <c r="E80" s="357">
        <f>E44/E6</f>
        <v>0.27624309392265195</v>
      </c>
      <c r="F80" s="360"/>
      <c r="G80" s="360"/>
      <c r="H80" s="360"/>
      <c r="I80" s="360"/>
      <c r="J80" s="699">
        <f>J44/J6</f>
        <v>0.24309392265193369</v>
      </c>
      <c r="K80" s="357"/>
      <c r="L80" s="357">
        <f>L44/L6</f>
        <v>0.31219512195121951</v>
      </c>
      <c r="M80" s="360"/>
      <c r="N80" s="360"/>
      <c r="O80" s="360"/>
      <c r="P80" s="360"/>
      <c r="Q80" s="699">
        <f>Q44/Q6</f>
        <v>0.29230769230769232</v>
      </c>
      <c r="R80" s="530"/>
      <c r="S80" s="530"/>
      <c r="T80" s="530"/>
      <c r="U80" s="686"/>
      <c r="V80" s="42"/>
    </row>
    <row r="81" spans="1:22" ht="15">
      <c r="A81" s="45"/>
      <c r="B81" s="61"/>
      <c r="C81" s="656" t="s">
        <v>449</v>
      </c>
      <c r="D81" s="656"/>
      <c r="E81" s="357" t="s">
        <v>469</v>
      </c>
      <c r="F81" s="360"/>
      <c r="G81" s="360"/>
      <c r="H81" s="360"/>
      <c r="I81" s="360"/>
      <c r="J81" s="699" t="s">
        <v>469</v>
      </c>
      <c r="K81" s="357"/>
      <c r="L81" s="357">
        <f>L45/L7</f>
        <v>-0.17567567567567569</v>
      </c>
      <c r="M81" s="360"/>
      <c r="N81" s="360"/>
      <c r="O81" s="360"/>
      <c r="P81" s="360"/>
      <c r="Q81" s="699">
        <f>Q45/Q7</f>
        <v>-0.14864864864864866</v>
      </c>
      <c r="R81" s="530"/>
      <c r="S81" s="530"/>
      <c r="T81" s="530"/>
      <c r="U81" s="686"/>
      <c r="V81" s="45"/>
    </row>
    <row r="82" spans="1:22" ht="12.75">
      <c r="A82" s="45"/>
      <c r="B82" s="61"/>
      <c r="C82" s="656" t="s">
        <v>338</v>
      </c>
      <c r="D82" s="656"/>
      <c r="E82" s="357">
        <f>E46/E8</f>
        <v>1</v>
      </c>
      <c r="F82" s="360"/>
      <c r="G82" s="360"/>
      <c r="H82" s="360"/>
      <c r="I82" s="360"/>
      <c r="J82" s="699">
        <f>J46/J8</f>
        <v>-0.2</v>
      </c>
      <c r="K82" s="357"/>
      <c r="L82" s="357">
        <f>L46/L8</f>
        <v>8.3333333333333329E-2</v>
      </c>
      <c r="M82" s="360"/>
      <c r="N82" s="360"/>
      <c r="O82" s="360"/>
      <c r="P82" s="360"/>
      <c r="Q82" s="699">
        <f>Q46/Q8</f>
        <v>-2.0833333333333332E-2</v>
      </c>
      <c r="R82" s="530"/>
      <c r="S82" s="530"/>
      <c r="T82" s="530"/>
      <c r="U82" s="686"/>
      <c r="V82" s="45"/>
    </row>
    <row r="83" spans="1:22" ht="12.75">
      <c r="A83" s="42"/>
      <c r="B83" s="74"/>
      <c r="C83" s="663" t="s">
        <v>531</v>
      </c>
      <c r="D83" s="663"/>
      <c r="E83" s="361">
        <f>E47/E9</f>
        <v>0.31578947368421051</v>
      </c>
      <c r="F83" s="700"/>
      <c r="G83" s="700"/>
      <c r="H83" s="700"/>
      <c r="I83" s="700"/>
      <c r="J83" s="701">
        <f>J47/J9</f>
        <v>0.30409356725146197</v>
      </c>
      <c r="K83" s="702"/>
      <c r="L83" s="361">
        <f>L47/L9</f>
        <v>0.31688963210702342</v>
      </c>
      <c r="M83" s="700"/>
      <c r="N83" s="700"/>
      <c r="O83" s="700"/>
      <c r="P83" s="700"/>
      <c r="Q83" s="701">
        <f>Q47/Q9</f>
        <v>0.29117647058823531</v>
      </c>
      <c r="R83" s="363"/>
      <c r="S83" s="531"/>
      <c r="T83" s="531"/>
      <c r="U83" s="703"/>
      <c r="V83" s="42"/>
    </row>
    <row r="84" spans="1:22" ht="12.75">
      <c r="A84" s="42"/>
      <c r="B84" s="74"/>
      <c r="C84" s="663"/>
      <c r="D84" s="663"/>
      <c r="E84" s="361"/>
      <c r="F84" s="700"/>
      <c r="G84" s="700"/>
      <c r="H84" s="700"/>
      <c r="I84" s="700"/>
      <c r="J84" s="701"/>
      <c r="K84" s="702"/>
      <c r="L84" s="361"/>
      <c r="M84" s="700"/>
      <c r="N84" s="700"/>
      <c r="O84" s="700"/>
      <c r="P84" s="700"/>
      <c r="Q84" s="701"/>
      <c r="R84" s="363"/>
      <c r="S84" s="531"/>
      <c r="T84" s="531"/>
      <c r="U84" s="703"/>
      <c r="V84" s="42"/>
    </row>
    <row r="85" spans="1:22" ht="12.75">
      <c r="A85" s="42"/>
      <c r="B85" s="74"/>
      <c r="C85" s="656" t="s">
        <v>309</v>
      </c>
      <c r="D85" s="656"/>
      <c r="E85" s="357">
        <f t="shared" ref="E85:E90" si="15">E49/E11</f>
        <v>9.3484419263456089E-2</v>
      </c>
      <c r="F85" s="360"/>
      <c r="G85" s="360"/>
      <c r="H85" s="360"/>
      <c r="I85" s="360"/>
      <c r="J85" s="699">
        <f t="shared" ref="J85:J90" si="16">J49/J11</f>
        <v>9.9150141643059492E-2</v>
      </c>
      <c r="K85" s="357"/>
      <c r="L85" s="357">
        <f t="shared" ref="L85:L90" si="17">L49/L11</f>
        <v>0.33333333333333331</v>
      </c>
      <c r="M85" s="360"/>
      <c r="N85" s="360"/>
      <c r="O85" s="360"/>
      <c r="P85" s="360"/>
      <c r="Q85" s="699">
        <f t="shared" ref="Q85:Q90" si="18">Q49/Q11</f>
        <v>0.33088235294117646</v>
      </c>
      <c r="R85" s="530"/>
      <c r="S85" s="530"/>
      <c r="T85" s="530"/>
      <c r="U85" s="686"/>
      <c r="V85" s="42"/>
    </row>
    <row r="86" spans="1:22" ht="12.75">
      <c r="A86" s="114"/>
      <c r="B86" s="115"/>
      <c r="C86" s="656" t="s">
        <v>310</v>
      </c>
      <c r="D86" s="656"/>
      <c r="E86" s="357">
        <f t="shared" si="15"/>
        <v>0.2032520325203252</v>
      </c>
      <c r="F86" s="360"/>
      <c r="G86" s="360"/>
      <c r="H86" s="360"/>
      <c r="I86" s="360"/>
      <c r="J86" s="699">
        <f t="shared" si="16"/>
        <v>0.20528455284552846</v>
      </c>
      <c r="K86" s="357"/>
      <c r="L86" s="357">
        <f t="shared" si="17"/>
        <v>0.17291666666666666</v>
      </c>
      <c r="M86" s="360"/>
      <c r="N86" s="360"/>
      <c r="O86" s="360"/>
      <c r="P86" s="360"/>
      <c r="Q86" s="699">
        <f t="shared" si="18"/>
        <v>0.18124999999999999</v>
      </c>
      <c r="R86" s="530"/>
      <c r="S86" s="530"/>
      <c r="T86" s="530"/>
      <c r="U86" s="686"/>
      <c r="V86" s="114"/>
    </row>
    <row r="87" spans="1:22" ht="12.75">
      <c r="A87" s="42"/>
      <c r="B87" s="74"/>
      <c r="C87" s="656" t="s">
        <v>30</v>
      </c>
      <c r="D87" s="656"/>
      <c r="E87" s="357">
        <f t="shared" si="15"/>
        <v>0.20814479638009051</v>
      </c>
      <c r="F87" s="360"/>
      <c r="G87" s="360"/>
      <c r="H87" s="360"/>
      <c r="I87" s="360"/>
      <c r="J87" s="699">
        <f t="shared" si="16"/>
        <v>0.2277526395173454</v>
      </c>
      <c r="K87" s="357"/>
      <c r="L87" s="357">
        <f t="shared" si="17"/>
        <v>0.22192513368983957</v>
      </c>
      <c r="M87" s="360"/>
      <c r="N87" s="360"/>
      <c r="O87" s="360"/>
      <c r="P87" s="360"/>
      <c r="Q87" s="699">
        <f t="shared" si="18"/>
        <v>0.24896265560165975</v>
      </c>
      <c r="R87" s="530"/>
      <c r="S87" s="530"/>
      <c r="T87" s="530"/>
      <c r="U87" s="686"/>
      <c r="V87" s="42"/>
    </row>
    <row r="88" spans="1:22" ht="12.75">
      <c r="A88" s="42"/>
      <c r="B88" s="74"/>
      <c r="C88" s="88" t="s">
        <v>317</v>
      </c>
      <c r="D88" s="656"/>
      <c r="E88" s="357">
        <f t="shared" si="15"/>
        <v>0.5491228070175439</v>
      </c>
      <c r="F88" s="360"/>
      <c r="G88" s="360"/>
      <c r="H88" s="360"/>
      <c r="I88" s="360"/>
      <c r="J88" s="699">
        <f t="shared" si="16"/>
        <v>0.5597920277296361</v>
      </c>
      <c r="K88" s="357"/>
      <c r="L88" s="357">
        <f t="shared" si="17"/>
        <v>0.53922967189728954</v>
      </c>
      <c r="M88" s="360"/>
      <c r="N88" s="360"/>
      <c r="O88" s="360"/>
      <c r="P88" s="360"/>
      <c r="Q88" s="699">
        <f t="shared" si="18"/>
        <v>0.52839116719242907</v>
      </c>
      <c r="R88" s="530"/>
      <c r="S88" s="530"/>
      <c r="T88" s="530"/>
      <c r="U88" s="686"/>
      <c r="V88" s="42"/>
    </row>
    <row r="89" spans="1:22" ht="12.75">
      <c r="A89" s="42"/>
      <c r="B89" s="74"/>
      <c r="C89" s="656" t="s">
        <v>338</v>
      </c>
      <c r="D89" s="656"/>
      <c r="E89" s="357">
        <f t="shared" si="15"/>
        <v>5.8365758754863814E-3</v>
      </c>
      <c r="F89" s="360"/>
      <c r="G89" s="360"/>
      <c r="H89" s="360"/>
      <c r="I89" s="360"/>
      <c r="J89" s="699">
        <f t="shared" si="16"/>
        <v>5.8365758754863814E-3</v>
      </c>
      <c r="K89" s="357"/>
      <c r="L89" s="357">
        <f t="shared" si="17"/>
        <v>1.8214936247723133E-3</v>
      </c>
      <c r="M89" s="360"/>
      <c r="N89" s="360"/>
      <c r="O89" s="360"/>
      <c r="P89" s="360"/>
      <c r="Q89" s="699">
        <f t="shared" si="18"/>
        <v>1.8214936247723133E-3</v>
      </c>
      <c r="R89" s="530"/>
      <c r="S89" s="530"/>
      <c r="T89" s="530"/>
      <c r="U89" s="686"/>
      <c r="V89" s="42"/>
    </row>
    <row r="90" spans="1:22" ht="12.75">
      <c r="A90" s="45"/>
      <c r="B90" s="61"/>
      <c r="C90" s="663" t="s">
        <v>214</v>
      </c>
      <c r="D90" s="663"/>
      <c r="E90" s="361">
        <f t="shared" si="15"/>
        <v>0.37148337595907927</v>
      </c>
      <c r="F90" s="700"/>
      <c r="G90" s="700"/>
      <c r="H90" s="700"/>
      <c r="I90" s="700"/>
      <c r="J90" s="701">
        <f t="shared" si="16"/>
        <v>0.38637810311903248</v>
      </c>
      <c r="K90" s="702"/>
      <c r="L90" s="361">
        <f t="shared" si="17"/>
        <v>0.4258639910813824</v>
      </c>
      <c r="M90" s="700"/>
      <c r="N90" s="700"/>
      <c r="O90" s="700"/>
      <c r="P90" s="700"/>
      <c r="Q90" s="701">
        <f t="shared" si="18"/>
        <v>0.43396226415094341</v>
      </c>
      <c r="R90" s="363"/>
      <c r="S90" s="531"/>
      <c r="T90" s="531"/>
      <c r="U90" s="703"/>
      <c r="V90" s="45"/>
    </row>
    <row r="91" spans="1:22" ht="12.75">
      <c r="A91" s="45"/>
      <c r="B91" s="61"/>
      <c r="C91" s="656"/>
      <c r="D91" s="656"/>
      <c r="E91" s="357"/>
      <c r="F91" s="360"/>
      <c r="G91" s="360"/>
      <c r="H91" s="360"/>
      <c r="I91" s="360"/>
      <c r="J91" s="699"/>
      <c r="K91" s="357"/>
      <c r="L91" s="357"/>
      <c r="M91" s="360"/>
      <c r="N91" s="360"/>
      <c r="O91" s="360"/>
      <c r="P91" s="360"/>
      <c r="Q91" s="699"/>
      <c r="R91" s="530"/>
      <c r="S91" s="530"/>
      <c r="T91" s="530"/>
      <c r="U91" s="686"/>
      <c r="V91" s="45"/>
    </row>
    <row r="92" spans="1:22" ht="12.75">
      <c r="A92" s="45"/>
      <c r="B92" s="61"/>
      <c r="C92" s="656" t="s">
        <v>405</v>
      </c>
      <c r="D92" s="656"/>
      <c r="E92" s="357">
        <f>E56/E18</f>
        <v>6.4935064935064939E-3</v>
      </c>
      <c r="F92" s="360"/>
      <c r="G92" s="360"/>
      <c r="H92" s="360"/>
      <c r="I92" s="360"/>
      <c r="J92" s="699">
        <f>J56/J18</f>
        <v>0.13636363636363635</v>
      </c>
      <c r="K92" s="357"/>
      <c r="L92" s="357">
        <f>L56/L18</f>
        <v>0.10588235294117647</v>
      </c>
      <c r="M92" s="360"/>
      <c r="N92" s="360"/>
      <c r="O92" s="360"/>
      <c r="P92" s="360"/>
      <c r="Q92" s="699">
        <f>Q56/Q18</f>
        <v>0.14772727272727273</v>
      </c>
      <c r="R92" s="530"/>
      <c r="S92" s="530"/>
      <c r="T92" s="530"/>
      <c r="U92" s="686"/>
      <c r="V92" s="45"/>
    </row>
    <row r="93" spans="1:22" ht="12.75">
      <c r="A93" s="42"/>
      <c r="B93" s="74"/>
      <c r="C93" s="656" t="s">
        <v>54</v>
      </c>
      <c r="D93" s="656"/>
      <c r="E93" s="357">
        <f>E57/E19</f>
        <v>1.4084507042253521E-2</v>
      </c>
      <c r="F93" s="360"/>
      <c r="G93" s="360"/>
      <c r="H93" s="360"/>
      <c r="I93" s="360"/>
      <c r="J93" s="699">
        <f>J57/J19</f>
        <v>1.4084507042253521E-2</v>
      </c>
      <c r="K93" s="357"/>
      <c r="L93" s="357">
        <f>L57/L19</f>
        <v>0</v>
      </c>
      <c r="M93" s="360"/>
      <c r="N93" s="360"/>
      <c r="O93" s="360"/>
      <c r="P93" s="360"/>
      <c r="Q93" s="699">
        <f>Q57/Q19</f>
        <v>0</v>
      </c>
      <c r="R93" s="530"/>
      <c r="S93" s="530"/>
      <c r="T93" s="530"/>
      <c r="U93" s="686"/>
      <c r="V93" s="42"/>
    </row>
    <row r="94" spans="1:22" ht="12.75">
      <c r="A94" s="238"/>
      <c r="B94" s="66"/>
      <c r="C94" s="663" t="s">
        <v>171</v>
      </c>
      <c r="D94" s="663"/>
      <c r="E94" s="361">
        <f>E58/E20</f>
        <v>0.35276259866423804</v>
      </c>
      <c r="F94" s="700"/>
      <c r="G94" s="700"/>
      <c r="H94" s="700"/>
      <c r="I94" s="700"/>
      <c r="J94" s="701">
        <f>J58/J20</f>
        <v>0.37908101571946795</v>
      </c>
      <c r="K94" s="702"/>
      <c r="L94" s="361">
        <f>L58/L20</f>
        <v>0.41706666666666664</v>
      </c>
      <c r="M94" s="700"/>
      <c r="N94" s="700"/>
      <c r="O94" s="700"/>
      <c r="P94" s="700"/>
      <c r="Q94" s="701">
        <f>Q58/Q20</f>
        <v>0.42736960179472799</v>
      </c>
      <c r="R94" s="363"/>
      <c r="S94" s="531"/>
      <c r="T94" s="531"/>
      <c r="U94" s="703"/>
    </row>
    <row r="95" spans="1:22" ht="12.75">
      <c r="A95" s="238"/>
      <c r="B95" s="66"/>
      <c r="C95" s="656"/>
      <c r="D95" s="656"/>
      <c r="E95" s="357"/>
      <c r="F95" s="360"/>
      <c r="G95" s="360"/>
      <c r="H95" s="360"/>
      <c r="I95" s="360"/>
      <c r="J95" s="699"/>
      <c r="K95" s="357"/>
      <c r="L95" s="357"/>
      <c r="M95" s="360"/>
      <c r="N95" s="360"/>
      <c r="O95" s="360"/>
      <c r="P95" s="360"/>
      <c r="Q95" s="699"/>
      <c r="R95" s="530"/>
      <c r="S95" s="530"/>
      <c r="T95" s="530"/>
      <c r="U95" s="686"/>
    </row>
    <row r="96" spans="1:22" s="97" customFormat="1" ht="12.75">
      <c r="A96" s="45"/>
      <c r="B96" s="61"/>
      <c r="C96" s="673" t="s">
        <v>188</v>
      </c>
      <c r="D96" s="673"/>
      <c r="E96" s="361">
        <f>E60/E22</f>
        <v>2.5862068965517241E-2</v>
      </c>
      <c r="F96" s="364"/>
      <c r="G96" s="364"/>
      <c r="H96" s="364"/>
      <c r="I96" s="364"/>
      <c r="J96" s="701">
        <f>J60/J22</f>
        <v>2.5862068965517241E-2</v>
      </c>
      <c r="K96" s="361"/>
      <c r="L96" s="361">
        <f>L60/L22</f>
        <v>2.7450980392156862E-2</v>
      </c>
      <c r="M96" s="364"/>
      <c r="N96" s="364"/>
      <c r="O96" s="364"/>
      <c r="P96" s="364"/>
      <c r="Q96" s="701">
        <f>Q60/Q22</f>
        <v>2.7450980392156862E-2</v>
      </c>
      <c r="R96" s="531"/>
      <c r="S96" s="531"/>
      <c r="T96" s="531"/>
      <c r="U96" s="704"/>
      <c r="V96" s="45"/>
    </row>
    <row r="97" spans="1:22" ht="12.75">
      <c r="A97" s="238"/>
      <c r="B97" s="66"/>
      <c r="C97" s="656"/>
      <c r="D97" s="656"/>
      <c r="E97" s="357"/>
      <c r="F97" s="360"/>
      <c r="G97" s="360"/>
      <c r="H97" s="360"/>
      <c r="I97" s="360"/>
      <c r="J97" s="699"/>
      <c r="K97" s="357"/>
      <c r="L97" s="357"/>
      <c r="M97" s="360"/>
      <c r="N97" s="360"/>
      <c r="O97" s="360"/>
      <c r="P97" s="360"/>
      <c r="Q97" s="699"/>
      <c r="R97" s="530"/>
      <c r="S97" s="530"/>
      <c r="T97" s="530"/>
      <c r="U97" s="686"/>
    </row>
    <row r="98" spans="1:22" s="97" customFormat="1" ht="12.75">
      <c r="A98" s="671"/>
      <c r="B98" s="672"/>
      <c r="C98" s="673" t="s">
        <v>31</v>
      </c>
      <c r="D98" s="673"/>
      <c r="E98" s="361">
        <f>E62/E24</f>
        <v>-4</v>
      </c>
      <c r="F98" s="364"/>
      <c r="G98" s="364"/>
      <c r="H98" s="364"/>
      <c r="I98" s="364"/>
      <c r="J98" s="701">
        <f>J62/J24</f>
        <v>0.76470588235294112</v>
      </c>
      <c r="K98" s="361"/>
      <c r="L98" s="361">
        <f>L62/L24</f>
        <v>-0.95</v>
      </c>
      <c r="M98" s="364"/>
      <c r="N98" s="364"/>
      <c r="O98" s="364"/>
      <c r="P98" s="364"/>
      <c r="Q98" s="701">
        <f>Q62/Q24</f>
        <v>-0.8</v>
      </c>
      <c r="R98" s="531"/>
      <c r="S98" s="531"/>
      <c r="T98" s="531"/>
      <c r="U98" s="704"/>
      <c r="V98" s="671"/>
    </row>
    <row r="99" spans="1:22" ht="12.75">
      <c r="A99" s="238"/>
      <c r="B99" s="66"/>
      <c r="C99" s="656"/>
      <c r="D99" s="656"/>
      <c r="E99" s="357"/>
      <c r="F99" s="360"/>
      <c r="G99" s="360"/>
      <c r="H99" s="360"/>
      <c r="I99" s="360"/>
      <c r="J99" s="699"/>
      <c r="K99" s="357"/>
      <c r="L99" s="357"/>
      <c r="M99" s="360"/>
      <c r="N99" s="360"/>
      <c r="O99" s="360"/>
      <c r="P99" s="360"/>
      <c r="Q99" s="699"/>
      <c r="R99" s="530"/>
      <c r="S99" s="530"/>
      <c r="T99" s="530"/>
      <c r="U99" s="686"/>
    </row>
    <row r="100" spans="1:22" ht="12.75">
      <c r="A100" s="238"/>
      <c r="B100" s="66"/>
      <c r="C100" s="663" t="s">
        <v>630</v>
      </c>
      <c r="D100" s="656"/>
      <c r="E100" s="361">
        <f>E64/E28</f>
        <v>0.29383060299756014</v>
      </c>
      <c r="F100" s="364"/>
      <c r="G100" s="364"/>
      <c r="H100" s="364"/>
      <c r="I100" s="364"/>
      <c r="J100" s="701">
        <f>J64/J28</f>
        <v>0.33310152990264258</v>
      </c>
      <c r="K100" s="361"/>
      <c r="L100" s="361">
        <f>L64/L28</f>
        <v>0.35094685400122172</v>
      </c>
      <c r="M100" s="364"/>
      <c r="N100" s="364"/>
      <c r="O100" s="364"/>
      <c r="P100" s="364"/>
      <c r="Q100" s="701">
        <f>Q64/Q28</f>
        <v>0.34930139720558884</v>
      </c>
      <c r="R100" s="531"/>
      <c r="S100" s="531"/>
      <c r="T100" s="531"/>
      <c r="U100" s="704"/>
    </row>
    <row r="101" spans="1:22" s="97" customFormat="1" ht="12.75">
      <c r="A101" s="45"/>
      <c r="B101" s="61"/>
      <c r="C101" s="673"/>
      <c r="D101" s="673"/>
      <c r="E101" s="361"/>
      <c r="F101" s="364"/>
      <c r="G101" s="364"/>
      <c r="H101" s="364"/>
      <c r="I101" s="364"/>
      <c r="J101" s="701"/>
      <c r="K101" s="361"/>
      <c r="L101" s="361"/>
      <c r="M101" s="364"/>
      <c r="N101" s="364"/>
      <c r="O101" s="364"/>
      <c r="P101" s="364"/>
      <c r="Q101" s="701"/>
      <c r="R101" s="531"/>
      <c r="S101" s="531"/>
      <c r="T101" s="531"/>
      <c r="U101" s="704"/>
      <c r="V101" s="45"/>
    </row>
    <row r="102" spans="1:22" s="124" customFormat="1" ht="12.75">
      <c r="A102" s="705"/>
      <c r="B102" s="706"/>
      <c r="C102" s="707" t="s">
        <v>565</v>
      </c>
      <c r="D102" s="707"/>
      <c r="E102" s="388">
        <f t="shared" ref="E102:E104" si="19">E66/E30</f>
        <v>0.32425742574257427</v>
      </c>
      <c r="F102" s="369"/>
      <c r="G102" s="369"/>
      <c r="H102" s="369"/>
      <c r="I102" s="369"/>
      <c r="J102" s="708">
        <f t="shared" ref="J102:J104" si="20">J66/J30</f>
        <v>0.3316831683168317</v>
      </c>
      <c r="K102" s="388"/>
      <c r="L102" s="388">
        <f t="shared" ref="L102:L104" si="21">L66/L30</f>
        <v>0.36924803591470257</v>
      </c>
      <c r="M102" s="369"/>
      <c r="N102" s="369"/>
      <c r="O102" s="369"/>
      <c r="P102" s="369"/>
      <c r="Q102" s="708">
        <f t="shared" ref="Q102:Q104" si="22">Q66/Q30</f>
        <v>0.32851511169513797</v>
      </c>
      <c r="R102" s="533"/>
      <c r="S102" s="533"/>
      <c r="T102" s="533"/>
      <c r="U102" s="709"/>
      <c r="V102" s="705"/>
    </row>
    <row r="103" spans="1:22" s="97" customFormat="1" ht="12.75">
      <c r="A103" s="671"/>
      <c r="B103" s="672"/>
      <c r="C103" s="673"/>
      <c r="D103" s="673"/>
      <c r="E103" s="361"/>
      <c r="F103" s="364"/>
      <c r="G103" s="364"/>
      <c r="H103" s="364"/>
      <c r="I103" s="364"/>
      <c r="J103" s="701"/>
      <c r="K103" s="361"/>
      <c r="L103" s="361"/>
      <c r="M103" s="364"/>
      <c r="N103" s="364"/>
      <c r="O103" s="364"/>
      <c r="P103" s="364"/>
      <c r="Q103" s="701"/>
      <c r="R103" s="531"/>
      <c r="S103" s="531"/>
      <c r="T103" s="531"/>
      <c r="U103" s="704"/>
      <c r="V103" s="671"/>
    </row>
    <row r="104" spans="1:22" s="97" customFormat="1" ht="12.75">
      <c r="A104" s="671"/>
      <c r="B104" s="672"/>
      <c r="C104" s="673" t="s">
        <v>566</v>
      </c>
      <c r="D104" s="673"/>
      <c r="E104" s="361">
        <f t="shared" si="19"/>
        <v>0.28190198932557009</v>
      </c>
      <c r="F104" s="364"/>
      <c r="G104" s="364"/>
      <c r="H104" s="364"/>
      <c r="I104" s="364"/>
      <c r="J104" s="701">
        <f t="shared" si="20"/>
        <v>0.33365570599613154</v>
      </c>
      <c r="K104" s="361"/>
      <c r="L104" s="361">
        <f t="shared" si="21"/>
        <v>0.34410407049937053</v>
      </c>
      <c r="M104" s="364"/>
      <c r="N104" s="364"/>
      <c r="O104" s="364"/>
      <c r="P104" s="364"/>
      <c r="Q104" s="701">
        <f t="shared" si="22"/>
        <v>0.35634743875278396</v>
      </c>
      <c r="R104" s="531"/>
      <c r="S104" s="531"/>
      <c r="T104" s="531"/>
      <c r="U104" s="704"/>
      <c r="V104" s="671"/>
    </row>
    <row r="105" spans="1:22" ht="12.75">
      <c r="A105" s="238"/>
      <c r="B105" s="66"/>
      <c r="C105" s="66"/>
      <c r="D105" s="656"/>
      <c r="E105" s="681"/>
      <c r="F105" s="682"/>
      <c r="G105" s="682"/>
      <c r="H105" s="682"/>
      <c r="I105" s="682"/>
      <c r="J105" s="683"/>
      <c r="K105" s="681"/>
      <c r="L105" s="681"/>
      <c r="M105" s="682"/>
      <c r="N105" s="682"/>
      <c r="O105" s="682"/>
      <c r="P105" s="682"/>
      <c r="Q105" s="683"/>
      <c r="R105" s="685"/>
      <c r="S105" s="685"/>
      <c r="T105" s="685"/>
      <c r="U105" s="686"/>
    </row>
    <row r="106" spans="1:22" ht="9" customHeight="1">
      <c r="A106" s="42"/>
      <c r="B106" s="42"/>
      <c r="C106" s="42"/>
      <c r="D106" s="42"/>
      <c r="E106" s="42"/>
      <c r="F106" s="42"/>
      <c r="G106" s="42"/>
      <c r="H106" s="43"/>
      <c r="I106" s="42"/>
      <c r="J106" s="42"/>
      <c r="K106" s="42"/>
      <c r="L106" s="42"/>
      <c r="M106" s="42"/>
      <c r="N106" s="42"/>
      <c r="O106" s="43"/>
      <c r="P106" s="42"/>
      <c r="Q106" s="42"/>
      <c r="R106" s="42"/>
      <c r="S106" s="43"/>
      <c r="T106" s="688"/>
      <c r="U106" s="42"/>
      <c r="V106" s="42"/>
    </row>
    <row r="107" spans="1:22" ht="14.25">
      <c r="A107" s="205"/>
      <c r="B107" s="236" t="s">
        <v>277</v>
      </c>
      <c r="C107" s="157"/>
      <c r="D107" s="157"/>
      <c r="E107" s="157"/>
      <c r="F107" s="157"/>
      <c r="G107" s="157"/>
      <c r="H107" s="76"/>
      <c r="I107" s="161"/>
      <c r="J107" s="205"/>
      <c r="K107" s="156"/>
      <c r="L107" s="205"/>
      <c r="M107" s="205"/>
      <c r="N107" s="205"/>
      <c r="O107" s="205"/>
      <c r="P107" s="205"/>
      <c r="Q107" s="156"/>
      <c r="R107" s="205"/>
      <c r="S107" s="689"/>
      <c r="T107" s="689"/>
      <c r="U107" s="205"/>
      <c r="V107" s="205"/>
    </row>
    <row r="108" spans="1:22" ht="14.25">
      <c r="A108" s="205"/>
      <c r="B108" s="236" t="s">
        <v>445</v>
      </c>
      <c r="C108" s="157"/>
      <c r="D108" s="157"/>
      <c r="E108" s="157"/>
      <c r="F108" s="157"/>
      <c r="G108" s="157"/>
      <c r="H108" s="76"/>
      <c r="I108" s="161"/>
      <c r="J108" s="205"/>
      <c r="K108" s="156"/>
      <c r="L108" s="205"/>
      <c r="M108" s="205"/>
      <c r="N108" s="205"/>
      <c r="O108" s="205"/>
      <c r="P108" s="205"/>
      <c r="Q108" s="156"/>
      <c r="R108" s="205"/>
      <c r="S108" s="689"/>
      <c r="T108" s="689"/>
      <c r="U108" s="205"/>
      <c r="V108" s="205"/>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1" fitToWidth="0" orientation="portrait" r:id="rId1"/>
  <headerFooter alignWithMargins="0">
    <oddHeader>&amp;CKPN Investor Relations</oddHeader>
    <oddFooter>&amp;L&amp;8Q4 2013&amp;C&amp;8&amp;A&amp;R&amp;8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view="pageBreakPreview" zoomScale="85" zoomScaleNormal="100" zoomScaleSheetLayoutView="85" workbookViewId="0"/>
  </sheetViews>
  <sheetFormatPr defaultRowHeight="12"/>
  <cols>
    <col min="1" max="1" width="1.28515625" style="44" customWidth="1"/>
    <col min="2" max="2" width="1.85546875" style="44" customWidth="1"/>
    <col min="3" max="3" width="57.85546875" style="44" customWidth="1"/>
    <col min="4" max="4" width="1.7109375" style="44" customWidth="1"/>
    <col min="5" max="5" width="9.42578125" style="44" bestFit="1" customWidth="1"/>
    <col min="6" max="6" width="1.7109375" style="44" customWidth="1"/>
    <col min="7" max="7" width="8.7109375" style="44" customWidth="1"/>
    <col min="8" max="8" width="10.7109375" style="237" bestFit="1" customWidth="1"/>
    <col min="9" max="9" width="14.85546875" style="44" bestFit="1" customWidth="1"/>
    <col min="10" max="10" width="11" style="44" bestFit="1" customWidth="1"/>
    <col min="11" max="11" width="1.7109375" style="44" customWidth="1"/>
    <col min="12" max="12" width="9.42578125" style="44" bestFit="1" customWidth="1"/>
    <col min="13" max="13" width="10.7109375" style="44" bestFit="1" customWidth="1"/>
    <col min="14" max="14" width="8.7109375" style="44" customWidth="1"/>
    <col min="15" max="15" width="10.7109375" style="237" bestFit="1" customWidth="1"/>
    <col min="16" max="16" width="14.85546875" style="44" bestFit="1" customWidth="1"/>
    <col min="17" max="17" width="10.28515625" style="44" bestFit="1" customWidth="1"/>
    <col min="18" max="18" width="1.7109375" style="44" customWidth="1"/>
    <col min="19" max="19" width="9.42578125" style="99" bestFit="1" customWidth="1"/>
    <col min="20" max="20" width="10.28515625" style="99" bestFit="1" customWidth="1"/>
    <col min="21" max="21" width="1.7109375" style="44" customWidth="1"/>
    <col min="22" max="22" width="1.28515625" style="238" customWidth="1"/>
    <col min="23" max="16384" width="9.140625" style="44"/>
  </cols>
  <sheetData>
    <row r="1" spans="1:22" ht="9" customHeight="1">
      <c r="A1" s="42"/>
      <c r="B1" s="42"/>
      <c r="C1" s="42"/>
      <c r="D1" s="42"/>
      <c r="E1" s="42"/>
      <c r="F1" s="42"/>
      <c r="G1" s="42"/>
      <c r="H1" s="43"/>
      <c r="I1" s="42"/>
      <c r="J1" s="42"/>
      <c r="K1" s="42"/>
      <c r="L1" s="42"/>
      <c r="M1" s="42"/>
      <c r="N1" s="42"/>
      <c r="O1" s="43"/>
      <c r="P1" s="42"/>
      <c r="Q1" s="42"/>
      <c r="R1" s="42"/>
      <c r="S1" s="43"/>
      <c r="T1" s="43"/>
      <c r="U1" s="42"/>
      <c r="V1" s="42"/>
    </row>
    <row r="2" spans="1:22" ht="12.75">
      <c r="A2" s="45"/>
      <c r="B2" s="52"/>
      <c r="C2" s="633" t="s">
        <v>38</v>
      </c>
      <c r="D2" s="634"/>
      <c r="E2" s="635">
        <v>2013</v>
      </c>
      <c r="F2" s="636"/>
      <c r="G2" s="637" t="s">
        <v>240</v>
      </c>
      <c r="H2" s="638" t="s">
        <v>40</v>
      </c>
      <c r="I2" s="639"/>
      <c r="J2" s="640">
        <v>2013</v>
      </c>
      <c r="K2" s="641"/>
      <c r="L2" s="635">
        <v>2012</v>
      </c>
      <c r="M2" s="637" t="s">
        <v>241</v>
      </c>
      <c r="N2" s="637" t="s">
        <v>240</v>
      </c>
      <c r="O2" s="638" t="s">
        <v>40</v>
      </c>
      <c r="P2" s="639"/>
      <c r="Q2" s="640">
        <v>2012</v>
      </c>
      <c r="R2" s="642"/>
      <c r="S2" s="643" t="s">
        <v>355</v>
      </c>
      <c r="T2" s="643" t="s">
        <v>355</v>
      </c>
      <c r="U2" s="644"/>
      <c r="V2" s="45"/>
    </row>
    <row r="3" spans="1:22" ht="12.75">
      <c r="A3" s="45"/>
      <c r="B3" s="52"/>
      <c r="C3" s="645" t="s">
        <v>257</v>
      </c>
      <c r="D3" s="646"/>
      <c r="E3" s="647" t="s">
        <v>242</v>
      </c>
      <c r="F3" s="636"/>
      <c r="G3" s="638" t="s">
        <v>243</v>
      </c>
      <c r="H3" s="638" t="s">
        <v>252</v>
      </c>
      <c r="I3" s="648"/>
      <c r="J3" s="649" t="s">
        <v>267</v>
      </c>
      <c r="K3" s="641"/>
      <c r="L3" s="647" t="s">
        <v>242</v>
      </c>
      <c r="M3" s="648" t="s">
        <v>410</v>
      </c>
      <c r="N3" s="638" t="s">
        <v>243</v>
      </c>
      <c r="O3" s="638" t="s">
        <v>252</v>
      </c>
      <c r="P3" s="648"/>
      <c r="Q3" s="649" t="s">
        <v>267</v>
      </c>
      <c r="R3" s="642"/>
      <c r="S3" s="643" t="s">
        <v>242</v>
      </c>
      <c r="T3" s="643" t="s">
        <v>245</v>
      </c>
      <c r="U3" s="644"/>
      <c r="V3" s="45"/>
    </row>
    <row r="4" spans="1:22" ht="12.75">
      <c r="A4" s="42"/>
      <c r="B4" s="74"/>
      <c r="C4" s="74"/>
      <c r="D4" s="74"/>
      <c r="E4" s="650"/>
      <c r="F4" s="651"/>
      <c r="G4" s="651"/>
      <c r="H4" s="651"/>
      <c r="I4" s="651"/>
      <c r="J4" s="652"/>
      <c r="K4" s="650"/>
      <c r="L4" s="650"/>
      <c r="M4" s="651"/>
      <c r="N4" s="651"/>
      <c r="O4" s="651"/>
      <c r="P4" s="651"/>
      <c r="Q4" s="652"/>
      <c r="R4" s="653"/>
      <c r="S4" s="654"/>
      <c r="T4" s="655"/>
      <c r="U4" s="175"/>
      <c r="V4" s="42"/>
    </row>
    <row r="5" spans="1:22" ht="12.75" customHeight="1">
      <c r="A5" s="42"/>
      <c r="B5" s="74"/>
      <c r="C5" s="88" t="s">
        <v>530</v>
      </c>
      <c r="D5" s="656"/>
      <c r="E5" s="86">
        <f>Revenues!D5</f>
        <v>3197</v>
      </c>
      <c r="F5" s="657"/>
      <c r="G5" s="250">
        <f>+'Growth analysis Q1'!G5+'Growth analysis Q2'!G5+'Growth analysis Q3'!G5+'Growth analysis Q4'!G5</f>
        <v>0</v>
      </c>
      <c r="H5" s="250">
        <f>+'Growth analysis Q1'!H5+'Growth analysis Q2'!H5+'Growth analysis Q3'!H5+'Growth analysis Q4'!H5</f>
        <v>29</v>
      </c>
      <c r="I5" s="250"/>
      <c r="J5" s="658">
        <f>E5-G5-H5</f>
        <v>3168</v>
      </c>
      <c r="K5" s="659"/>
      <c r="L5" s="86">
        <f>+Revenues!M5</f>
        <v>3404</v>
      </c>
      <c r="M5" s="250">
        <f>+'Growth analysis Q1'!M5+'Growth analysis Q2'!M5+'Growth analysis Q3'!M5+'Growth analysis Q4'!M5</f>
        <v>-142</v>
      </c>
      <c r="N5" s="250">
        <f>+'Growth analysis Q1'!N5+'Growth analysis Q2'!N5+'Growth analysis Q3'!N5+'Growth analysis Q4'!N5</f>
        <v>0</v>
      </c>
      <c r="O5" s="250">
        <f>+'Growth analysis Q1'!O5+'Growth analysis Q2'!O5+'Growth analysis Q3'!O5+'Growth analysis Q4'!O5</f>
        <v>119</v>
      </c>
      <c r="P5" s="250"/>
      <c r="Q5" s="658">
        <f>L5+M5-N5-O5</f>
        <v>3143</v>
      </c>
      <c r="R5" s="530"/>
      <c r="S5" s="660">
        <f>+IFERROR(IF(E5*L5&lt;0,"n.m.",IF(E5/L5-1&gt;100%,"&gt;100%",E5/L5-1)),"n.m.")</f>
        <v>-6.0810810810810856E-2</v>
      </c>
      <c r="T5" s="660">
        <f>+IFERROR(IF(J5*Q5&lt;0,"n.m.",IF(J5/Q5-1&gt;100%,"&gt;100%",J5/Q5-1)),"n.m.")</f>
        <v>7.9541839007317705E-3</v>
      </c>
      <c r="U5" s="661"/>
      <c r="V5" s="42"/>
    </row>
    <row r="6" spans="1:22" ht="12.75" customHeight="1">
      <c r="A6" s="42"/>
      <c r="B6" s="74"/>
      <c r="C6" s="656" t="s">
        <v>29</v>
      </c>
      <c r="D6" s="656"/>
      <c r="E6" s="86">
        <f>Revenues!D6</f>
        <v>728</v>
      </c>
      <c r="F6" s="657"/>
      <c r="G6" s="250">
        <f>+'Growth analysis Q1'!G6+'Growth analysis Q2'!G6+'Growth analysis Q3'!G6+'Growth analysis Q4'!G6</f>
        <v>0</v>
      </c>
      <c r="H6" s="250">
        <f>+'Growth analysis Q1'!H6+'Growth analysis Q2'!H6+'Growth analysis Q3'!H6+'Growth analysis Q4'!H6</f>
        <v>0</v>
      </c>
      <c r="I6" s="250"/>
      <c r="J6" s="658">
        <f>E6-G6-H6</f>
        <v>728</v>
      </c>
      <c r="K6" s="659"/>
      <c r="L6" s="86">
        <f>+Revenues!M6</f>
        <v>804</v>
      </c>
      <c r="M6" s="250">
        <f>+'Growth analysis Q1'!M6+'Growth analysis Q2'!M6+'Growth analysis Q3'!M6+'Growth analysis Q4'!M6</f>
        <v>-45</v>
      </c>
      <c r="N6" s="250">
        <f>+'Growth analysis Q1'!N6+'Growth analysis Q2'!N6+'Growth analysis Q3'!N6+'Growth analysis Q4'!N6</f>
        <v>0</v>
      </c>
      <c r="O6" s="250">
        <f>+'Growth analysis Q1'!O6+'Growth analysis Q2'!O6+'Growth analysis Q3'!O6+'Growth analysis Q4'!O6</f>
        <v>0</v>
      </c>
      <c r="P6" s="250"/>
      <c r="Q6" s="658">
        <f>L6+M6-N6-O6</f>
        <v>759</v>
      </c>
      <c r="R6" s="530"/>
      <c r="S6" s="660">
        <f t="shared" ref="S6:S32" si="0">+IFERROR(IF(E6*L6&lt;0,"n.m.",IF(E6/L6-1&gt;100%,"&gt;100%",E6/L6-1)),"n.m.")</f>
        <v>-9.4527363184079616E-2</v>
      </c>
      <c r="T6" s="660">
        <f t="shared" ref="T6:T32" si="1">+IFERROR(IF(J6*Q6&lt;0,"n.m.",IF(J6/Q6-1&gt;100%,"&gt;100%",J6/Q6-1)),"n.m.")</f>
        <v>-4.0843214756258184E-2</v>
      </c>
      <c r="U6" s="661"/>
      <c r="V6" s="42"/>
    </row>
    <row r="7" spans="1:22" s="97" customFormat="1" ht="14.25" customHeight="1">
      <c r="A7" s="45"/>
      <c r="B7" s="61"/>
      <c r="C7" s="656" t="s">
        <v>452</v>
      </c>
      <c r="D7" s="656"/>
      <c r="E7" s="86">
        <f>Revenues!D7</f>
        <v>0</v>
      </c>
      <c r="F7" s="657"/>
      <c r="G7" s="250">
        <f>+'Growth analysis Q1'!G7+'Growth analysis Q2'!G7+'Growth analysis Q3'!G7+'Growth analysis Q4'!G7</f>
        <v>0</v>
      </c>
      <c r="H7" s="250">
        <f>+'Growth analysis Q1'!H7+'Growth analysis Q2'!H7+'Growth analysis Q3'!H7+'Growth analysis Q4'!H7</f>
        <v>0</v>
      </c>
      <c r="I7" s="250"/>
      <c r="J7" s="658">
        <f>E7-G7-H7</f>
        <v>0</v>
      </c>
      <c r="K7" s="659"/>
      <c r="L7" s="86">
        <f>+Revenues!M7</f>
        <v>247</v>
      </c>
      <c r="M7" s="250">
        <f>+'Growth analysis Q1'!M7+'Growth analysis Q2'!M7+'Growth analysis Q3'!M7+'Growth analysis Q4'!M7</f>
        <v>0</v>
      </c>
      <c r="N7" s="250">
        <f>+'Growth analysis Q1'!N7+'Growth analysis Q2'!N7+'Growth analysis Q3'!N7+'Growth analysis Q4'!N7</f>
        <v>0</v>
      </c>
      <c r="O7" s="250">
        <f>+'Growth analysis Q1'!O7+'Growth analysis Q2'!O7+'Growth analysis Q3'!O7+'Growth analysis Q4'!O7</f>
        <v>0</v>
      </c>
      <c r="P7" s="250"/>
      <c r="Q7" s="658">
        <f>L7+M7-N7-O7</f>
        <v>247</v>
      </c>
      <c r="R7" s="530"/>
      <c r="S7" s="660">
        <f t="shared" si="0"/>
        <v>-1</v>
      </c>
      <c r="T7" s="660">
        <f t="shared" si="1"/>
        <v>-1</v>
      </c>
      <c r="U7" s="661"/>
      <c r="V7" s="45"/>
    </row>
    <row r="8" spans="1:22" s="97" customFormat="1" ht="12.75" customHeight="1">
      <c r="A8" s="45"/>
      <c r="B8" s="61"/>
      <c r="C8" s="656" t="s">
        <v>338</v>
      </c>
      <c r="D8" s="656"/>
      <c r="E8" s="86">
        <f>Revenues!D8</f>
        <v>41</v>
      </c>
      <c r="F8" s="657"/>
      <c r="G8" s="250">
        <f>+'Growth analysis Q1'!G8+'Growth analysis Q2'!G8+'Growth analysis Q3'!G8+'Growth analysis Q4'!G8</f>
        <v>0</v>
      </c>
      <c r="H8" s="250">
        <f>+'Growth analysis Q1'!H8+'Growth analysis Q2'!H8+'Growth analysis Q3'!H8+'Growth analysis Q4'!H8</f>
        <v>0</v>
      </c>
      <c r="I8" s="250"/>
      <c r="J8" s="658">
        <f>E8-G8-H8</f>
        <v>41</v>
      </c>
      <c r="K8" s="659"/>
      <c r="L8" s="86">
        <f>+Revenues!M8</f>
        <v>-84</v>
      </c>
      <c r="M8" s="250">
        <f>+'Growth analysis Q1'!M8+'Growth analysis Q2'!M8+'Growth analysis Q3'!M8+'Growth analysis Q4'!M8</f>
        <v>0</v>
      </c>
      <c r="N8" s="250">
        <f>+'Growth analysis Q1'!N8+'Growth analysis Q2'!N8+'Growth analysis Q3'!N8+'Growth analysis Q4'!N8</f>
        <v>0</v>
      </c>
      <c r="O8" s="250">
        <f>+'Growth analysis Q1'!O8+'Growth analysis Q2'!O8+'Growth analysis Q3'!O8+'Growth analysis Q4'!O8</f>
        <v>36</v>
      </c>
      <c r="P8" s="250"/>
      <c r="Q8" s="658">
        <f>L8+M8-N8-O8</f>
        <v>-120</v>
      </c>
      <c r="R8" s="530"/>
      <c r="S8" s="660" t="str">
        <f t="shared" si="0"/>
        <v>n.m.</v>
      </c>
      <c r="T8" s="660" t="str">
        <f t="shared" si="1"/>
        <v>n.m.</v>
      </c>
      <c r="U8" s="661"/>
      <c r="V8" s="45"/>
    </row>
    <row r="9" spans="1:22" s="97" customFormat="1" ht="12.75" customHeight="1">
      <c r="A9" s="45"/>
      <c r="B9" s="61"/>
      <c r="C9" s="663" t="s">
        <v>531</v>
      </c>
      <c r="D9" s="663"/>
      <c r="E9" s="664">
        <f>Revenues!D9</f>
        <v>3966</v>
      </c>
      <c r="F9" s="665"/>
      <c r="G9" s="259">
        <f>G5+G6+G7+G8</f>
        <v>0</v>
      </c>
      <c r="H9" s="259">
        <f>H5+H6+H7+H8</f>
        <v>29</v>
      </c>
      <c r="I9" s="259"/>
      <c r="J9" s="666">
        <f>J5+J6+J7+J8</f>
        <v>3937</v>
      </c>
      <c r="K9" s="667"/>
      <c r="L9" s="664">
        <f>+Revenues!M9</f>
        <v>4371</v>
      </c>
      <c r="M9" s="89">
        <f>M5+M6+M7+M8</f>
        <v>-187</v>
      </c>
      <c r="N9" s="259">
        <f>N5+N6+N7+N8</f>
        <v>0</v>
      </c>
      <c r="O9" s="259">
        <f>O5+O6+O7+O8</f>
        <v>155</v>
      </c>
      <c r="P9" s="259"/>
      <c r="Q9" s="666">
        <f>Q5+Q6+Q7+Q8</f>
        <v>4029</v>
      </c>
      <c r="R9" s="363"/>
      <c r="S9" s="668">
        <f t="shared" si="0"/>
        <v>-9.2656142759094062E-2</v>
      </c>
      <c r="T9" s="668">
        <f t="shared" si="1"/>
        <v>-2.283445023579056E-2</v>
      </c>
      <c r="U9" s="669"/>
      <c r="V9" s="45"/>
    </row>
    <row r="10" spans="1:22" s="97" customFormat="1" ht="12.75" customHeight="1">
      <c r="A10" s="45"/>
      <c r="B10" s="61"/>
      <c r="C10" s="663"/>
      <c r="D10" s="663"/>
      <c r="E10" s="664"/>
      <c r="F10" s="665"/>
      <c r="G10" s="259"/>
      <c r="H10" s="259"/>
      <c r="I10" s="259"/>
      <c r="J10" s="666"/>
      <c r="K10" s="667"/>
      <c r="L10" s="664"/>
      <c r="M10" s="89"/>
      <c r="N10" s="259"/>
      <c r="O10" s="259"/>
      <c r="P10" s="259"/>
      <c r="Q10" s="666"/>
      <c r="R10" s="363"/>
      <c r="S10" s="668"/>
      <c r="T10" s="668"/>
      <c r="U10" s="669"/>
      <c r="V10" s="45"/>
    </row>
    <row r="11" spans="1:22" ht="12.75" customHeight="1">
      <c r="A11" s="42"/>
      <c r="B11" s="74"/>
      <c r="C11" s="656" t="s">
        <v>309</v>
      </c>
      <c r="D11" s="656"/>
      <c r="E11" s="86">
        <f>Revenues!D11</f>
        <v>1510</v>
      </c>
      <c r="F11" s="657"/>
      <c r="G11" s="250">
        <f>+'Growth analysis Q1'!G11+'Growth analysis Q2'!G11+'Growth analysis Q3'!G11+'Growth analysis Q4'!G11</f>
        <v>0</v>
      </c>
      <c r="H11" s="250">
        <f>+'Growth analysis Q1'!H11+'Growth analysis Q2'!H11+'Growth analysis Q3'!H11+'Growth analysis Q4'!H11</f>
        <v>7</v>
      </c>
      <c r="I11" s="250"/>
      <c r="J11" s="658">
        <f>E11-G11-H11</f>
        <v>1503</v>
      </c>
      <c r="K11" s="659"/>
      <c r="L11" s="659">
        <f>+Revenues!M11</f>
        <v>1707</v>
      </c>
      <c r="M11" s="250">
        <f>+'Growth analysis Q1'!M11+'Growth analysis Q2'!M11+'Growth analysis Q3'!M11+'Growth analysis Q4'!M11</f>
        <v>-23</v>
      </c>
      <c r="N11" s="250">
        <f>+'Growth analysis Q1'!N11+'Growth analysis Q2'!N11+'Growth analysis Q3'!N11+'Growth analysis Q4'!N11</f>
        <v>0</v>
      </c>
      <c r="O11" s="250">
        <f>+'Growth analysis Q1'!O11+'Growth analysis Q2'!O11+'Growth analysis Q3'!O11+'Growth analysis Q4'!O11</f>
        <v>7</v>
      </c>
      <c r="P11" s="250"/>
      <c r="Q11" s="658">
        <f>L11+M11-N11-O11</f>
        <v>1677</v>
      </c>
      <c r="R11" s="530"/>
      <c r="S11" s="660">
        <f t="shared" si="0"/>
        <v>-0.11540714704159349</v>
      </c>
      <c r="T11" s="660">
        <f t="shared" si="1"/>
        <v>-0.10375670840787121</v>
      </c>
      <c r="U11" s="661"/>
      <c r="V11" s="42"/>
    </row>
    <row r="12" spans="1:22" s="124" customFormat="1" ht="12.75" customHeight="1">
      <c r="A12" s="114"/>
      <c r="B12" s="115"/>
      <c r="C12" s="656" t="s">
        <v>310</v>
      </c>
      <c r="D12" s="656"/>
      <c r="E12" s="86">
        <f>Revenues!D12</f>
        <v>1962</v>
      </c>
      <c r="F12" s="657"/>
      <c r="G12" s="250">
        <f>+'Growth analysis Q1'!G12+'Growth analysis Q2'!G12+'Growth analysis Q3'!G12+'Growth analysis Q4'!G12</f>
        <v>59</v>
      </c>
      <c r="H12" s="250">
        <f>+'Growth analysis Q1'!H12+'Growth analysis Q2'!H12+'Growth analysis Q3'!H12+'Growth analysis Q4'!H12</f>
        <v>13</v>
      </c>
      <c r="I12" s="250"/>
      <c r="J12" s="658">
        <f>E12-G12-H12</f>
        <v>1890</v>
      </c>
      <c r="K12" s="659"/>
      <c r="L12" s="659">
        <f>+Revenues!M12</f>
        <v>1852</v>
      </c>
      <c r="M12" s="250">
        <f>+'Growth analysis Q1'!M12+'Growth analysis Q2'!M12+'Growth analysis Q3'!M12+'Growth analysis Q4'!M12</f>
        <v>0</v>
      </c>
      <c r="N12" s="250">
        <f>+'Growth analysis Q1'!N12+'Growth analysis Q2'!N12+'Growth analysis Q3'!N12+'Growth analysis Q4'!N12</f>
        <v>0</v>
      </c>
      <c r="O12" s="250">
        <f>+'Growth analysis Q1'!O12+'Growth analysis Q2'!O12+'Growth analysis Q3'!O12+'Growth analysis Q4'!O12</f>
        <v>0</v>
      </c>
      <c r="P12" s="250"/>
      <c r="Q12" s="658">
        <f>L12+M12-N12-O12</f>
        <v>1852</v>
      </c>
      <c r="R12" s="530"/>
      <c r="S12" s="660">
        <f t="shared" si="0"/>
        <v>5.9395248380129662E-2</v>
      </c>
      <c r="T12" s="660">
        <f t="shared" si="1"/>
        <v>2.051835853131756E-2</v>
      </c>
      <c r="U12" s="661"/>
      <c r="V12" s="114"/>
    </row>
    <row r="13" spans="1:22" ht="12.75" customHeight="1">
      <c r="A13" s="42"/>
      <c r="B13" s="74"/>
      <c r="C13" s="656" t="s">
        <v>30</v>
      </c>
      <c r="D13" s="656"/>
      <c r="E13" s="86">
        <f>Revenues!D13</f>
        <v>2716</v>
      </c>
      <c r="F13" s="657"/>
      <c r="G13" s="250">
        <f>+'Growth analysis Q1'!G13+'Growth analysis Q2'!G13+'Growth analysis Q3'!G13+'Growth analysis Q4'!G13</f>
        <v>34</v>
      </c>
      <c r="H13" s="250">
        <f>+'Growth analysis Q1'!H13+'Growth analysis Q2'!H13+'Growth analysis Q3'!H13+'Growth analysis Q4'!H13</f>
        <v>23</v>
      </c>
      <c r="I13" s="250"/>
      <c r="J13" s="658">
        <f>E13-G13-H13</f>
        <v>2659</v>
      </c>
      <c r="K13" s="659"/>
      <c r="L13" s="659">
        <f>+Revenues!M13</f>
        <v>2956</v>
      </c>
      <c r="M13" s="250">
        <f>+'Growth analysis Q1'!M13+'Growth analysis Q2'!M13+'Growth analysis Q3'!M13+'Growth analysis Q4'!M13</f>
        <v>-20</v>
      </c>
      <c r="N13" s="250">
        <f>+'Growth analysis Q1'!N13+'Growth analysis Q2'!N13+'Growth analysis Q3'!N13+'Growth analysis Q4'!N13</f>
        <v>55</v>
      </c>
      <c r="O13" s="250">
        <f>+'Growth analysis Q1'!O13+'Growth analysis Q2'!O13+'Growth analysis Q3'!O13+'Growth analysis Q4'!O13</f>
        <v>0</v>
      </c>
      <c r="P13" s="250"/>
      <c r="Q13" s="658">
        <f>L13+M13-N13-O13</f>
        <v>2881</v>
      </c>
      <c r="R13" s="530"/>
      <c r="S13" s="660">
        <f t="shared" si="0"/>
        <v>-8.1190798376184037E-2</v>
      </c>
      <c r="T13" s="660">
        <f t="shared" si="1"/>
        <v>-7.7056577577230168E-2</v>
      </c>
      <c r="U13" s="661"/>
      <c r="V13" s="42"/>
    </row>
    <row r="14" spans="1:22" ht="12.75" customHeight="1">
      <c r="A14" s="42"/>
      <c r="B14" s="74"/>
      <c r="C14" s="88" t="s">
        <v>317</v>
      </c>
      <c r="D14" s="656"/>
      <c r="E14" s="86">
        <f>Revenues!D14</f>
        <v>2343</v>
      </c>
      <c r="F14" s="657"/>
      <c r="G14" s="250">
        <f>+'Growth analysis Q1'!G14+'Growth analysis Q2'!G14+'Growth analysis Q3'!G14+'Growth analysis Q4'!G14</f>
        <v>14</v>
      </c>
      <c r="H14" s="250">
        <f>+'Growth analysis Q1'!H14+'Growth analysis Q2'!H14+'Growth analysis Q3'!H14+'Growth analysis Q4'!H14</f>
        <v>-13</v>
      </c>
      <c r="I14" s="250"/>
      <c r="J14" s="658">
        <f>E14-G14-H14</f>
        <v>2342</v>
      </c>
      <c r="K14" s="659"/>
      <c r="L14" s="659">
        <f>+Revenues!M14</f>
        <v>2621</v>
      </c>
      <c r="M14" s="250">
        <f>+'Growth analysis Q1'!M14+'Growth analysis Q2'!M14+'Growth analysis Q3'!M14+'Growth analysis Q4'!M14</f>
        <v>-6</v>
      </c>
      <c r="N14" s="250">
        <f>+'Growth analysis Q1'!N14+'Growth analysis Q2'!N14+'Growth analysis Q3'!N14+'Growth analysis Q4'!N14</f>
        <v>0</v>
      </c>
      <c r="O14" s="250">
        <f>+'Growth analysis Q1'!O14+'Growth analysis Q2'!O14+'Growth analysis Q3'!O14+'Growth analysis Q4'!O14</f>
        <v>96</v>
      </c>
      <c r="P14" s="250"/>
      <c r="Q14" s="658">
        <f>L14+M14-N14-O14</f>
        <v>2519</v>
      </c>
      <c r="R14" s="530"/>
      <c r="S14" s="660">
        <f t="shared" si="0"/>
        <v>-0.10606638687523851</v>
      </c>
      <c r="T14" s="660">
        <f t="shared" si="1"/>
        <v>-7.0265978562921827E-2</v>
      </c>
      <c r="U14" s="661"/>
      <c r="V14" s="42"/>
    </row>
    <row r="15" spans="1:22" ht="12.75" customHeight="1">
      <c r="A15" s="42"/>
      <c r="B15" s="74"/>
      <c r="C15" s="656" t="s">
        <v>338</v>
      </c>
      <c r="D15" s="656"/>
      <c r="E15" s="86">
        <f>Revenues!D15</f>
        <v>-2086</v>
      </c>
      <c r="F15" s="657"/>
      <c r="G15" s="250">
        <f>+'Growth analysis Q1'!G15+'Growth analysis Q2'!G15+'Growth analysis Q3'!G15+'Growth analysis Q4'!G15</f>
        <v>0</v>
      </c>
      <c r="H15" s="250">
        <f>+'Growth analysis Q1'!H15+'Growth analysis Q2'!H15+'Growth analysis Q3'!H15+'Growth analysis Q4'!H15</f>
        <v>0</v>
      </c>
      <c r="I15" s="250"/>
      <c r="J15" s="658">
        <f>E15-G15-H15</f>
        <v>-2086</v>
      </c>
      <c r="K15" s="659"/>
      <c r="L15" s="86">
        <f>+Revenues!M15</f>
        <v>-2133</v>
      </c>
      <c r="M15" s="250">
        <f>+'Growth analysis Q1'!M15+'Growth analysis Q2'!M15+'Growth analysis Q3'!M15+'Growth analysis Q4'!M15</f>
        <v>0</v>
      </c>
      <c r="N15" s="250">
        <f>+'Growth analysis Q1'!N15+'Growth analysis Q2'!N15+'Growth analysis Q3'!N15+'Growth analysis Q4'!N15</f>
        <v>0</v>
      </c>
      <c r="O15" s="250">
        <f>+'Growth analysis Q1'!O15+'Growth analysis Q2'!O15+'Growth analysis Q3'!O15+'Growth analysis Q4'!O15</f>
        <v>0</v>
      </c>
      <c r="P15" s="250"/>
      <c r="Q15" s="658">
        <f>L15+M15-N15-O15</f>
        <v>-2133</v>
      </c>
      <c r="R15" s="530"/>
      <c r="S15" s="660">
        <f t="shared" si="0"/>
        <v>-2.2034692920768872E-2</v>
      </c>
      <c r="T15" s="660">
        <f t="shared" si="1"/>
        <v>-2.2034692920768872E-2</v>
      </c>
      <c r="U15" s="661"/>
      <c r="V15" s="42"/>
    </row>
    <row r="16" spans="1:22" s="97" customFormat="1" ht="12.75" customHeight="1">
      <c r="A16" s="45"/>
      <c r="B16" s="61"/>
      <c r="C16" s="663" t="s">
        <v>214</v>
      </c>
      <c r="D16" s="663"/>
      <c r="E16" s="664">
        <f>Revenues!D16</f>
        <v>6445</v>
      </c>
      <c r="F16" s="665"/>
      <c r="G16" s="259">
        <f>G11+G12+G13+G14+G15</f>
        <v>107</v>
      </c>
      <c r="H16" s="259">
        <f>H11+H12+H13+H14+H15</f>
        <v>30</v>
      </c>
      <c r="I16" s="259"/>
      <c r="J16" s="666">
        <f>J11+J12+J13+J14+J15</f>
        <v>6308</v>
      </c>
      <c r="K16" s="667"/>
      <c r="L16" s="664">
        <f>+Revenues!M16</f>
        <v>7003</v>
      </c>
      <c r="M16" s="89">
        <f>M11+M12+M13+M14+M15</f>
        <v>-49</v>
      </c>
      <c r="N16" s="89">
        <f>N11+N12+N13+N14+N15</f>
        <v>55</v>
      </c>
      <c r="O16" s="259">
        <f>O11+O12+O13+O14+O15</f>
        <v>103</v>
      </c>
      <c r="P16" s="259"/>
      <c r="Q16" s="666">
        <f>Q11+Q12+Q13+Q14+Q15</f>
        <v>6796</v>
      </c>
      <c r="R16" s="363"/>
      <c r="S16" s="668">
        <f t="shared" si="0"/>
        <v>-7.9680137084106817E-2</v>
      </c>
      <c r="T16" s="668">
        <f t="shared" si="1"/>
        <v>-7.1806945261918775E-2</v>
      </c>
      <c r="U16" s="669"/>
      <c r="V16" s="45"/>
    </row>
    <row r="17" spans="1:25" s="97" customFormat="1" ht="12.75" customHeight="1">
      <c r="A17" s="45"/>
      <c r="B17" s="61"/>
      <c r="C17" s="656"/>
      <c r="D17" s="656"/>
      <c r="E17" s="659"/>
      <c r="F17" s="657"/>
      <c r="G17" s="250"/>
      <c r="H17" s="250"/>
      <c r="I17" s="250"/>
      <c r="J17" s="670"/>
      <c r="K17" s="659"/>
      <c r="L17" s="659"/>
      <c r="M17" s="80"/>
      <c r="N17" s="250"/>
      <c r="O17" s="250"/>
      <c r="P17" s="250"/>
      <c r="Q17" s="670"/>
      <c r="R17" s="530"/>
      <c r="S17" s="660"/>
      <c r="T17" s="660"/>
      <c r="U17" s="661"/>
      <c r="V17" s="45"/>
    </row>
    <row r="18" spans="1:25" ht="12.75" customHeight="1">
      <c r="A18" s="45"/>
      <c r="B18" s="61"/>
      <c r="C18" s="656" t="s">
        <v>405</v>
      </c>
      <c r="D18" s="656"/>
      <c r="E18" s="86">
        <f>Revenues!D18</f>
        <v>621</v>
      </c>
      <c r="F18" s="657"/>
      <c r="G18" s="250">
        <f>+'Growth analysis Q1'!G18+'Growth analysis Q2'!G18+'Growth analysis Q3'!G18+'Growth analysis Q4'!G18</f>
        <v>0</v>
      </c>
      <c r="H18" s="250">
        <f>+'Growth analysis Q1'!H18+'Growth analysis Q2'!H18+'Growth analysis Q3'!H18+'Growth analysis Q4'!H18</f>
        <v>0</v>
      </c>
      <c r="I18" s="250"/>
      <c r="J18" s="658">
        <f>E18-G18-H18</f>
        <v>621</v>
      </c>
      <c r="K18" s="659"/>
      <c r="L18" s="86">
        <f>+Revenues!M18</f>
        <v>862</v>
      </c>
      <c r="M18" s="250">
        <f>+'Growth analysis Q1'!M18+'Growth analysis Q2'!M18+'Growth analysis Q3'!M18+'Growth analysis Q4'!M18</f>
        <v>0</v>
      </c>
      <c r="N18" s="250">
        <f>+'Growth analysis Q1'!N18+'Growth analysis Q2'!N18+'Growth analysis Q3'!N18+'Growth analysis Q4'!N18</f>
        <v>174</v>
      </c>
      <c r="O18" s="250">
        <f>+'Growth analysis Q1'!O18+'Growth analysis Q2'!O18+'Growth analysis Q3'!O18+'Growth analysis Q4'!O18</f>
        <v>2</v>
      </c>
      <c r="P18" s="250"/>
      <c r="Q18" s="658">
        <f>L18+M18-N18-O18</f>
        <v>686</v>
      </c>
      <c r="R18" s="530"/>
      <c r="S18" s="660">
        <f t="shared" si="0"/>
        <v>-0.27958236658932711</v>
      </c>
      <c r="T18" s="660">
        <f t="shared" si="1"/>
        <v>-9.4752186588921261E-2</v>
      </c>
      <c r="U18" s="661"/>
      <c r="V18" s="45"/>
    </row>
    <row r="19" spans="1:25" ht="12.75" customHeight="1">
      <c r="A19" s="42"/>
      <c r="B19" s="74"/>
      <c r="C19" s="656" t="s">
        <v>54</v>
      </c>
      <c r="D19" s="656"/>
      <c r="E19" s="86">
        <f>Revenues!D19</f>
        <v>-264</v>
      </c>
      <c r="F19" s="657"/>
      <c r="G19" s="250">
        <f>+'Growth analysis Q1'!G19+'Growth analysis Q2'!G19+'Growth analysis Q3'!G19+'Growth analysis Q4'!G19</f>
        <v>0</v>
      </c>
      <c r="H19" s="250">
        <f>+'Growth analysis Q1'!H19+'Growth analysis Q2'!H19+'Growth analysis Q3'!H19+'Growth analysis Q4'!H19</f>
        <v>0</v>
      </c>
      <c r="I19" s="250"/>
      <c r="J19" s="658">
        <f>E19-G19-H19</f>
        <v>-264</v>
      </c>
      <c r="K19" s="659"/>
      <c r="L19" s="86">
        <f>+Revenues!M19</f>
        <v>-333</v>
      </c>
      <c r="M19" s="250">
        <f>+'Growth analysis Q1'!M19+'Growth analysis Q2'!M19+'Growth analysis Q3'!M19+'Growth analysis Q4'!M19</f>
        <v>0</v>
      </c>
      <c r="N19" s="250">
        <f>+'Growth analysis Q1'!N19+'Growth analysis Q2'!N19+'Growth analysis Q3'!N19+'Growth analysis Q4'!N19</f>
        <v>0</v>
      </c>
      <c r="O19" s="250">
        <f>+'Growth analysis Q1'!O19+'Growth analysis Q2'!O19+'Growth analysis Q3'!O19+'Growth analysis Q4'!O19</f>
        <v>0</v>
      </c>
      <c r="P19" s="250"/>
      <c r="Q19" s="658">
        <f>L19+M19-N19-O19</f>
        <v>-333</v>
      </c>
      <c r="R19" s="530"/>
      <c r="S19" s="660">
        <f t="shared" si="0"/>
        <v>-0.2072072072072072</v>
      </c>
      <c r="T19" s="660">
        <f t="shared" si="1"/>
        <v>-0.2072072072072072</v>
      </c>
      <c r="U19" s="661"/>
      <c r="V19" s="42"/>
    </row>
    <row r="20" spans="1:25" s="97" customFormat="1" ht="12.75" customHeight="1">
      <c r="A20" s="671"/>
      <c r="B20" s="672"/>
      <c r="C20" s="663" t="s">
        <v>171</v>
      </c>
      <c r="D20" s="663"/>
      <c r="E20" s="664">
        <f>Revenues!D20</f>
        <v>6802</v>
      </c>
      <c r="F20" s="665"/>
      <c r="G20" s="259">
        <f>G16+G18+G19</f>
        <v>107</v>
      </c>
      <c r="H20" s="259">
        <f>H16+H18+H19</f>
        <v>30</v>
      </c>
      <c r="I20" s="259"/>
      <c r="J20" s="666">
        <f>J16+J18+J19</f>
        <v>6665</v>
      </c>
      <c r="K20" s="667"/>
      <c r="L20" s="664">
        <f>+Revenues!M20</f>
        <v>7532</v>
      </c>
      <c r="M20" s="89">
        <f>M16+M18+M19</f>
        <v>-49</v>
      </c>
      <c r="N20" s="259">
        <f>N16+N18+N19</f>
        <v>229</v>
      </c>
      <c r="O20" s="259">
        <f>O16+O18+O19</f>
        <v>105</v>
      </c>
      <c r="P20" s="259"/>
      <c r="Q20" s="666">
        <f>Q16+Q18+Q19</f>
        <v>7149</v>
      </c>
      <c r="R20" s="363"/>
      <c r="S20" s="668">
        <f t="shared" si="0"/>
        <v>-9.6919808815719599E-2</v>
      </c>
      <c r="T20" s="668">
        <f t="shared" si="1"/>
        <v>-6.7701776472233854E-2</v>
      </c>
      <c r="U20" s="669"/>
      <c r="V20" s="671"/>
    </row>
    <row r="21" spans="1:25" s="97" customFormat="1" ht="12.75" customHeight="1">
      <c r="A21" s="671"/>
      <c r="B21" s="672"/>
      <c r="C21" s="663"/>
      <c r="D21" s="663"/>
      <c r="E21" s="664"/>
      <c r="F21" s="665"/>
      <c r="G21" s="259"/>
      <c r="H21" s="259"/>
      <c r="I21" s="259"/>
      <c r="J21" s="666"/>
      <c r="K21" s="667"/>
      <c r="L21" s="664"/>
      <c r="M21" s="89"/>
      <c r="N21" s="259"/>
      <c r="O21" s="259"/>
      <c r="P21" s="259"/>
      <c r="Q21" s="666"/>
      <c r="R21" s="363"/>
      <c r="S21" s="668"/>
      <c r="T21" s="668"/>
      <c r="U21" s="669"/>
      <c r="V21" s="671"/>
    </row>
    <row r="22" spans="1:25" s="97" customFormat="1" ht="12.75" customHeight="1">
      <c r="A22" s="45"/>
      <c r="B22" s="61"/>
      <c r="C22" s="673" t="s">
        <v>188</v>
      </c>
      <c r="D22" s="673"/>
      <c r="E22" s="664">
        <f>Revenues!D22</f>
        <v>969</v>
      </c>
      <c r="F22" s="674"/>
      <c r="G22" s="250">
        <f>+'Growth analysis Q1'!G22+'Growth analysis Q2'!G22+'Growth analysis Q3'!G22+'Growth analysis Q4'!G22</f>
        <v>0</v>
      </c>
      <c r="H22" s="250">
        <f>+'Growth analysis Q1'!H22+'Growth analysis Q2'!H22+'Growth analysis Q3'!H22+'Growth analysis Q4'!H22</f>
        <v>0</v>
      </c>
      <c r="I22" s="259"/>
      <c r="J22" s="675">
        <f>E22-G22-H22</f>
        <v>969</v>
      </c>
      <c r="K22" s="664"/>
      <c r="L22" s="664">
        <f>+Revenues!M22</f>
        <v>1035</v>
      </c>
      <c r="M22" s="250">
        <f>+'Growth analysis Q1'!M22+'Growth analysis Q2'!M22+'Growth analysis Q3'!M22+'Growth analysis Q4'!M22</f>
        <v>0</v>
      </c>
      <c r="N22" s="250">
        <f>+'Growth analysis Q1'!N22+'Growth analysis Q2'!N22+'Growth analysis Q3'!N22+'Growth analysis Q4'!N22</f>
        <v>0</v>
      </c>
      <c r="O22" s="250">
        <f>+'Growth analysis Q1'!O22+'Growth analysis Q2'!O22+'Growth analysis Q3'!O22+'Growth analysis Q4'!O22</f>
        <v>0</v>
      </c>
      <c r="P22" s="259"/>
      <c r="Q22" s="675">
        <f>L22+M22-N22-O22</f>
        <v>1035</v>
      </c>
      <c r="R22" s="531"/>
      <c r="S22" s="668">
        <f t="shared" si="0"/>
        <v>-6.3768115942029024E-2</v>
      </c>
      <c r="T22" s="668">
        <f t="shared" si="1"/>
        <v>-6.3768115942029024E-2</v>
      </c>
      <c r="U22" s="676"/>
      <c r="V22" s="45"/>
      <c r="Y22" s="141"/>
    </row>
    <row r="23" spans="1:25" ht="12.75" customHeight="1">
      <c r="A23" s="238"/>
      <c r="B23" s="66"/>
      <c r="C23" s="656"/>
      <c r="D23" s="656"/>
      <c r="E23" s="664"/>
      <c r="F23" s="657"/>
      <c r="G23" s="250"/>
      <c r="H23" s="250"/>
      <c r="I23" s="250"/>
      <c r="J23" s="670"/>
      <c r="K23" s="659"/>
      <c r="L23" s="664"/>
      <c r="M23" s="80"/>
      <c r="N23" s="250"/>
      <c r="O23" s="250"/>
      <c r="P23" s="250"/>
      <c r="Q23" s="670"/>
      <c r="R23" s="530"/>
      <c r="S23" s="660"/>
      <c r="T23" s="660"/>
      <c r="U23" s="661"/>
    </row>
    <row r="24" spans="1:25" s="97" customFormat="1" ht="12.75" customHeight="1">
      <c r="A24" s="671"/>
      <c r="B24" s="672"/>
      <c r="C24" s="673" t="s">
        <v>31</v>
      </c>
      <c r="D24" s="673"/>
      <c r="E24" s="664">
        <f>Revenues!D24</f>
        <v>78</v>
      </c>
      <c r="F24" s="674"/>
      <c r="G24" s="250">
        <f>+'Growth analysis Q1'!G24+'Growth analysis Q2'!G24+'Growth analysis Q3'!G24+'Growth analysis Q4'!G24</f>
        <v>0</v>
      </c>
      <c r="H24" s="250">
        <f>+'Growth analysis Q1'!H24+'Growth analysis Q2'!H24+'Growth analysis Q3'!H24+'Growth analysis Q4'!H24</f>
        <v>0</v>
      </c>
      <c r="I24" s="259"/>
      <c r="J24" s="675">
        <f>E24-G24-H24</f>
        <v>78</v>
      </c>
      <c r="K24" s="664"/>
      <c r="L24" s="664">
        <f>+Revenues!M24</f>
        <v>76</v>
      </c>
      <c r="M24" s="250">
        <f>+'Growth analysis Q1'!M24+'Growth analysis Q2'!M24+'Growth analysis Q3'!M24+'Growth analysis Q4'!M24</f>
        <v>0</v>
      </c>
      <c r="N24" s="250">
        <f>+'Growth analysis Q1'!N24+'Growth analysis Q2'!N24+'Growth analysis Q3'!N24+'Growth analysis Q4'!N24</f>
        <v>0</v>
      </c>
      <c r="O24" s="250">
        <f>+'Growth analysis Q1'!O24+'Growth analysis Q2'!O24+'Growth analysis Q3'!O24+'Growth analysis Q4'!O24</f>
        <v>0</v>
      </c>
      <c r="P24" s="259"/>
      <c r="Q24" s="675">
        <f>L24+M24-N24-O24</f>
        <v>76</v>
      </c>
      <c r="R24" s="531"/>
      <c r="S24" s="668">
        <f t="shared" si="0"/>
        <v>2.6315789473684292E-2</v>
      </c>
      <c r="T24" s="668">
        <f t="shared" si="1"/>
        <v>2.6315789473684292E-2</v>
      </c>
      <c r="U24" s="676"/>
      <c r="V24" s="671"/>
    </row>
    <row r="25" spans="1:25" s="97" customFormat="1" ht="12.75" customHeight="1">
      <c r="A25" s="671"/>
      <c r="B25" s="672"/>
      <c r="C25" s="673"/>
      <c r="D25" s="673"/>
      <c r="E25" s="664"/>
      <c r="F25" s="674"/>
      <c r="G25" s="259"/>
      <c r="H25" s="259"/>
      <c r="I25" s="259"/>
      <c r="J25" s="670"/>
      <c r="K25" s="664"/>
      <c r="L25" s="664"/>
      <c r="M25" s="89"/>
      <c r="N25" s="259"/>
      <c r="O25" s="259"/>
      <c r="P25" s="259"/>
      <c r="Q25" s="670"/>
      <c r="R25" s="531"/>
      <c r="S25" s="668"/>
      <c r="T25" s="668"/>
      <c r="U25" s="676"/>
      <c r="V25" s="671"/>
    </row>
    <row r="26" spans="1:25" s="97" customFormat="1" ht="12.75" customHeight="1">
      <c r="A26" s="671"/>
      <c r="B26" s="672"/>
      <c r="C26" s="673" t="s">
        <v>32</v>
      </c>
      <c r="D26" s="673"/>
      <c r="E26" s="95">
        <f>Revenues!D26</f>
        <v>-247</v>
      </c>
      <c r="F26" s="674"/>
      <c r="G26" s="250">
        <f>+'Growth analysis Q1'!G26+'Growth analysis Q2'!G26+'Growth analysis Q3'!G26+'Growth analysis Q4'!G26</f>
        <v>0</v>
      </c>
      <c r="H26" s="250">
        <f>+'Growth analysis Q1'!H26+'Growth analysis Q2'!H26+'Growth analysis Q3'!H26+'Growth analysis Q4'!H26</f>
        <v>0</v>
      </c>
      <c r="I26" s="259"/>
      <c r="J26" s="675">
        <f>E26-G26-H26</f>
        <v>-247</v>
      </c>
      <c r="K26" s="664"/>
      <c r="L26" s="95">
        <f>+Revenues!M26</f>
        <v>-306</v>
      </c>
      <c r="M26" s="250">
        <f>+'Growth analysis Q1'!M26+'Growth analysis Q2'!M26+'Growth analysis Q3'!M26+'Growth analysis Q4'!M26</f>
        <v>0</v>
      </c>
      <c r="N26" s="250">
        <f>+'Growth analysis Q1'!N26+'Growth analysis Q2'!N26+'Growth analysis Q3'!N26+'Growth analysis Q4'!N26</f>
        <v>0</v>
      </c>
      <c r="O26" s="250">
        <f>+'Growth analysis Q1'!O26+'Growth analysis Q2'!O26+'Growth analysis Q3'!O26+'Growth analysis Q4'!O26</f>
        <v>0</v>
      </c>
      <c r="P26" s="259"/>
      <c r="Q26" s="675">
        <f>L26+M26-N26-O26</f>
        <v>-306</v>
      </c>
      <c r="R26" s="531"/>
      <c r="S26" s="668">
        <f t="shared" si="0"/>
        <v>-0.19281045751633985</v>
      </c>
      <c r="T26" s="668">
        <f t="shared" si="1"/>
        <v>-0.19281045751633985</v>
      </c>
      <c r="U26" s="676"/>
      <c r="V26" s="671"/>
    </row>
    <row r="27" spans="1:25" ht="12.75" customHeight="1">
      <c r="A27" s="238"/>
      <c r="B27" s="66"/>
      <c r="C27" s="656"/>
      <c r="D27" s="656"/>
      <c r="E27" s="664"/>
      <c r="F27" s="657"/>
      <c r="G27" s="250"/>
      <c r="H27" s="250"/>
      <c r="I27" s="250"/>
      <c r="J27" s="666"/>
      <c r="K27" s="659"/>
      <c r="L27" s="664"/>
      <c r="M27" s="80"/>
      <c r="N27" s="250"/>
      <c r="O27" s="250"/>
      <c r="P27" s="250"/>
      <c r="Q27" s="666"/>
      <c r="R27" s="530"/>
      <c r="S27" s="660"/>
      <c r="T27" s="660"/>
      <c r="U27" s="661"/>
    </row>
    <row r="28" spans="1:25" s="97" customFormat="1" ht="12.75" customHeight="1">
      <c r="A28" s="45"/>
      <c r="B28" s="61"/>
      <c r="C28" s="111" t="s">
        <v>532</v>
      </c>
      <c r="D28" s="673"/>
      <c r="E28" s="664">
        <f>Revenues!D28</f>
        <v>11568</v>
      </c>
      <c r="F28" s="674"/>
      <c r="G28" s="259">
        <f>G9+G22+G20+G24+G26</f>
        <v>107</v>
      </c>
      <c r="H28" s="259">
        <f>H9+H22+H20+H24+H26</f>
        <v>59</v>
      </c>
      <c r="I28" s="259"/>
      <c r="J28" s="666">
        <f>E28-G28-H28</f>
        <v>11402</v>
      </c>
      <c r="K28" s="664"/>
      <c r="L28" s="664">
        <f>+Revenues!M28</f>
        <v>12708</v>
      </c>
      <c r="M28" s="89">
        <f>M9+M22+M20+M24+M26</f>
        <v>-236</v>
      </c>
      <c r="N28" s="259">
        <f>N9+N22+N20+N24+N26</f>
        <v>229</v>
      </c>
      <c r="O28" s="259">
        <f>O9+O22+O20+O24+O26</f>
        <v>260</v>
      </c>
      <c r="P28" s="259"/>
      <c r="Q28" s="666">
        <f>L28+M28-N28-O28</f>
        <v>11983</v>
      </c>
      <c r="R28" s="531"/>
      <c r="S28" s="668">
        <f t="shared" si="0"/>
        <v>-8.9707271010387113E-2</v>
      </c>
      <c r="T28" s="668">
        <f t="shared" si="1"/>
        <v>-4.8485354251856849E-2</v>
      </c>
      <c r="U28" s="676"/>
      <c r="V28" s="45"/>
    </row>
    <row r="29" spans="1:25" s="97" customFormat="1" ht="12.75" customHeight="1">
      <c r="A29" s="45"/>
      <c r="B29" s="61"/>
      <c r="C29" s="111"/>
      <c r="D29" s="673"/>
      <c r="E29" s="664"/>
      <c r="F29" s="674"/>
      <c r="G29" s="259"/>
      <c r="H29" s="259"/>
      <c r="I29" s="259"/>
      <c r="J29" s="666"/>
      <c r="K29" s="664"/>
      <c r="L29" s="664"/>
      <c r="M29" s="89"/>
      <c r="N29" s="259"/>
      <c r="O29" s="259"/>
      <c r="P29" s="259"/>
      <c r="Q29" s="666"/>
      <c r="R29" s="531"/>
      <c r="S29" s="668"/>
      <c r="T29" s="668"/>
      <c r="U29" s="676"/>
      <c r="V29" s="45"/>
    </row>
    <row r="30" spans="1:25" s="371" customFormat="1" ht="12.75" customHeight="1">
      <c r="A30" s="142"/>
      <c r="B30" s="143"/>
      <c r="C30" s="273" t="s">
        <v>526</v>
      </c>
      <c r="D30" s="710"/>
      <c r="E30" s="711">
        <f>Revenues!D30</f>
        <v>3096</v>
      </c>
      <c r="F30" s="678"/>
      <c r="G30" s="274">
        <f>+'Growth analysis Q1'!G30+'Growth analysis Q2'!G30+'Growth analysis Q3'!G30+'Growth analysis Q4'!G30</f>
        <v>0</v>
      </c>
      <c r="H30" s="274">
        <f>+'Growth analysis Q1'!H30+'Growth analysis Q2'!H30+'Growth analysis Q3'!H30+'Growth analysis Q4'!H30</f>
        <v>29</v>
      </c>
      <c r="I30" s="274"/>
      <c r="J30" s="679">
        <f t="shared" ref="J30:J32" si="2">E30-G30-H30</f>
        <v>3067</v>
      </c>
      <c r="K30" s="677"/>
      <c r="L30" s="677">
        <f>+Revenues!M30</f>
        <v>3250</v>
      </c>
      <c r="M30" s="274">
        <f>+'Growth analysis Q1'!M30+'Growth analysis Q2'!M30+'Growth analysis Q3'!M30+'Growth analysis Q4'!M30</f>
        <v>-142</v>
      </c>
      <c r="N30" s="274">
        <f>+'Growth analysis Q1'!N30+'Growth analysis Q2'!N30+'Growth analysis Q3'!N30+'Growth analysis Q4'!N30</f>
        <v>0</v>
      </c>
      <c r="O30" s="274">
        <f>+'Growth analysis Q1'!O30+'Growth analysis Q2'!O30+'Growth analysis Q3'!O30+'Growth analysis Q4'!O30</f>
        <v>119</v>
      </c>
      <c r="P30" s="274"/>
      <c r="Q30" s="679">
        <f t="shared" ref="Q30:Q32" si="3">L30+M30-N30-O30</f>
        <v>2989</v>
      </c>
      <c r="R30" s="533"/>
      <c r="S30" s="680">
        <f t="shared" si="0"/>
        <v>-4.7384615384615358E-2</v>
      </c>
      <c r="T30" s="680">
        <f t="shared" si="1"/>
        <v>2.6095684175309497E-2</v>
      </c>
      <c r="U30" s="712"/>
      <c r="V30" s="142"/>
    </row>
    <row r="31" spans="1:25" s="97" customFormat="1" ht="12.75" customHeight="1">
      <c r="A31" s="45"/>
      <c r="B31" s="61"/>
      <c r="C31" s="111"/>
      <c r="D31" s="673"/>
      <c r="E31" s="664"/>
      <c r="F31" s="674"/>
      <c r="G31" s="259"/>
      <c r="H31" s="259"/>
      <c r="I31" s="259"/>
      <c r="J31" s="666"/>
      <c r="K31" s="664"/>
      <c r="L31" s="664"/>
      <c r="M31" s="89"/>
      <c r="N31" s="259"/>
      <c r="O31" s="259"/>
      <c r="P31" s="259"/>
      <c r="Q31" s="666"/>
      <c r="R31" s="531"/>
      <c r="S31" s="668"/>
      <c r="T31" s="668"/>
      <c r="U31" s="676"/>
      <c r="V31" s="45"/>
    </row>
    <row r="32" spans="1:25" s="97" customFormat="1" ht="12.75" customHeight="1">
      <c r="A32" s="45"/>
      <c r="B32" s="61"/>
      <c r="C32" s="111" t="s">
        <v>527</v>
      </c>
      <c r="D32" s="673"/>
      <c r="E32" s="664">
        <f>Revenues!D32</f>
        <v>8472</v>
      </c>
      <c r="F32" s="674"/>
      <c r="G32" s="259">
        <f>G28-G30</f>
        <v>107</v>
      </c>
      <c r="H32" s="259">
        <f>H28-H30</f>
        <v>30</v>
      </c>
      <c r="I32" s="259"/>
      <c r="J32" s="666">
        <f t="shared" si="2"/>
        <v>8335</v>
      </c>
      <c r="K32" s="664"/>
      <c r="L32" s="664">
        <f>+Revenues!M32</f>
        <v>9458</v>
      </c>
      <c r="M32" s="89">
        <f>M28-M30</f>
        <v>-94</v>
      </c>
      <c r="N32" s="259">
        <f>N28-N30</f>
        <v>229</v>
      </c>
      <c r="O32" s="259">
        <f>O28-O30</f>
        <v>141</v>
      </c>
      <c r="P32" s="259"/>
      <c r="Q32" s="666">
        <f t="shared" si="3"/>
        <v>8994</v>
      </c>
      <c r="R32" s="531"/>
      <c r="S32" s="668">
        <f t="shared" si="0"/>
        <v>-0.10425037005709448</v>
      </c>
      <c r="T32" s="668">
        <f t="shared" si="1"/>
        <v>-7.327106960195684E-2</v>
      </c>
      <c r="U32" s="676"/>
      <c r="V32" s="45"/>
    </row>
    <row r="33" spans="1:22" ht="12.75" customHeight="1">
      <c r="A33" s="42"/>
      <c r="B33" s="74"/>
      <c r="C33" s="656"/>
      <c r="D33" s="656"/>
      <c r="E33" s="681"/>
      <c r="F33" s="682"/>
      <c r="G33" s="682"/>
      <c r="H33" s="682"/>
      <c r="I33" s="682"/>
      <c r="J33" s="683"/>
      <c r="K33" s="681"/>
      <c r="L33" s="681"/>
      <c r="M33" s="684"/>
      <c r="N33" s="684"/>
      <c r="O33" s="684"/>
      <c r="P33" s="682"/>
      <c r="Q33" s="683"/>
      <c r="R33" s="685"/>
      <c r="S33" s="685"/>
      <c r="T33" s="685"/>
      <c r="U33" s="686"/>
      <c r="V33" s="42"/>
    </row>
    <row r="34" spans="1:22" ht="9" customHeight="1">
      <c r="A34" s="42"/>
      <c r="B34" s="42"/>
      <c r="C34" s="42"/>
      <c r="D34" s="42"/>
      <c r="E34" s="351"/>
      <c r="F34" s="351"/>
      <c r="G34" s="351"/>
      <c r="H34" s="687"/>
      <c r="I34" s="351"/>
      <c r="J34" s="351"/>
      <c r="K34" s="351"/>
      <c r="L34" s="351"/>
      <c r="M34" s="351"/>
      <c r="N34" s="351"/>
      <c r="O34" s="687"/>
      <c r="P34" s="351"/>
      <c r="Q34" s="351"/>
      <c r="R34" s="42"/>
      <c r="S34" s="43"/>
      <c r="T34" s="688"/>
      <c r="U34" s="42"/>
      <c r="V34" s="42"/>
    </row>
    <row r="35" spans="1:22" ht="14.25">
      <c r="A35" s="157"/>
      <c r="B35" s="236" t="s">
        <v>277</v>
      </c>
      <c r="C35" s="157"/>
      <c r="D35" s="157"/>
      <c r="E35" s="157"/>
      <c r="F35" s="157"/>
      <c r="G35" s="157"/>
      <c r="H35" s="76"/>
      <c r="I35" s="76"/>
      <c r="J35" s="157"/>
      <c r="K35" s="78"/>
      <c r="L35" s="157"/>
      <c r="M35" s="157"/>
      <c r="N35" s="157"/>
      <c r="O35" s="157"/>
      <c r="P35" s="205"/>
      <c r="Q35" s="156"/>
      <c r="R35" s="205"/>
      <c r="S35" s="689"/>
      <c r="T35" s="689"/>
      <c r="U35" s="205"/>
      <c r="V35" s="205"/>
    </row>
    <row r="36" spans="1:22" ht="14.25">
      <c r="A36" s="157"/>
      <c r="B36" s="236" t="s">
        <v>678</v>
      </c>
      <c r="C36" s="157"/>
      <c r="D36" s="157"/>
      <c r="E36" s="157"/>
      <c r="F36" s="157"/>
      <c r="G36" s="157"/>
      <c r="H36" s="76"/>
      <c r="I36" s="76"/>
      <c r="J36" s="157"/>
      <c r="K36" s="78"/>
      <c r="L36" s="157"/>
      <c r="M36" s="157"/>
      <c r="N36" s="157"/>
      <c r="O36" s="157"/>
      <c r="P36" s="205"/>
      <c r="Q36" s="156"/>
      <c r="R36" s="205"/>
      <c r="S36" s="689"/>
      <c r="T36" s="689"/>
      <c r="U36" s="205"/>
      <c r="V36" s="205"/>
    </row>
    <row r="37" spans="1:22" ht="14.25">
      <c r="A37" s="157"/>
      <c r="B37" s="236" t="s">
        <v>451</v>
      </c>
      <c r="C37" s="157"/>
      <c r="D37" s="157"/>
      <c r="E37" s="157"/>
      <c r="F37" s="157"/>
      <c r="G37" s="157"/>
      <c r="H37" s="76"/>
      <c r="I37" s="76"/>
      <c r="J37" s="157"/>
      <c r="K37" s="78"/>
      <c r="L37" s="157"/>
      <c r="M37" s="157"/>
      <c r="N37" s="157"/>
      <c r="O37" s="157"/>
      <c r="P37" s="205"/>
      <c r="Q37" s="156"/>
      <c r="R37" s="205"/>
      <c r="S37" s="689"/>
      <c r="T37" s="689"/>
      <c r="U37" s="205"/>
      <c r="V37" s="205"/>
    </row>
    <row r="38" spans="1:22" s="205" customFormat="1">
      <c r="E38" s="690"/>
      <c r="F38" s="690"/>
      <c r="G38" s="690"/>
      <c r="H38" s="691"/>
      <c r="I38" s="690"/>
      <c r="J38" s="690"/>
      <c r="K38" s="690"/>
      <c r="L38" s="690"/>
      <c r="M38" s="690"/>
      <c r="N38" s="690"/>
      <c r="O38" s="691"/>
      <c r="P38" s="690"/>
      <c r="Q38" s="690"/>
      <c r="S38" s="689"/>
      <c r="T38" s="689"/>
    </row>
    <row r="39" spans="1:22" ht="9" customHeight="1">
      <c r="A39" s="42"/>
      <c r="B39" s="42"/>
      <c r="C39" s="42"/>
      <c r="D39" s="42"/>
      <c r="E39" s="351"/>
      <c r="F39" s="351"/>
      <c r="G39" s="351"/>
      <c r="H39" s="687"/>
      <c r="I39" s="351"/>
      <c r="J39" s="351"/>
      <c r="K39" s="351"/>
      <c r="L39" s="351"/>
      <c r="M39" s="351"/>
      <c r="N39" s="351"/>
      <c r="O39" s="687"/>
      <c r="P39" s="351"/>
      <c r="Q39" s="351"/>
      <c r="R39" s="42"/>
      <c r="S39" s="43"/>
      <c r="T39" s="43"/>
      <c r="U39" s="42"/>
      <c r="V39" s="42"/>
    </row>
    <row r="40" spans="1:22" ht="12.75">
      <c r="A40" s="45"/>
      <c r="B40" s="52"/>
      <c r="C40" s="633" t="s">
        <v>38</v>
      </c>
      <c r="D40" s="634"/>
      <c r="E40" s="635">
        <f>+E2</f>
        <v>2013</v>
      </c>
      <c r="F40" s="692"/>
      <c r="G40" s="693" t="s">
        <v>240</v>
      </c>
      <c r="H40" s="694" t="s">
        <v>40</v>
      </c>
      <c r="I40" s="693" t="s">
        <v>244</v>
      </c>
      <c r="J40" s="640">
        <f>+J2</f>
        <v>2013</v>
      </c>
      <c r="K40" s="641"/>
      <c r="L40" s="635">
        <f>+L2</f>
        <v>2012</v>
      </c>
      <c r="M40" s="693" t="s">
        <v>241</v>
      </c>
      <c r="N40" s="693" t="s">
        <v>240</v>
      </c>
      <c r="O40" s="694" t="s">
        <v>40</v>
      </c>
      <c r="P40" s="693" t="s">
        <v>244</v>
      </c>
      <c r="Q40" s="640">
        <f>+Q2</f>
        <v>2012</v>
      </c>
      <c r="R40" s="642"/>
      <c r="S40" s="643" t="s">
        <v>355</v>
      </c>
      <c r="T40" s="643" t="s">
        <v>355</v>
      </c>
      <c r="U40" s="644"/>
      <c r="V40" s="45"/>
    </row>
    <row r="41" spans="1:22" ht="12.75">
      <c r="A41" s="45"/>
      <c r="B41" s="52"/>
      <c r="C41" s="645" t="s">
        <v>256</v>
      </c>
      <c r="D41" s="646"/>
      <c r="E41" s="695" t="s">
        <v>242</v>
      </c>
      <c r="F41" s="692"/>
      <c r="G41" s="694" t="s">
        <v>243</v>
      </c>
      <c r="H41" s="694" t="s">
        <v>252</v>
      </c>
      <c r="I41" s="694"/>
      <c r="J41" s="649" t="s">
        <v>267</v>
      </c>
      <c r="K41" s="641"/>
      <c r="L41" s="647" t="s">
        <v>242</v>
      </c>
      <c r="M41" s="648" t="s">
        <v>410</v>
      </c>
      <c r="N41" s="694" t="s">
        <v>243</v>
      </c>
      <c r="O41" s="694" t="s">
        <v>252</v>
      </c>
      <c r="P41" s="694"/>
      <c r="Q41" s="649" t="s">
        <v>267</v>
      </c>
      <c r="R41" s="642"/>
      <c r="S41" s="643" t="s">
        <v>242</v>
      </c>
      <c r="T41" s="643" t="s">
        <v>245</v>
      </c>
      <c r="U41" s="644"/>
      <c r="V41" s="45"/>
    </row>
    <row r="42" spans="1:22" ht="12.75">
      <c r="A42" s="42"/>
      <c r="B42" s="74"/>
      <c r="C42" s="74"/>
      <c r="D42" s="74"/>
      <c r="E42" s="650"/>
      <c r="F42" s="651"/>
      <c r="G42" s="651"/>
      <c r="H42" s="651"/>
      <c r="I42" s="651"/>
      <c r="J42" s="652"/>
      <c r="K42" s="650"/>
      <c r="L42" s="650"/>
      <c r="M42" s="651"/>
      <c r="N42" s="651"/>
      <c r="O42" s="651"/>
      <c r="P42" s="651"/>
      <c r="Q42" s="652"/>
      <c r="R42" s="653"/>
      <c r="S42" s="654"/>
      <c r="T42" s="655"/>
      <c r="U42" s="175"/>
      <c r="V42" s="42"/>
    </row>
    <row r="43" spans="1:22" ht="12.75" customHeight="1">
      <c r="A43" s="42"/>
      <c r="B43" s="74"/>
      <c r="C43" s="88" t="s">
        <v>530</v>
      </c>
      <c r="D43" s="656"/>
      <c r="E43" s="86">
        <f>'Profit &amp; margin'!D75</f>
        <v>963</v>
      </c>
      <c r="F43" s="657"/>
      <c r="G43" s="250">
        <f>+'Growth analysis Q1'!G43+'Growth analysis Q2'!G43+'Growth analysis Q3'!G43+'Growth analysis Q4'!G43</f>
        <v>0</v>
      </c>
      <c r="H43" s="250">
        <f>+'Growth analysis Q1'!H43+'Growth analysis Q2'!H43+'Growth analysis Q3'!H43+'Growth analysis Q4'!H43</f>
        <v>66</v>
      </c>
      <c r="I43" s="250">
        <f>+'Growth analysis Q1'!I43+'Growth analysis Q2'!I43+'Growth analysis Q3'!I43+'Growth analysis Q4'!I43</f>
        <v>0</v>
      </c>
      <c r="J43" s="658">
        <f>E43+F43-G43-H43-I43</f>
        <v>897</v>
      </c>
      <c r="K43" s="659"/>
      <c r="L43" s="86">
        <f>+'Profit &amp; margin'!M75</f>
        <v>1290</v>
      </c>
      <c r="M43" s="250">
        <f>+'Growth analysis Q1'!M43+'Growth analysis Q2'!M43+'Growth analysis Q3'!M43+'Growth analysis Q4'!M43</f>
        <v>-79</v>
      </c>
      <c r="N43" s="250">
        <f>+'Growth analysis Q1'!N43+'Growth analysis Q2'!N43+'Growth analysis Q3'!N43+'Growth analysis Q4'!N43</f>
        <v>0</v>
      </c>
      <c r="O43" s="250">
        <f>+'Growth analysis Q1'!O43+'Growth analysis Q2'!O43+'Growth analysis Q3'!O43+'Growth analysis Q4'!O43</f>
        <v>119</v>
      </c>
      <c r="P43" s="250">
        <f>+'Growth analysis Q1'!P43+'Growth analysis Q2'!P43+'Growth analysis Q3'!P43+'Growth analysis Q4'!P43</f>
        <v>-39</v>
      </c>
      <c r="Q43" s="658">
        <f>L43+M43-N43-O43-P43</f>
        <v>1131</v>
      </c>
      <c r="R43" s="530"/>
      <c r="S43" s="660">
        <f>+IFERROR(IF(E43*L43&lt;0,"n.m.",IF(E43/L43-1&gt;100%,"&gt;100%",E43/L43-1)),"n.m.")</f>
        <v>-0.25348837209302322</v>
      </c>
      <c r="T43" s="660">
        <f>+IFERROR(IF(J43*Q43&lt;0,"n.m.",IF(J43/Q43-1&gt;100%,"&gt;100%",J43/Q43-1)),"n.m.")</f>
        <v>-0.2068965517241379</v>
      </c>
      <c r="U43" s="661"/>
      <c r="V43" s="42"/>
    </row>
    <row r="44" spans="1:22" ht="12.75" customHeight="1">
      <c r="A44" s="42"/>
      <c r="B44" s="74"/>
      <c r="C44" s="656" t="s">
        <v>29</v>
      </c>
      <c r="D44" s="656"/>
      <c r="E44" s="86">
        <f>'Profit &amp; margin'!D76</f>
        <v>192</v>
      </c>
      <c r="F44" s="657"/>
      <c r="G44" s="250">
        <f>+'Growth analysis Q1'!G44+'Growth analysis Q2'!G44+'Growth analysis Q3'!G44+'Growth analysis Q4'!G44</f>
        <v>0</v>
      </c>
      <c r="H44" s="250">
        <f>+'Growth analysis Q1'!H44+'Growth analysis Q2'!H44+'Growth analysis Q3'!H44+'Growth analysis Q4'!H44</f>
        <v>6</v>
      </c>
      <c r="I44" s="250">
        <f>+'Growth analysis Q1'!I44+'Growth analysis Q2'!I44+'Growth analysis Q3'!I44+'Growth analysis Q4'!I44</f>
        <v>0</v>
      </c>
      <c r="J44" s="658">
        <f t="shared" ref="J44:J60" si="4">E44+F44-G44-H44-I44</f>
        <v>186</v>
      </c>
      <c r="K44" s="659"/>
      <c r="L44" s="86">
        <f>+'Profit &amp; margin'!M76</f>
        <v>272</v>
      </c>
      <c r="M44" s="250">
        <f>+'Growth analysis Q1'!M44+'Growth analysis Q2'!M44+'Growth analysis Q3'!M44+'Growth analysis Q4'!M44</f>
        <v>-29</v>
      </c>
      <c r="N44" s="250">
        <f>+'Growth analysis Q1'!N44+'Growth analysis Q2'!N44+'Growth analysis Q3'!N44+'Growth analysis Q4'!N44</f>
        <v>0</v>
      </c>
      <c r="O44" s="250">
        <f>+'Growth analysis Q1'!O44+'Growth analysis Q2'!O44+'Growth analysis Q3'!O44+'Growth analysis Q4'!O44</f>
        <v>0</v>
      </c>
      <c r="P44" s="250">
        <f>+'Growth analysis Q1'!P44+'Growth analysis Q2'!P44+'Growth analysis Q3'!P44+'Growth analysis Q4'!P44</f>
        <v>0</v>
      </c>
      <c r="Q44" s="658">
        <f t="shared" ref="Q44:Q60" si="5">L44+M44-N44-O44-P44</f>
        <v>243</v>
      </c>
      <c r="R44" s="530"/>
      <c r="S44" s="660">
        <f t="shared" ref="S44:S68" si="6">+IFERROR(IF(E44*L44&lt;0,"n.m.",IF(E44/L44-1&gt;100%,"&gt;100%",E44/L44-1)),"n.m.")</f>
        <v>-0.29411764705882348</v>
      </c>
      <c r="T44" s="660">
        <f t="shared" ref="T44:T68" si="7">+IFERROR(IF(J44*Q44&lt;0,"n.m.",IF(J44/Q44-1&gt;100%,"&gt;100%",J44/Q44-1)),"n.m.")</f>
        <v>-0.23456790123456794</v>
      </c>
      <c r="U44" s="661"/>
      <c r="V44" s="42"/>
    </row>
    <row r="45" spans="1:22" s="97" customFormat="1" ht="14.25" customHeight="1">
      <c r="A45" s="45"/>
      <c r="B45" s="61"/>
      <c r="C45" s="656" t="s">
        <v>452</v>
      </c>
      <c r="D45" s="656"/>
      <c r="E45" s="86">
        <f>'Profit &amp; margin'!D77</f>
        <v>0</v>
      </c>
      <c r="F45" s="657"/>
      <c r="G45" s="250">
        <f>+'Growth analysis Q1'!G45+'Growth analysis Q2'!G45+'Growth analysis Q3'!G45+'Growth analysis Q4'!G45</f>
        <v>0</v>
      </c>
      <c r="H45" s="250">
        <f>+'Growth analysis Q1'!H45+'Growth analysis Q2'!H45+'Growth analysis Q3'!H45+'Growth analysis Q4'!H45</f>
        <v>0</v>
      </c>
      <c r="I45" s="250">
        <f>+'Growth analysis Q1'!I45+'Growth analysis Q2'!I45+'Growth analysis Q3'!I45+'Growth analysis Q4'!I45</f>
        <v>0</v>
      </c>
      <c r="J45" s="658">
        <f t="shared" si="4"/>
        <v>0</v>
      </c>
      <c r="K45" s="659"/>
      <c r="L45" s="86">
        <f>+'Profit &amp; margin'!M77</f>
        <v>-25</v>
      </c>
      <c r="M45" s="250">
        <f>+'Growth analysis Q1'!M45+'Growth analysis Q2'!M45+'Growth analysis Q3'!M45+'Growth analysis Q4'!M45</f>
        <v>0</v>
      </c>
      <c r="N45" s="250">
        <f>+'Growth analysis Q1'!N45+'Growth analysis Q2'!N45+'Growth analysis Q3'!N45+'Growth analysis Q4'!N45</f>
        <v>0</v>
      </c>
      <c r="O45" s="250">
        <f>+'Growth analysis Q1'!O45+'Growth analysis Q2'!O45+'Growth analysis Q3'!O45+'Growth analysis Q4'!O45</f>
        <v>0</v>
      </c>
      <c r="P45" s="250">
        <f>+'Growth analysis Q1'!P45+'Growth analysis Q2'!P45+'Growth analysis Q3'!P45+'Growth analysis Q4'!P45</f>
        <v>-2</v>
      </c>
      <c r="Q45" s="658">
        <f t="shared" si="5"/>
        <v>-23</v>
      </c>
      <c r="R45" s="530"/>
      <c r="S45" s="660">
        <f t="shared" si="6"/>
        <v>-1</v>
      </c>
      <c r="T45" s="660">
        <f t="shared" si="7"/>
        <v>-1</v>
      </c>
      <c r="U45" s="661"/>
      <c r="V45" s="45"/>
    </row>
    <row r="46" spans="1:22" s="97" customFormat="1" ht="12.75" customHeight="1">
      <c r="A46" s="45"/>
      <c r="B46" s="61"/>
      <c r="C46" s="656" t="s">
        <v>338</v>
      </c>
      <c r="D46" s="656"/>
      <c r="E46" s="86">
        <f>'Profit &amp; margin'!D78</f>
        <v>4</v>
      </c>
      <c r="F46" s="657"/>
      <c r="G46" s="250">
        <f>+'Growth analysis Q1'!G46+'Growth analysis Q2'!G46+'Growth analysis Q3'!G46+'Growth analysis Q4'!G46</f>
        <v>0</v>
      </c>
      <c r="H46" s="250">
        <f>+'Growth analysis Q1'!H46+'Growth analysis Q2'!H46+'Growth analysis Q3'!H46+'Growth analysis Q4'!H46</f>
        <v>12</v>
      </c>
      <c r="I46" s="250">
        <f>+'Growth analysis Q1'!I46+'Growth analysis Q2'!I46+'Growth analysis Q3'!I46+'Growth analysis Q4'!I46</f>
        <v>0</v>
      </c>
      <c r="J46" s="658">
        <f t="shared" si="4"/>
        <v>-8</v>
      </c>
      <c r="K46" s="659"/>
      <c r="L46" s="86">
        <f>+'Profit &amp; margin'!M78</f>
        <v>-1</v>
      </c>
      <c r="M46" s="250">
        <f>+'Growth analysis Q1'!M46+'Growth analysis Q2'!M46+'Growth analysis Q3'!M46+'Growth analysis Q4'!M46</f>
        <v>0</v>
      </c>
      <c r="N46" s="250">
        <f>+'Growth analysis Q1'!N46+'Growth analysis Q2'!N46+'Growth analysis Q3'!N46+'Growth analysis Q4'!N46</f>
        <v>0</v>
      </c>
      <c r="O46" s="250">
        <f>+'Growth analysis Q1'!O46+'Growth analysis Q2'!O46+'Growth analysis Q3'!O46+'Growth analysis Q4'!O46</f>
        <v>-2</v>
      </c>
      <c r="P46" s="250">
        <f>+'Growth analysis Q1'!P46+'Growth analysis Q2'!P46+'Growth analysis Q3'!P46+'Growth analysis Q4'!P46</f>
        <v>0</v>
      </c>
      <c r="Q46" s="658">
        <f t="shared" si="5"/>
        <v>1</v>
      </c>
      <c r="R46" s="530"/>
      <c r="S46" s="660" t="str">
        <f t="shared" si="6"/>
        <v>n.m.</v>
      </c>
      <c r="T46" s="660" t="str">
        <f t="shared" si="7"/>
        <v>n.m.</v>
      </c>
      <c r="U46" s="661"/>
      <c r="V46" s="45"/>
    </row>
    <row r="47" spans="1:22" s="97" customFormat="1" ht="12.75" customHeight="1">
      <c r="A47" s="45"/>
      <c r="B47" s="61"/>
      <c r="C47" s="663" t="s">
        <v>531</v>
      </c>
      <c r="D47" s="663"/>
      <c r="E47" s="664">
        <f>'Profit &amp; margin'!D79</f>
        <v>1159</v>
      </c>
      <c r="F47" s="665"/>
      <c r="G47" s="259">
        <f>G43+G44+G45+G46</f>
        <v>0</v>
      </c>
      <c r="H47" s="259">
        <f>H43+H44+H45+H46</f>
        <v>84</v>
      </c>
      <c r="I47" s="259">
        <f>I43+I44+I45+I46</f>
        <v>0</v>
      </c>
      <c r="J47" s="666">
        <f>J43+J44+J45+J46</f>
        <v>1075</v>
      </c>
      <c r="K47" s="667"/>
      <c r="L47" s="664">
        <f>+'Profit &amp; margin'!M79</f>
        <v>1536</v>
      </c>
      <c r="M47" s="89">
        <f>M43+M44+M45+M46</f>
        <v>-108</v>
      </c>
      <c r="N47" s="89">
        <f>N43+N44+N45+N46</f>
        <v>0</v>
      </c>
      <c r="O47" s="89">
        <f>O43+O44+O45+O46</f>
        <v>117</v>
      </c>
      <c r="P47" s="89">
        <f>P43+P44+P45+P46</f>
        <v>-41</v>
      </c>
      <c r="Q47" s="666">
        <f>Q43+Q44+Q45+Q46</f>
        <v>1352</v>
      </c>
      <c r="R47" s="363"/>
      <c r="S47" s="668">
        <f t="shared" si="6"/>
        <v>-0.24544270833333337</v>
      </c>
      <c r="T47" s="668">
        <f t="shared" si="7"/>
        <v>-0.20488165680473369</v>
      </c>
      <c r="U47" s="669"/>
      <c r="V47" s="45"/>
    </row>
    <row r="48" spans="1:22" s="97" customFormat="1" ht="12.75" customHeight="1">
      <c r="A48" s="45"/>
      <c r="B48" s="61"/>
      <c r="C48" s="663"/>
      <c r="D48" s="663"/>
      <c r="E48" s="664"/>
      <c r="F48" s="665"/>
      <c r="G48" s="259"/>
      <c r="H48" s="259"/>
      <c r="I48" s="259"/>
      <c r="J48" s="666"/>
      <c r="K48" s="667"/>
      <c r="L48" s="664"/>
      <c r="M48" s="89"/>
      <c r="N48" s="89"/>
      <c r="O48" s="89"/>
      <c r="P48" s="89"/>
      <c r="Q48" s="666"/>
      <c r="R48" s="363"/>
      <c r="S48" s="668"/>
      <c r="T48" s="668"/>
      <c r="U48" s="669"/>
      <c r="V48" s="45"/>
    </row>
    <row r="49" spans="1:25" ht="12.75" customHeight="1">
      <c r="A49" s="42"/>
      <c r="B49" s="74"/>
      <c r="C49" s="656" t="s">
        <v>309</v>
      </c>
      <c r="D49" s="656"/>
      <c r="E49" s="86">
        <f>'Profit &amp; margin'!D81</f>
        <v>410</v>
      </c>
      <c r="F49" s="657"/>
      <c r="G49" s="250">
        <f>+'Growth analysis Q1'!G49+'Growth analysis Q2'!G49+'Growth analysis Q3'!G49+'Growth analysis Q4'!G49</f>
        <v>0</v>
      </c>
      <c r="H49" s="250">
        <f>+'Growth analysis Q1'!H49+'Growth analysis Q2'!H49+'Growth analysis Q3'!H49+'Growth analysis Q4'!H49</f>
        <v>7</v>
      </c>
      <c r="I49" s="250">
        <f>+'Growth analysis Q1'!I49+'Growth analysis Q2'!I49+'Growth analysis Q3'!I49+'Growth analysis Q4'!I49</f>
        <v>-7</v>
      </c>
      <c r="J49" s="658">
        <f t="shared" si="4"/>
        <v>410</v>
      </c>
      <c r="K49" s="659"/>
      <c r="L49" s="86">
        <f>+'Profit &amp; margin'!M81</f>
        <v>510</v>
      </c>
      <c r="M49" s="250">
        <f>+'Growth analysis Q1'!M49+'Growth analysis Q2'!M49+'Growth analysis Q3'!M49+'Growth analysis Q4'!M49</f>
        <v>-10</v>
      </c>
      <c r="N49" s="250">
        <f>+'Growth analysis Q1'!N49+'Growth analysis Q2'!N49+'Growth analysis Q3'!N49+'Growth analysis Q4'!N49</f>
        <v>0</v>
      </c>
      <c r="O49" s="250">
        <f>+'Growth analysis Q1'!O49+'Growth analysis Q2'!O49+'Growth analysis Q3'!O49+'Growth analysis Q4'!O49</f>
        <v>7</v>
      </c>
      <c r="P49" s="250">
        <f>+'Growth analysis Q1'!P49+'Growth analysis Q2'!P49+'Growth analysis Q3'!P49+'Growth analysis Q4'!P49</f>
        <v>-2</v>
      </c>
      <c r="Q49" s="658">
        <f t="shared" si="5"/>
        <v>495</v>
      </c>
      <c r="R49" s="530"/>
      <c r="S49" s="660">
        <f t="shared" si="6"/>
        <v>-0.19607843137254899</v>
      </c>
      <c r="T49" s="660">
        <f t="shared" si="7"/>
        <v>-0.17171717171717171</v>
      </c>
      <c r="U49" s="661"/>
      <c r="V49" s="42"/>
    </row>
    <row r="50" spans="1:25" s="124" customFormat="1" ht="12.75" customHeight="1">
      <c r="A50" s="114"/>
      <c r="B50" s="115"/>
      <c r="C50" s="656" t="s">
        <v>310</v>
      </c>
      <c r="D50" s="656"/>
      <c r="E50" s="86">
        <f>'Profit &amp; margin'!D82</f>
        <v>375</v>
      </c>
      <c r="F50" s="657"/>
      <c r="G50" s="250">
        <f>+'Growth analysis Q1'!G50+'Growth analysis Q2'!G50+'Growth analysis Q3'!G50+'Growth analysis Q4'!G50</f>
        <v>-3</v>
      </c>
      <c r="H50" s="250">
        <f>+'Growth analysis Q1'!H50+'Growth analysis Q2'!H50+'Growth analysis Q3'!H50+'Growth analysis Q4'!H50</f>
        <v>13</v>
      </c>
      <c r="I50" s="250">
        <f>+'Growth analysis Q1'!I50+'Growth analysis Q2'!I50+'Growth analysis Q3'!I50+'Growth analysis Q4'!I50</f>
        <v>-17</v>
      </c>
      <c r="J50" s="658">
        <f t="shared" si="4"/>
        <v>382</v>
      </c>
      <c r="K50" s="659"/>
      <c r="L50" s="86">
        <f>+'Profit &amp; margin'!M82</f>
        <v>367</v>
      </c>
      <c r="M50" s="250">
        <f>+'Growth analysis Q1'!M50+'Growth analysis Q2'!M50+'Growth analysis Q3'!M50+'Growth analysis Q4'!M50</f>
        <v>0</v>
      </c>
      <c r="N50" s="250">
        <f>+'Growth analysis Q1'!N50+'Growth analysis Q2'!N50+'Growth analysis Q3'!N50+'Growth analysis Q4'!N50</f>
        <v>0</v>
      </c>
      <c r="O50" s="250">
        <f>+'Growth analysis Q1'!O50+'Growth analysis Q2'!O50+'Growth analysis Q3'!O50+'Growth analysis Q4'!O50</f>
        <v>0</v>
      </c>
      <c r="P50" s="250">
        <f>+'Growth analysis Q1'!P50+'Growth analysis Q2'!P50+'Growth analysis Q3'!P50+'Growth analysis Q4'!P50</f>
        <v>-27</v>
      </c>
      <c r="Q50" s="658">
        <f t="shared" si="5"/>
        <v>394</v>
      </c>
      <c r="R50" s="530"/>
      <c r="S50" s="660">
        <f t="shared" si="6"/>
        <v>2.1798365122615904E-2</v>
      </c>
      <c r="T50" s="660">
        <f t="shared" si="7"/>
        <v>-3.0456852791878153E-2</v>
      </c>
      <c r="U50" s="661"/>
      <c r="V50" s="114"/>
    </row>
    <row r="51" spans="1:25" ht="12.75" customHeight="1">
      <c r="A51" s="42"/>
      <c r="B51" s="74"/>
      <c r="C51" s="656" t="s">
        <v>30</v>
      </c>
      <c r="D51" s="656"/>
      <c r="E51" s="86">
        <f>'Profit &amp; margin'!D83</f>
        <v>676</v>
      </c>
      <c r="F51" s="657"/>
      <c r="G51" s="80">
        <f>+'Growth analysis Q1'!G51+'Growth analysis Q2'!G51+'Growth analysis Q3'!G51+'Growth analysis Q4'!G51</f>
        <v>11</v>
      </c>
      <c r="H51" s="250">
        <f>+'Growth analysis Q1'!H51+'Growth analysis Q2'!H51+'Growth analysis Q3'!H51+'Growth analysis Q4'!H51</f>
        <v>13</v>
      </c>
      <c r="I51" s="250">
        <f>+'Growth analysis Q1'!I51+'Growth analysis Q2'!I51+'Growth analysis Q3'!I51+'Growth analysis Q4'!I51</f>
        <v>-10</v>
      </c>
      <c r="J51" s="658">
        <f t="shared" si="4"/>
        <v>662</v>
      </c>
      <c r="K51" s="659"/>
      <c r="L51" s="86">
        <f>+'Profit &amp; margin'!M83</f>
        <v>747</v>
      </c>
      <c r="M51" s="250">
        <f>+'Growth analysis Q1'!M51+'Growth analysis Q2'!M51+'Growth analysis Q3'!M51+'Growth analysis Q4'!M51</f>
        <v>-14</v>
      </c>
      <c r="N51" s="250">
        <f>+'Growth analysis Q1'!N51+'Growth analysis Q2'!N51+'Growth analysis Q3'!N51+'Growth analysis Q4'!N51</f>
        <v>11</v>
      </c>
      <c r="O51" s="250">
        <f>+'Growth analysis Q1'!O51+'Growth analysis Q2'!O51+'Growth analysis Q3'!O51+'Growth analysis Q4'!O51</f>
        <v>-9</v>
      </c>
      <c r="P51" s="250">
        <f>+'Growth analysis Q1'!P51+'Growth analysis Q2'!P51+'Growth analysis Q3'!P51+'Growth analysis Q4'!P51</f>
        <v>-30</v>
      </c>
      <c r="Q51" s="658">
        <f t="shared" si="5"/>
        <v>761</v>
      </c>
      <c r="R51" s="530"/>
      <c r="S51" s="660">
        <f t="shared" si="6"/>
        <v>-9.5046854082998622E-2</v>
      </c>
      <c r="T51" s="660">
        <f t="shared" si="7"/>
        <v>-0.13009198423127466</v>
      </c>
      <c r="U51" s="661"/>
      <c r="V51" s="42"/>
    </row>
    <row r="52" spans="1:25" ht="12.75" customHeight="1">
      <c r="A52" s="42"/>
      <c r="B52" s="74"/>
      <c r="C52" s="88" t="s">
        <v>317</v>
      </c>
      <c r="D52" s="656"/>
      <c r="E52" s="86">
        <f>'Profit &amp; margin'!D84</f>
        <v>1297</v>
      </c>
      <c r="F52" s="657"/>
      <c r="G52" s="250">
        <f>+'Growth analysis Q1'!G52+'Growth analysis Q2'!G52+'Growth analysis Q3'!G52+'Growth analysis Q4'!G52</f>
        <v>1</v>
      </c>
      <c r="H52" s="250">
        <f>+'Growth analysis Q1'!H52+'Growth analysis Q2'!H52+'Growth analysis Q3'!H52+'Growth analysis Q4'!H52</f>
        <v>9</v>
      </c>
      <c r="I52" s="250">
        <f>+'Growth analysis Q1'!I52+'Growth analysis Q2'!I52+'Growth analysis Q3'!I52+'Growth analysis Q4'!I52</f>
        <v>-10</v>
      </c>
      <c r="J52" s="658">
        <f t="shared" si="4"/>
        <v>1297</v>
      </c>
      <c r="K52" s="659"/>
      <c r="L52" s="86">
        <f>+'Profit &amp; margin'!M84</f>
        <v>1461</v>
      </c>
      <c r="M52" s="250">
        <f>+'Growth analysis Q1'!M52+'Growth analysis Q2'!M52+'Growth analysis Q3'!M52+'Growth analysis Q4'!M52</f>
        <v>0</v>
      </c>
      <c r="N52" s="250">
        <f>+'Growth analysis Q1'!N52+'Growth analysis Q2'!N52+'Growth analysis Q3'!N52+'Growth analysis Q4'!N52</f>
        <v>0</v>
      </c>
      <c r="O52" s="250">
        <f>+'Growth analysis Q1'!O52+'Growth analysis Q2'!O52+'Growth analysis Q3'!O52+'Growth analysis Q4'!O52</f>
        <v>110</v>
      </c>
      <c r="P52" s="250">
        <f>+'Growth analysis Q1'!P52+'Growth analysis Q2'!P52+'Growth analysis Q3'!P52+'Growth analysis Q4'!P52</f>
        <v>-42</v>
      </c>
      <c r="Q52" s="658">
        <f t="shared" si="5"/>
        <v>1393</v>
      </c>
      <c r="R52" s="530"/>
      <c r="S52" s="660">
        <f t="shared" si="6"/>
        <v>-0.11225188227241611</v>
      </c>
      <c r="T52" s="660">
        <f t="shared" si="7"/>
        <v>-6.891600861450109E-2</v>
      </c>
      <c r="U52" s="661"/>
      <c r="V52" s="42"/>
    </row>
    <row r="53" spans="1:25" ht="12.75" customHeight="1">
      <c r="A53" s="42"/>
      <c r="B53" s="74"/>
      <c r="C53" s="656" t="s">
        <v>338</v>
      </c>
      <c r="D53" s="656"/>
      <c r="E53" s="86">
        <f>'Profit &amp; margin'!D85</f>
        <v>-32</v>
      </c>
      <c r="F53" s="657"/>
      <c r="G53" s="250">
        <f>+'Growth analysis Q1'!G53+'Growth analysis Q2'!G53+'Growth analysis Q3'!G53+'Growth analysis Q4'!G53</f>
        <v>0</v>
      </c>
      <c r="H53" s="250">
        <f>+'Growth analysis Q1'!H53+'Growth analysis Q2'!H53+'Growth analysis Q3'!H53+'Growth analysis Q4'!H53</f>
        <v>0</v>
      </c>
      <c r="I53" s="250">
        <f>+'Growth analysis Q1'!I53+'Growth analysis Q2'!I53+'Growth analysis Q3'!I53+'Growth analysis Q4'!I53</f>
        <v>-32</v>
      </c>
      <c r="J53" s="658">
        <f t="shared" si="4"/>
        <v>0</v>
      </c>
      <c r="K53" s="659"/>
      <c r="L53" s="86">
        <f>+'Profit &amp; margin'!M85</f>
        <v>-19</v>
      </c>
      <c r="M53" s="250">
        <f>+'Growth analysis Q1'!M53+'Growth analysis Q2'!M53+'Growth analysis Q3'!M53+'Growth analysis Q4'!M53</f>
        <v>0</v>
      </c>
      <c r="N53" s="250">
        <f>+'Growth analysis Q1'!N53+'Growth analysis Q2'!N53+'Growth analysis Q3'!N53+'Growth analysis Q4'!N53</f>
        <v>0</v>
      </c>
      <c r="O53" s="250">
        <f>+'Growth analysis Q1'!O53+'Growth analysis Q2'!O53+'Growth analysis Q3'!O53+'Growth analysis Q4'!O53</f>
        <v>0</v>
      </c>
      <c r="P53" s="250">
        <f>+'Growth analysis Q1'!P53+'Growth analysis Q2'!P53+'Growth analysis Q3'!P53+'Growth analysis Q4'!P53</f>
        <v>-3</v>
      </c>
      <c r="Q53" s="658">
        <f t="shared" si="5"/>
        <v>-16</v>
      </c>
      <c r="R53" s="530"/>
      <c r="S53" s="660">
        <f t="shared" si="6"/>
        <v>0.68421052631578938</v>
      </c>
      <c r="T53" s="660">
        <f t="shared" si="7"/>
        <v>-1</v>
      </c>
      <c r="U53" s="661"/>
      <c r="V53" s="42"/>
    </row>
    <row r="54" spans="1:25" s="97" customFormat="1" ht="12.75" customHeight="1">
      <c r="A54" s="45"/>
      <c r="B54" s="61"/>
      <c r="C54" s="663" t="s">
        <v>214</v>
      </c>
      <c r="D54" s="663"/>
      <c r="E54" s="664">
        <f>'Profit &amp; margin'!D86</f>
        <v>2726</v>
      </c>
      <c r="F54" s="665"/>
      <c r="G54" s="259">
        <f t="shared" ref="G54:H54" si="8">G49+G50+G51+G52+G53</f>
        <v>9</v>
      </c>
      <c r="H54" s="259">
        <f t="shared" si="8"/>
        <v>42</v>
      </c>
      <c r="I54" s="259">
        <f>I49+I50+I51+I52+I53</f>
        <v>-76</v>
      </c>
      <c r="J54" s="666">
        <f>J49+J50+J51+J52+J53</f>
        <v>2751</v>
      </c>
      <c r="K54" s="667"/>
      <c r="L54" s="664">
        <f>+'Profit &amp; margin'!M86</f>
        <v>3066</v>
      </c>
      <c r="M54" s="89">
        <f>M49+M50+M51+M52+M53</f>
        <v>-24</v>
      </c>
      <c r="N54" s="89">
        <f>N49+N50+N51+N52+N53</f>
        <v>11</v>
      </c>
      <c r="O54" s="89">
        <f>O49+O50+O51+O52+O53</f>
        <v>108</v>
      </c>
      <c r="P54" s="89">
        <f>P49+P50+P51+P52+P53</f>
        <v>-104</v>
      </c>
      <c r="Q54" s="666">
        <f>Q49+Q50+Q51+Q52+Q53</f>
        <v>3027</v>
      </c>
      <c r="R54" s="363"/>
      <c r="S54" s="668">
        <f t="shared" si="6"/>
        <v>-0.11089367253750815</v>
      </c>
      <c r="T54" s="668">
        <f t="shared" si="7"/>
        <v>-9.1179385530227974E-2</v>
      </c>
      <c r="U54" s="669"/>
      <c r="V54" s="45"/>
    </row>
    <row r="55" spans="1:25" s="97" customFormat="1" ht="12.75" customHeight="1">
      <c r="A55" s="45"/>
      <c r="B55" s="61"/>
      <c r="C55" s="656"/>
      <c r="D55" s="656"/>
      <c r="E55" s="659"/>
      <c r="F55" s="657"/>
      <c r="G55" s="250"/>
      <c r="H55" s="250"/>
      <c r="I55" s="250"/>
      <c r="J55" s="670"/>
      <c r="K55" s="659"/>
      <c r="L55" s="659"/>
      <c r="M55" s="80"/>
      <c r="N55" s="80"/>
      <c r="O55" s="80"/>
      <c r="P55" s="80"/>
      <c r="Q55" s="670"/>
      <c r="R55" s="530"/>
      <c r="S55" s="660"/>
      <c r="T55" s="660"/>
      <c r="U55" s="661"/>
      <c r="V55" s="45"/>
    </row>
    <row r="56" spans="1:25" ht="12.75" customHeight="1">
      <c r="A56" s="45"/>
      <c r="B56" s="61"/>
      <c r="C56" s="656" t="s">
        <v>405</v>
      </c>
      <c r="D56" s="656"/>
      <c r="E56" s="86">
        <f>'Profit &amp; margin'!D88</f>
        <v>30</v>
      </c>
      <c r="F56" s="657"/>
      <c r="G56" s="250">
        <f>+'Growth analysis Q1'!G56+'Growth analysis Q2'!G56+'Growth analysis Q3'!G56+'Growth analysis Q4'!G56</f>
        <v>0</v>
      </c>
      <c r="H56" s="250">
        <f>+'Growth analysis Q1'!H56+'Growth analysis Q2'!H56+'Growth analysis Q3'!H56+'Growth analysis Q4'!H56</f>
        <v>0</v>
      </c>
      <c r="I56" s="250">
        <f>+'Growth analysis Q1'!I56+'Growth analysis Q2'!I56+'Growth analysis Q3'!I56+'Growth analysis Q4'!I56</f>
        <v>-37</v>
      </c>
      <c r="J56" s="658">
        <f t="shared" si="4"/>
        <v>67</v>
      </c>
      <c r="K56" s="659"/>
      <c r="L56" s="86">
        <f>+'Profit &amp; margin'!M88</f>
        <v>69</v>
      </c>
      <c r="M56" s="250">
        <f>+'Growth analysis Q1'!M56+'Growth analysis Q2'!M56+'Growth analysis Q3'!M56+'Growth analysis Q4'!M56</f>
        <v>0</v>
      </c>
      <c r="N56" s="250">
        <f>+'Growth analysis Q1'!N56+'Growth analysis Q2'!N56+'Growth analysis Q3'!N56+'Growth analysis Q4'!N56</f>
        <v>2</v>
      </c>
      <c r="O56" s="250">
        <f>+'Growth analysis Q1'!O56+'Growth analysis Q2'!O56+'Growth analysis Q3'!O56+'Growth analysis Q4'!O56</f>
        <v>12</v>
      </c>
      <c r="P56" s="250">
        <f>+'Growth analysis Q1'!P56+'Growth analysis Q2'!P56+'Growth analysis Q3'!P56+'Growth analysis Q4'!P56</f>
        <v>-10</v>
      </c>
      <c r="Q56" s="658">
        <f t="shared" si="5"/>
        <v>65</v>
      </c>
      <c r="R56" s="530"/>
      <c r="S56" s="660">
        <f t="shared" si="6"/>
        <v>-0.56521739130434789</v>
      </c>
      <c r="T56" s="660">
        <f t="shared" si="7"/>
        <v>3.076923076923066E-2</v>
      </c>
      <c r="U56" s="661"/>
      <c r="V56" s="45"/>
    </row>
    <row r="57" spans="1:25" ht="12.75" customHeight="1">
      <c r="A57" s="42"/>
      <c r="B57" s="74"/>
      <c r="C57" s="656" t="s">
        <v>54</v>
      </c>
      <c r="D57" s="656"/>
      <c r="E57" s="86">
        <f>'Profit &amp; margin'!D89</f>
        <v>-1</v>
      </c>
      <c r="F57" s="657"/>
      <c r="G57" s="250">
        <f>+'Growth analysis Q1'!G57+'Growth analysis Q2'!G57+'Growth analysis Q3'!G57+'Growth analysis Q4'!G57</f>
        <v>0</v>
      </c>
      <c r="H57" s="250">
        <f>+'Growth analysis Q1'!H57+'Growth analysis Q2'!H57+'Growth analysis Q3'!H57+'Growth analysis Q4'!H57</f>
        <v>0</v>
      </c>
      <c r="I57" s="250">
        <f>+'Growth analysis Q1'!I57+'Growth analysis Q2'!I57+'Growth analysis Q3'!I57+'Growth analysis Q4'!I57</f>
        <v>0</v>
      </c>
      <c r="J57" s="658">
        <f t="shared" si="4"/>
        <v>-1</v>
      </c>
      <c r="K57" s="659"/>
      <c r="L57" s="86">
        <f>+'Profit &amp; margin'!M89</f>
        <v>0</v>
      </c>
      <c r="M57" s="250">
        <f>+'Growth analysis Q1'!M57+'Growth analysis Q2'!M57+'Growth analysis Q3'!M57+'Growth analysis Q4'!M57</f>
        <v>0</v>
      </c>
      <c r="N57" s="250">
        <f>+'Growth analysis Q1'!N57+'Growth analysis Q2'!N57+'Growth analysis Q3'!N57+'Growth analysis Q4'!N57</f>
        <v>0</v>
      </c>
      <c r="O57" s="250">
        <f>+'Growth analysis Q1'!O57+'Growth analysis Q2'!O57+'Growth analysis Q3'!O57+'Growth analysis Q4'!O57</f>
        <v>0</v>
      </c>
      <c r="P57" s="250">
        <f>+'Growth analysis Q1'!P57+'Growth analysis Q2'!P57+'Growth analysis Q3'!P57+'Growth analysis Q4'!P57</f>
        <v>0</v>
      </c>
      <c r="Q57" s="658">
        <f t="shared" si="5"/>
        <v>0</v>
      </c>
      <c r="R57" s="530"/>
      <c r="S57" s="660" t="str">
        <f t="shared" ref="S57" si="9">+IFERROR(IF(E57*L57&lt;0,"n.m.",IF(E57/L57-1&gt;100%,"&gt;100%",E57/L57-1)),"n.m.")</f>
        <v>n.m.</v>
      </c>
      <c r="T57" s="660" t="str">
        <f t="shared" ref="T57" si="10">+IFERROR(IF(J57*Q57&lt;0,"n.m.",IF(J57/Q57-1&gt;100%,"&gt;100%",J57/Q57-1)),"n.m.")</f>
        <v>n.m.</v>
      </c>
      <c r="U57" s="661"/>
      <c r="V57" s="42"/>
    </row>
    <row r="58" spans="1:25" s="97" customFormat="1" ht="12.75" customHeight="1">
      <c r="A58" s="671"/>
      <c r="B58" s="672"/>
      <c r="C58" s="663" t="s">
        <v>171</v>
      </c>
      <c r="D58" s="663"/>
      <c r="E58" s="664">
        <f>'Profit &amp; margin'!D90</f>
        <v>2755</v>
      </c>
      <c r="F58" s="665"/>
      <c r="G58" s="259">
        <f t="shared" ref="G58:H58" si="11">G54+G56+G57</f>
        <v>9</v>
      </c>
      <c r="H58" s="259">
        <f t="shared" si="11"/>
        <v>42</v>
      </c>
      <c r="I58" s="259">
        <f>I54+I56+I57</f>
        <v>-113</v>
      </c>
      <c r="J58" s="666">
        <f t="shared" si="4"/>
        <v>2817</v>
      </c>
      <c r="K58" s="667"/>
      <c r="L58" s="664">
        <f>+'Profit &amp; margin'!M90</f>
        <v>3135</v>
      </c>
      <c r="M58" s="89">
        <f>M54+M56+M57</f>
        <v>-24</v>
      </c>
      <c r="N58" s="89">
        <f>N54+N56+N57</f>
        <v>13</v>
      </c>
      <c r="O58" s="89">
        <f>O54+O56+O57</f>
        <v>120</v>
      </c>
      <c r="P58" s="89">
        <f>P54+P56+P57</f>
        <v>-114</v>
      </c>
      <c r="Q58" s="666">
        <f t="shared" si="5"/>
        <v>3092</v>
      </c>
      <c r="R58" s="363"/>
      <c r="S58" s="668">
        <f t="shared" si="6"/>
        <v>-0.12121212121212122</v>
      </c>
      <c r="T58" s="668">
        <f t="shared" si="7"/>
        <v>-8.8939197930142266E-2</v>
      </c>
      <c r="U58" s="669"/>
      <c r="V58" s="671"/>
    </row>
    <row r="59" spans="1:25" ht="12.75" customHeight="1">
      <c r="A59" s="238"/>
      <c r="B59" s="66"/>
      <c r="C59" s="656"/>
      <c r="D59" s="656"/>
      <c r="E59" s="664"/>
      <c r="F59" s="657"/>
      <c r="G59" s="250"/>
      <c r="H59" s="250"/>
      <c r="I59" s="250"/>
      <c r="J59" s="666"/>
      <c r="K59" s="659"/>
      <c r="L59" s="659"/>
      <c r="M59" s="80"/>
      <c r="N59" s="80"/>
      <c r="O59" s="80"/>
      <c r="P59" s="80"/>
      <c r="Q59" s="666"/>
      <c r="R59" s="530"/>
      <c r="S59" s="660"/>
      <c r="T59" s="660"/>
      <c r="U59" s="661"/>
    </row>
    <row r="60" spans="1:25" s="97" customFormat="1" ht="12.75" customHeight="1">
      <c r="A60" s="45"/>
      <c r="B60" s="61"/>
      <c r="C60" s="673" t="s">
        <v>188</v>
      </c>
      <c r="D60" s="673"/>
      <c r="E60" s="664">
        <f>'Profit &amp; margin'!D92</f>
        <v>29</v>
      </c>
      <c r="F60" s="674"/>
      <c r="G60" s="250">
        <f>+'Growth analysis Q1'!G60+'Growth analysis Q2'!G60+'Growth analysis Q3'!G60+'Growth analysis Q4'!G60</f>
        <v>0</v>
      </c>
      <c r="H60" s="250">
        <f>+'Growth analysis Q1'!H60+'Growth analysis Q2'!H60+'Growth analysis Q3'!H60+'Growth analysis Q4'!H60</f>
        <v>0</v>
      </c>
      <c r="I60" s="250">
        <f>+'Growth analysis Q1'!I60+'Growth analysis Q2'!I60+'Growth analysis Q3'!I60+'Growth analysis Q4'!I60</f>
        <v>0</v>
      </c>
      <c r="J60" s="675">
        <f t="shared" si="4"/>
        <v>29</v>
      </c>
      <c r="K60" s="664"/>
      <c r="L60" s="95">
        <f>+'Profit &amp; margin'!M92</f>
        <v>30</v>
      </c>
      <c r="M60" s="250">
        <f>+'Growth analysis Q1'!M60+'Growth analysis Q2'!M60+'Growth analysis Q3'!M60+'Growth analysis Q4'!M60</f>
        <v>0</v>
      </c>
      <c r="N60" s="250">
        <f>+'Growth analysis Q1'!N60+'Growth analysis Q2'!N60+'Growth analysis Q3'!N60+'Growth analysis Q4'!N60</f>
        <v>0</v>
      </c>
      <c r="O60" s="250">
        <f>+'Growth analysis Q1'!O60+'Growth analysis Q2'!O60+'Growth analysis Q3'!O60+'Growth analysis Q4'!O60</f>
        <v>0</v>
      </c>
      <c r="P60" s="250">
        <f>+'Growth analysis Q1'!P60+'Growth analysis Q2'!P60+'Growth analysis Q3'!P60+'Growth analysis Q4'!P60</f>
        <v>0</v>
      </c>
      <c r="Q60" s="675">
        <f t="shared" si="5"/>
        <v>30</v>
      </c>
      <c r="R60" s="531"/>
      <c r="S60" s="668">
        <f t="shared" si="6"/>
        <v>-3.3333333333333326E-2</v>
      </c>
      <c r="T60" s="668">
        <f t="shared" si="7"/>
        <v>-3.3333333333333326E-2</v>
      </c>
      <c r="U60" s="676"/>
      <c r="V60" s="45"/>
      <c r="Y60" s="141"/>
    </row>
    <row r="61" spans="1:25" ht="12.75" customHeight="1">
      <c r="A61" s="238"/>
      <c r="B61" s="66"/>
      <c r="C61" s="656"/>
      <c r="D61" s="656"/>
      <c r="E61" s="664"/>
      <c r="F61" s="657"/>
      <c r="G61" s="250"/>
      <c r="H61" s="250"/>
      <c r="I61" s="250"/>
      <c r="J61" s="670"/>
      <c r="K61" s="659"/>
      <c r="L61" s="659"/>
      <c r="M61" s="80"/>
      <c r="N61" s="80"/>
      <c r="O61" s="80"/>
      <c r="P61" s="80"/>
      <c r="Q61" s="670"/>
      <c r="R61" s="530"/>
      <c r="S61" s="660"/>
      <c r="T61" s="660"/>
      <c r="U61" s="661"/>
    </row>
    <row r="62" spans="1:25" s="97" customFormat="1" ht="12.75" customHeight="1">
      <c r="A62" s="671"/>
      <c r="B62" s="672"/>
      <c r="C62" s="673" t="s">
        <v>31</v>
      </c>
      <c r="D62" s="673"/>
      <c r="E62" s="95">
        <f>'Profit &amp; margin'!D94</f>
        <v>-101</v>
      </c>
      <c r="F62" s="674"/>
      <c r="G62" s="250">
        <f>+'Growth analysis Q1'!G62+'Growth analysis Q2'!G62+'Growth analysis Q3'!G62+'Growth analysis Q4'!G62</f>
        <v>0</v>
      </c>
      <c r="H62" s="250">
        <f>+'Growth analysis Q1'!H62+'Growth analysis Q2'!H62+'Growth analysis Q3'!H62+'Growth analysis Q4'!H62</f>
        <v>-77</v>
      </c>
      <c r="I62" s="250">
        <f>+'Growth analysis Q1'!I62+'Growth analysis Q2'!I62+'Growth analysis Q3'!I62+'Growth analysis Q4'!I62</f>
        <v>-9</v>
      </c>
      <c r="J62" s="675">
        <f>E62+F62-G62-H62-I62</f>
        <v>-15</v>
      </c>
      <c r="K62" s="664"/>
      <c r="L62" s="375">
        <f>+'Profit &amp; margin'!M94</f>
        <v>-63</v>
      </c>
      <c r="M62" s="250">
        <f>+'Growth analysis Q1'!M62+'Growth analysis Q2'!M62+'Growth analysis Q3'!M62+'Growth analysis Q4'!M62</f>
        <v>0</v>
      </c>
      <c r="N62" s="250">
        <f>+'Growth analysis Q1'!N62+'Growth analysis Q2'!N62+'Growth analysis Q3'!N62+'Growth analysis Q4'!N62</f>
        <v>0</v>
      </c>
      <c r="O62" s="250">
        <f>+'Growth analysis Q1'!O62+'Growth analysis Q2'!O62+'Growth analysis Q3'!O62+'Growth analysis Q4'!O62</f>
        <v>0</v>
      </c>
      <c r="P62" s="250">
        <f>+'Growth analysis Q1'!P62+'Growth analysis Q2'!P62+'Growth analysis Q3'!P62+'Growth analysis Q4'!P62</f>
        <v>-18</v>
      </c>
      <c r="Q62" s="675">
        <f>L62+M62-N62-O62-P62</f>
        <v>-45</v>
      </c>
      <c r="R62" s="531"/>
      <c r="S62" s="668">
        <f t="shared" si="6"/>
        <v>0.60317460317460325</v>
      </c>
      <c r="T62" s="668">
        <f t="shared" si="7"/>
        <v>-0.66666666666666674</v>
      </c>
      <c r="U62" s="676"/>
      <c r="V62" s="671"/>
    </row>
    <row r="63" spans="1:25" s="97" customFormat="1" ht="12.75" customHeight="1">
      <c r="A63" s="671"/>
      <c r="B63" s="672"/>
      <c r="C63" s="673"/>
      <c r="D63" s="673"/>
      <c r="E63" s="664"/>
      <c r="F63" s="674"/>
      <c r="G63" s="259"/>
      <c r="H63" s="259"/>
      <c r="I63" s="259"/>
      <c r="J63" s="670"/>
      <c r="K63" s="664"/>
      <c r="L63" s="659"/>
      <c r="M63" s="89"/>
      <c r="N63" s="89"/>
      <c r="O63" s="89"/>
      <c r="P63" s="89"/>
      <c r="Q63" s="670"/>
      <c r="R63" s="531"/>
      <c r="S63" s="668"/>
      <c r="T63" s="668"/>
      <c r="U63" s="676"/>
      <c r="V63" s="671"/>
    </row>
    <row r="64" spans="1:25" s="97" customFormat="1" ht="12.75" customHeight="1">
      <c r="A64" s="671"/>
      <c r="B64" s="672"/>
      <c r="C64" s="673" t="s">
        <v>546</v>
      </c>
      <c r="D64" s="673"/>
      <c r="E64" s="664">
        <f>'Profit &amp; margin'!D96</f>
        <v>3842</v>
      </c>
      <c r="F64" s="674"/>
      <c r="G64" s="259">
        <f>G47+G60+G58+G62</f>
        <v>9</v>
      </c>
      <c r="H64" s="259">
        <f>H47+H60+H58+H62</f>
        <v>49</v>
      </c>
      <c r="I64" s="259">
        <f>I47+I60+I58+I62</f>
        <v>-122</v>
      </c>
      <c r="J64" s="666">
        <f>E64+F64-G64-H64-I64</f>
        <v>3906</v>
      </c>
      <c r="K64" s="664"/>
      <c r="L64" s="664">
        <f>+'Profit &amp; margin'!M96</f>
        <v>4638</v>
      </c>
      <c r="M64" s="89">
        <f>M47+M60+M58+M62</f>
        <v>-132</v>
      </c>
      <c r="N64" s="89">
        <f>N47+N60+N58+N62</f>
        <v>13</v>
      </c>
      <c r="O64" s="89">
        <f>O47+O60+O58+O62</f>
        <v>237</v>
      </c>
      <c r="P64" s="89">
        <f>P47+P60+P58+P62</f>
        <v>-173</v>
      </c>
      <c r="Q64" s="666">
        <f>L64+M64-N64-O64-P64</f>
        <v>4429</v>
      </c>
      <c r="R64" s="531"/>
      <c r="S64" s="668">
        <f t="shared" si="6"/>
        <v>-0.17162570073307459</v>
      </c>
      <c r="T64" s="668">
        <f t="shared" si="7"/>
        <v>-0.11808534657936332</v>
      </c>
      <c r="U64" s="676"/>
      <c r="V64" s="671"/>
    </row>
    <row r="65" spans="1:22" s="97" customFormat="1" ht="12.75" customHeight="1">
      <c r="A65" s="45"/>
      <c r="B65" s="61"/>
      <c r="C65" s="111"/>
      <c r="D65" s="673"/>
      <c r="E65" s="664"/>
      <c r="F65" s="674"/>
      <c r="G65" s="259"/>
      <c r="H65" s="259"/>
      <c r="I65" s="259"/>
      <c r="J65" s="666"/>
      <c r="K65" s="664"/>
      <c r="L65" s="664"/>
      <c r="M65" s="89"/>
      <c r="N65" s="89"/>
      <c r="O65" s="89"/>
      <c r="P65" s="89"/>
      <c r="Q65" s="666"/>
      <c r="R65" s="531"/>
      <c r="S65" s="668"/>
      <c r="T65" s="668"/>
      <c r="U65" s="676"/>
      <c r="V65" s="45"/>
    </row>
    <row r="66" spans="1:22" s="97" customFormat="1" ht="12.75" customHeight="1">
      <c r="A66" s="45"/>
      <c r="B66" s="61"/>
      <c r="C66" s="273" t="s">
        <v>526</v>
      </c>
      <c r="D66" s="673"/>
      <c r="E66" s="677">
        <f>'Profit &amp; margin'!D100</f>
        <v>959</v>
      </c>
      <c r="F66" s="678"/>
      <c r="G66" s="274">
        <f>+'Growth analysis Q1'!G66+'Growth analysis Q2'!G66+'Growth analysis Q3'!G66+'Growth analysis Q4'!G66</f>
        <v>0</v>
      </c>
      <c r="H66" s="274">
        <f>+'Growth analysis Q1'!H66+'Growth analysis Q2'!H66+'Growth analysis Q3'!H66+'Growth analysis Q4'!H66</f>
        <v>66</v>
      </c>
      <c r="I66" s="274">
        <f>+'Growth analysis Q1'!I66+'Growth analysis Q2'!I66+'Growth analysis Q3'!I66+'Growth analysis Q4'!I66</f>
        <v>0</v>
      </c>
      <c r="J66" s="679">
        <f t="shared" ref="J66:J68" si="12">E66+F66-G66-H66-I66</f>
        <v>893</v>
      </c>
      <c r="K66" s="677"/>
      <c r="L66" s="677">
        <f>'Profit &amp; margin'!M100</f>
        <v>1292</v>
      </c>
      <c r="M66" s="274">
        <f>+'Growth analysis Q1'!M66+'Growth analysis Q2'!M66+'Growth analysis Q3'!M66+'Growth analysis Q4'!M66</f>
        <v>-79</v>
      </c>
      <c r="N66" s="274">
        <f>+'Growth analysis Q1'!N66+'Growth analysis Q2'!N66+'Growth analysis Q3'!N66+'Growth analysis Q4'!N66</f>
        <v>0</v>
      </c>
      <c r="O66" s="274">
        <f>+'Growth analysis Q1'!O66+'Growth analysis Q2'!O66+'Growth analysis Q3'!O66+'Growth analysis Q4'!O66</f>
        <v>119</v>
      </c>
      <c r="P66" s="274">
        <f>+'Growth analysis Q1'!P66+'Growth analysis Q2'!P66+'Growth analysis Q3'!P66+'Growth analysis Q4'!P66</f>
        <v>-39</v>
      </c>
      <c r="Q66" s="679">
        <f t="shared" ref="Q66:Q68" si="13">L66+M66-N66-O66-P66</f>
        <v>1133</v>
      </c>
      <c r="R66" s="533"/>
      <c r="S66" s="680">
        <f t="shared" si="6"/>
        <v>-0.25773993808049533</v>
      </c>
      <c r="T66" s="680">
        <f t="shared" si="7"/>
        <v>-0.21182700794351284</v>
      </c>
      <c r="U66" s="676"/>
      <c r="V66" s="45"/>
    </row>
    <row r="67" spans="1:22" s="97" customFormat="1" ht="12.75" customHeight="1">
      <c r="A67" s="45"/>
      <c r="B67" s="61"/>
      <c r="C67" s="111"/>
      <c r="D67" s="673"/>
      <c r="E67" s="664"/>
      <c r="F67" s="674"/>
      <c r="G67" s="259"/>
      <c r="H67" s="259"/>
      <c r="I67" s="259"/>
      <c r="J67" s="666"/>
      <c r="K67" s="664"/>
      <c r="L67" s="664"/>
      <c r="M67" s="89"/>
      <c r="N67" s="89"/>
      <c r="O67" s="89"/>
      <c r="P67" s="89"/>
      <c r="Q67" s="666"/>
      <c r="R67" s="531"/>
      <c r="S67" s="668"/>
      <c r="T67" s="668"/>
      <c r="U67" s="676"/>
      <c r="V67" s="45"/>
    </row>
    <row r="68" spans="1:22" s="97" customFormat="1" ht="12.75" customHeight="1">
      <c r="A68" s="45"/>
      <c r="B68" s="61"/>
      <c r="C68" s="111" t="s">
        <v>547</v>
      </c>
      <c r="D68" s="673"/>
      <c r="E68" s="664">
        <f>'Profit &amp; margin'!D104</f>
        <v>2883</v>
      </c>
      <c r="F68" s="674"/>
      <c r="G68" s="259">
        <f>G64-G66</f>
        <v>9</v>
      </c>
      <c r="H68" s="259">
        <f t="shared" ref="H68:I68" si="14">H64-H66</f>
        <v>-17</v>
      </c>
      <c r="I68" s="259">
        <f t="shared" si="14"/>
        <v>-122</v>
      </c>
      <c r="J68" s="666">
        <f t="shared" si="12"/>
        <v>3013</v>
      </c>
      <c r="K68" s="664"/>
      <c r="L68" s="664">
        <f>'Profit &amp; margin'!M104</f>
        <v>3346</v>
      </c>
      <c r="M68" s="89">
        <f>M64-M66</f>
        <v>-53</v>
      </c>
      <c r="N68" s="89">
        <f t="shared" ref="N68:P68" si="15">N64-N66</f>
        <v>13</v>
      </c>
      <c r="O68" s="89">
        <f t="shared" si="15"/>
        <v>118</v>
      </c>
      <c r="P68" s="89">
        <f t="shared" si="15"/>
        <v>-134</v>
      </c>
      <c r="Q68" s="666">
        <f t="shared" si="13"/>
        <v>3296</v>
      </c>
      <c r="R68" s="531"/>
      <c r="S68" s="668">
        <f t="shared" si="6"/>
        <v>-0.13837417812313213</v>
      </c>
      <c r="T68" s="668">
        <f t="shared" si="7"/>
        <v>-8.5861650485436924E-2</v>
      </c>
      <c r="U68" s="676"/>
      <c r="V68" s="45"/>
    </row>
    <row r="69" spans="1:22" ht="12.75" customHeight="1">
      <c r="A69" s="238"/>
      <c r="B69" s="66"/>
      <c r="C69" s="656"/>
      <c r="D69" s="656"/>
      <c r="E69" s="681"/>
      <c r="F69" s="682"/>
      <c r="G69" s="682"/>
      <c r="H69" s="682"/>
      <c r="I69" s="682"/>
      <c r="J69" s="683"/>
      <c r="K69" s="681"/>
      <c r="L69" s="681"/>
      <c r="M69" s="684"/>
      <c r="N69" s="684"/>
      <c r="O69" s="684"/>
      <c r="P69" s="684"/>
      <c r="Q69" s="683"/>
      <c r="R69" s="685"/>
      <c r="S69" s="685"/>
      <c r="T69" s="685"/>
      <c r="U69" s="686"/>
    </row>
    <row r="70" spans="1:22" ht="9" customHeight="1">
      <c r="A70" s="42"/>
      <c r="B70" s="42"/>
      <c r="C70" s="42"/>
      <c r="D70" s="42"/>
      <c r="E70" s="42"/>
      <c r="F70" s="42"/>
      <c r="G70" s="42"/>
      <c r="H70" s="43"/>
      <c r="I70" s="42"/>
      <c r="J70" s="42"/>
      <c r="K70" s="42"/>
      <c r="L70" s="42"/>
      <c r="M70" s="42"/>
      <c r="N70" s="42"/>
      <c r="O70" s="43"/>
      <c r="P70" s="42"/>
      <c r="Q70" s="42"/>
      <c r="R70" s="42"/>
      <c r="S70" s="43"/>
      <c r="T70" s="688"/>
      <c r="U70" s="42"/>
      <c r="V70" s="42"/>
    </row>
    <row r="71" spans="1:22" ht="14.25">
      <c r="A71" s="205"/>
      <c r="B71" s="236" t="s">
        <v>277</v>
      </c>
      <c r="C71" s="157"/>
      <c r="D71" s="157"/>
      <c r="E71" s="157"/>
      <c r="F71" s="157"/>
      <c r="G71" s="157"/>
      <c r="H71" s="76"/>
      <c r="I71" s="76"/>
      <c r="J71" s="157"/>
      <c r="K71" s="78"/>
      <c r="L71" s="157"/>
      <c r="M71" s="157"/>
      <c r="N71" s="157"/>
      <c r="O71" s="157"/>
      <c r="P71" s="157"/>
      <c r="Q71" s="78"/>
      <c r="R71" s="157"/>
      <c r="S71" s="618"/>
      <c r="T71" s="689"/>
      <c r="U71" s="205"/>
      <c r="V71" s="205"/>
    </row>
    <row r="72" spans="1:22" ht="14.25">
      <c r="A72" s="205"/>
      <c r="B72" s="236" t="s">
        <v>679</v>
      </c>
      <c r="C72" s="157"/>
      <c r="D72" s="157"/>
      <c r="E72" s="157"/>
      <c r="F72" s="157"/>
      <c r="G72" s="157"/>
      <c r="H72" s="76"/>
      <c r="I72" s="76"/>
      <c r="J72" s="157"/>
      <c r="K72" s="78"/>
      <c r="L72" s="157"/>
      <c r="M72" s="157"/>
      <c r="N72" s="157"/>
      <c r="O72" s="157"/>
      <c r="P72" s="157"/>
      <c r="Q72" s="78"/>
      <c r="R72" s="157"/>
      <c r="S72" s="618"/>
      <c r="T72" s="689"/>
      <c r="U72" s="205"/>
      <c r="V72" s="205"/>
    </row>
    <row r="73" spans="1:22" ht="14.25">
      <c r="A73" s="205"/>
      <c r="B73" s="236" t="s">
        <v>451</v>
      </c>
      <c r="C73" s="157"/>
      <c r="D73" s="157"/>
      <c r="E73" s="157"/>
      <c r="F73" s="157"/>
      <c r="G73" s="157"/>
      <c r="H73" s="76"/>
      <c r="I73" s="76"/>
      <c r="J73" s="157"/>
      <c r="K73" s="78"/>
      <c r="L73" s="157"/>
      <c r="M73" s="157"/>
      <c r="N73" s="157"/>
      <c r="O73" s="157"/>
      <c r="P73" s="157"/>
      <c r="Q73" s="78"/>
      <c r="R73" s="157"/>
      <c r="S73" s="618"/>
      <c r="T73" s="689"/>
      <c r="U73" s="205"/>
      <c r="V73" s="205"/>
    </row>
    <row r="74" spans="1:22" s="205" customFormat="1">
      <c r="H74" s="161"/>
      <c r="O74" s="161"/>
      <c r="S74" s="689"/>
      <c r="T74" s="689"/>
    </row>
    <row r="75" spans="1:22" ht="9" customHeight="1">
      <c r="A75" s="42"/>
      <c r="B75" s="42"/>
      <c r="C75" s="42"/>
      <c r="D75" s="42"/>
      <c r="E75" s="42"/>
      <c r="F75" s="42"/>
      <c r="G75" s="42"/>
      <c r="H75" s="43"/>
      <c r="I75" s="42"/>
      <c r="J75" s="42"/>
      <c r="K75" s="42"/>
      <c r="L75" s="42"/>
      <c r="M75" s="42"/>
      <c r="N75" s="42"/>
      <c r="O75" s="43"/>
      <c r="P75" s="42"/>
      <c r="Q75" s="42"/>
      <c r="R75" s="42"/>
      <c r="S75" s="43"/>
      <c r="T75" s="43"/>
      <c r="U75" s="42"/>
      <c r="V75" s="42"/>
    </row>
    <row r="76" spans="1:22" ht="12.75">
      <c r="A76" s="45"/>
      <c r="B76" s="52"/>
      <c r="C76" s="633" t="s">
        <v>38</v>
      </c>
      <c r="D76" s="634"/>
      <c r="E76" s="635">
        <f>+E40</f>
        <v>2013</v>
      </c>
      <c r="F76" s="692"/>
      <c r="G76" s="693"/>
      <c r="H76" s="694"/>
      <c r="I76" s="693"/>
      <c r="J76" s="640">
        <f>+J40</f>
        <v>2013</v>
      </c>
      <c r="K76" s="641"/>
      <c r="L76" s="635">
        <f>+L40</f>
        <v>2012</v>
      </c>
      <c r="M76" s="694"/>
      <c r="N76" s="693"/>
      <c r="O76" s="694"/>
      <c r="P76" s="693"/>
      <c r="Q76" s="640">
        <f>+Q40</f>
        <v>2012</v>
      </c>
      <c r="R76" s="642"/>
      <c r="S76" s="643"/>
      <c r="T76" s="643"/>
      <c r="U76" s="644"/>
      <c r="V76" s="45"/>
    </row>
    <row r="77" spans="1:22" ht="12.75">
      <c r="A77" s="45"/>
      <c r="B77" s="52"/>
      <c r="C77" s="645" t="s">
        <v>266</v>
      </c>
      <c r="D77" s="646"/>
      <c r="E77" s="647" t="s">
        <v>242</v>
      </c>
      <c r="F77" s="636"/>
      <c r="G77" s="638"/>
      <c r="H77" s="698"/>
      <c r="I77" s="648"/>
      <c r="J77" s="649" t="s">
        <v>267</v>
      </c>
      <c r="K77" s="641"/>
      <c r="L77" s="647" t="s">
        <v>242</v>
      </c>
      <c r="M77" s="648"/>
      <c r="N77" s="638"/>
      <c r="O77" s="698"/>
      <c r="P77" s="648"/>
      <c r="Q77" s="649" t="s">
        <v>267</v>
      </c>
      <c r="R77" s="642"/>
      <c r="S77" s="643"/>
      <c r="T77" s="643"/>
      <c r="U77" s="644"/>
      <c r="V77" s="45"/>
    </row>
    <row r="78" spans="1:22" ht="12.75">
      <c r="A78" s="42"/>
      <c r="B78" s="74"/>
      <c r="C78" s="74"/>
      <c r="D78" s="74"/>
      <c r="E78" s="650"/>
      <c r="F78" s="651"/>
      <c r="G78" s="651"/>
      <c r="H78" s="651"/>
      <c r="I78" s="651"/>
      <c r="J78" s="652"/>
      <c r="K78" s="650"/>
      <c r="L78" s="650"/>
      <c r="M78" s="651"/>
      <c r="N78" s="651"/>
      <c r="O78" s="651"/>
      <c r="P78" s="651"/>
      <c r="Q78" s="652"/>
      <c r="R78" s="653"/>
      <c r="S78" s="654"/>
      <c r="T78" s="655"/>
      <c r="U78" s="175"/>
      <c r="V78" s="42"/>
    </row>
    <row r="79" spans="1:22" ht="12.75">
      <c r="A79" s="42"/>
      <c r="B79" s="74"/>
      <c r="C79" s="88" t="s">
        <v>530</v>
      </c>
      <c r="D79" s="656"/>
      <c r="E79" s="357">
        <f>E43/E5</f>
        <v>0.30121989365029717</v>
      </c>
      <c r="F79" s="360"/>
      <c r="G79" s="360"/>
      <c r="H79" s="360"/>
      <c r="I79" s="360"/>
      <c r="J79" s="699">
        <f>J43/J5</f>
        <v>0.28314393939393939</v>
      </c>
      <c r="K79" s="357"/>
      <c r="L79" s="357">
        <f>L43/L5</f>
        <v>0.37896592244418331</v>
      </c>
      <c r="M79" s="360"/>
      <c r="N79" s="360"/>
      <c r="O79" s="360"/>
      <c r="P79" s="360"/>
      <c r="Q79" s="699">
        <f>Q43/Q5</f>
        <v>0.35984727966910596</v>
      </c>
      <c r="R79" s="530"/>
      <c r="S79" s="530"/>
      <c r="T79" s="530"/>
      <c r="U79" s="686"/>
      <c r="V79" s="42"/>
    </row>
    <row r="80" spans="1:22" ht="12.75">
      <c r="A80" s="42"/>
      <c r="B80" s="74"/>
      <c r="C80" s="656" t="s">
        <v>29</v>
      </c>
      <c r="D80" s="656"/>
      <c r="E80" s="357">
        <f>E44/E6</f>
        <v>0.26373626373626374</v>
      </c>
      <c r="F80" s="360"/>
      <c r="G80" s="360"/>
      <c r="H80" s="360"/>
      <c r="I80" s="360"/>
      <c r="J80" s="699">
        <f>J44/J6</f>
        <v>0.25549450549450547</v>
      </c>
      <c r="K80" s="357"/>
      <c r="L80" s="357">
        <f>L44/L6</f>
        <v>0.3383084577114428</v>
      </c>
      <c r="M80" s="360"/>
      <c r="N80" s="360"/>
      <c r="O80" s="360"/>
      <c r="P80" s="360"/>
      <c r="Q80" s="699">
        <f>Q44/Q6</f>
        <v>0.3201581027667984</v>
      </c>
      <c r="R80" s="530"/>
      <c r="S80" s="530"/>
      <c r="T80" s="530"/>
      <c r="U80" s="686"/>
      <c r="V80" s="42"/>
    </row>
    <row r="81" spans="1:22" ht="15">
      <c r="A81" s="45"/>
      <c r="B81" s="61"/>
      <c r="C81" s="656" t="s">
        <v>449</v>
      </c>
      <c r="D81" s="656"/>
      <c r="E81" s="357" t="s">
        <v>469</v>
      </c>
      <c r="F81" s="360"/>
      <c r="G81" s="360"/>
      <c r="H81" s="360"/>
      <c r="I81" s="360"/>
      <c r="J81" s="699" t="s">
        <v>469</v>
      </c>
      <c r="K81" s="357"/>
      <c r="L81" s="357">
        <f>L45/L7</f>
        <v>-0.10121457489878542</v>
      </c>
      <c r="M81" s="360"/>
      <c r="N81" s="360"/>
      <c r="O81" s="360"/>
      <c r="P81" s="360"/>
      <c r="Q81" s="699">
        <f>Q45/Q7</f>
        <v>-9.3117408906882596E-2</v>
      </c>
      <c r="R81" s="530"/>
      <c r="S81" s="530"/>
      <c r="T81" s="530"/>
      <c r="U81" s="686"/>
      <c r="V81" s="45"/>
    </row>
    <row r="82" spans="1:22" ht="12.75">
      <c r="A82" s="45"/>
      <c r="B82" s="61"/>
      <c r="C82" s="656" t="s">
        <v>338</v>
      </c>
      <c r="D82" s="656"/>
      <c r="E82" s="357">
        <f>E46/E8</f>
        <v>9.7560975609756101E-2</v>
      </c>
      <c r="F82" s="360"/>
      <c r="G82" s="360"/>
      <c r="H82" s="360"/>
      <c r="I82" s="360"/>
      <c r="J82" s="699">
        <f>J46/J8</f>
        <v>-0.1951219512195122</v>
      </c>
      <c r="K82" s="357"/>
      <c r="L82" s="357">
        <f>L46/L8</f>
        <v>1.1904761904761904E-2</v>
      </c>
      <c r="M82" s="360"/>
      <c r="N82" s="360"/>
      <c r="O82" s="360"/>
      <c r="P82" s="360"/>
      <c r="Q82" s="699">
        <f>Q46/Q8</f>
        <v>-8.3333333333333332E-3</v>
      </c>
      <c r="R82" s="530"/>
      <c r="S82" s="530"/>
      <c r="T82" s="530"/>
      <c r="U82" s="686"/>
      <c r="V82" s="45"/>
    </row>
    <row r="83" spans="1:22" ht="12.75">
      <c r="A83" s="42"/>
      <c r="B83" s="74"/>
      <c r="C83" s="663" t="s">
        <v>633</v>
      </c>
      <c r="D83" s="663"/>
      <c r="E83" s="361">
        <f>E47/E9</f>
        <v>0.29223398890569846</v>
      </c>
      <c r="F83" s="700"/>
      <c r="G83" s="700"/>
      <c r="H83" s="700"/>
      <c r="I83" s="700"/>
      <c r="J83" s="701">
        <f>J47/J9</f>
        <v>0.2730505461010922</v>
      </c>
      <c r="K83" s="702"/>
      <c r="L83" s="361">
        <f>L47/L9</f>
        <v>0.35140700068634179</v>
      </c>
      <c r="M83" s="700"/>
      <c r="N83" s="700"/>
      <c r="O83" s="700"/>
      <c r="P83" s="700"/>
      <c r="Q83" s="701">
        <f>Q47/Q9</f>
        <v>0.33556713824770412</v>
      </c>
      <c r="R83" s="363"/>
      <c r="S83" s="531"/>
      <c r="T83" s="531"/>
      <c r="U83" s="703"/>
      <c r="V83" s="42"/>
    </row>
    <row r="84" spans="1:22" ht="12.75">
      <c r="A84" s="42"/>
      <c r="B84" s="74"/>
      <c r="C84" s="663"/>
      <c r="D84" s="663"/>
      <c r="E84" s="361"/>
      <c r="F84" s="700"/>
      <c r="G84" s="700"/>
      <c r="H84" s="700"/>
      <c r="I84" s="700"/>
      <c r="J84" s="701"/>
      <c r="K84" s="702"/>
      <c r="L84" s="361"/>
      <c r="M84" s="700"/>
      <c r="N84" s="700"/>
      <c r="O84" s="700"/>
      <c r="P84" s="700"/>
      <c r="Q84" s="701"/>
      <c r="R84" s="363"/>
      <c r="S84" s="531"/>
      <c r="T84" s="531"/>
      <c r="U84" s="703"/>
      <c r="V84" s="42"/>
    </row>
    <row r="85" spans="1:22" ht="12.75">
      <c r="A85" s="42"/>
      <c r="B85" s="74"/>
      <c r="C85" s="656" t="s">
        <v>309</v>
      </c>
      <c r="D85" s="656"/>
      <c r="E85" s="357">
        <f t="shared" ref="E85:E90" si="16">E49/E11</f>
        <v>0.27152317880794702</v>
      </c>
      <c r="F85" s="360"/>
      <c r="G85" s="360"/>
      <c r="H85" s="360"/>
      <c r="I85" s="360"/>
      <c r="J85" s="699">
        <f t="shared" ref="J85:J90" si="17">J49/J11</f>
        <v>0.27278775781769793</v>
      </c>
      <c r="K85" s="357"/>
      <c r="L85" s="357">
        <f t="shared" ref="L85:L90" si="18">L49/L11</f>
        <v>0.29876977152899825</v>
      </c>
      <c r="M85" s="360"/>
      <c r="N85" s="360"/>
      <c r="O85" s="360"/>
      <c r="P85" s="360"/>
      <c r="Q85" s="699">
        <f t="shared" ref="Q85:Q90" si="19">Q49/Q11</f>
        <v>0.29516994633273702</v>
      </c>
      <c r="R85" s="530"/>
      <c r="S85" s="530"/>
      <c r="T85" s="530"/>
      <c r="U85" s="686"/>
      <c r="V85" s="42"/>
    </row>
    <row r="86" spans="1:22" ht="12.75">
      <c r="A86" s="114"/>
      <c r="B86" s="115"/>
      <c r="C86" s="656" t="s">
        <v>310</v>
      </c>
      <c r="D86" s="656"/>
      <c r="E86" s="357">
        <f t="shared" si="16"/>
        <v>0.19113149847094801</v>
      </c>
      <c r="F86" s="360"/>
      <c r="G86" s="360"/>
      <c r="H86" s="360"/>
      <c r="I86" s="360"/>
      <c r="J86" s="699">
        <f t="shared" si="17"/>
        <v>0.20211640211640211</v>
      </c>
      <c r="K86" s="357"/>
      <c r="L86" s="357">
        <f t="shared" si="18"/>
        <v>0.19816414686825054</v>
      </c>
      <c r="M86" s="360"/>
      <c r="N86" s="360"/>
      <c r="O86" s="360"/>
      <c r="P86" s="360"/>
      <c r="Q86" s="699">
        <f t="shared" si="19"/>
        <v>0.21274298056155508</v>
      </c>
      <c r="R86" s="530"/>
      <c r="S86" s="530"/>
      <c r="T86" s="530"/>
      <c r="U86" s="686"/>
      <c r="V86" s="114"/>
    </row>
    <row r="87" spans="1:22" ht="12.75">
      <c r="A87" s="42"/>
      <c r="B87" s="74"/>
      <c r="C87" s="656" t="s">
        <v>30</v>
      </c>
      <c r="D87" s="656"/>
      <c r="E87" s="357">
        <f t="shared" si="16"/>
        <v>0.24889543446244478</v>
      </c>
      <c r="F87" s="360"/>
      <c r="G87" s="360"/>
      <c r="H87" s="360"/>
      <c r="I87" s="360"/>
      <c r="J87" s="699">
        <f t="shared" si="17"/>
        <v>0.24896577660774727</v>
      </c>
      <c r="K87" s="357"/>
      <c r="L87" s="357">
        <f t="shared" si="18"/>
        <v>0.25270635994587282</v>
      </c>
      <c r="M87" s="360"/>
      <c r="N87" s="360"/>
      <c r="O87" s="360"/>
      <c r="P87" s="360"/>
      <c r="Q87" s="699">
        <f t="shared" si="19"/>
        <v>0.26414439430753212</v>
      </c>
      <c r="R87" s="530"/>
      <c r="S87" s="530"/>
      <c r="T87" s="530"/>
      <c r="U87" s="686"/>
      <c r="V87" s="42"/>
    </row>
    <row r="88" spans="1:22" ht="12.75">
      <c r="A88" s="42"/>
      <c r="B88" s="74"/>
      <c r="C88" s="88" t="s">
        <v>317</v>
      </c>
      <c r="D88" s="656"/>
      <c r="E88" s="357">
        <f t="shared" si="16"/>
        <v>0.5535638070849338</v>
      </c>
      <c r="F88" s="360"/>
      <c r="G88" s="360"/>
      <c r="H88" s="360"/>
      <c r="I88" s="360"/>
      <c r="J88" s="699">
        <f t="shared" si="17"/>
        <v>0.55380017079419297</v>
      </c>
      <c r="K88" s="357"/>
      <c r="L88" s="357">
        <f t="shared" si="18"/>
        <v>0.55742083174360935</v>
      </c>
      <c r="M88" s="360"/>
      <c r="N88" s="360"/>
      <c r="O88" s="360"/>
      <c r="P88" s="360"/>
      <c r="Q88" s="699">
        <f t="shared" si="19"/>
        <v>0.5529972211194919</v>
      </c>
      <c r="R88" s="530"/>
      <c r="S88" s="530"/>
      <c r="T88" s="530"/>
      <c r="U88" s="686"/>
      <c r="V88" s="42"/>
    </row>
    <row r="89" spans="1:22" ht="12.75">
      <c r="A89" s="42"/>
      <c r="B89" s="74"/>
      <c r="C89" s="656" t="s">
        <v>338</v>
      </c>
      <c r="D89" s="656"/>
      <c r="E89" s="357">
        <f t="shared" si="16"/>
        <v>1.5340364333652923E-2</v>
      </c>
      <c r="F89" s="360"/>
      <c r="G89" s="360"/>
      <c r="H89" s="360"/>
      <c r="I89" s="360"/>
      <c r="J89" s="699">
        <f t="shared" si="17"/>
        <v>0</v>
      </c>
      <c r="K89" s="357"/>
      <c r="L89" s="357">
        <f t="shared" si="18"/>
        <v>8.9076418190342233E-3</v>
      </c>
      <c r="M89" s="360"/>
      <c r="N89" s="360"/>
      <c r="O89" s="360"/>
      <c r="P89" s="360"/>
      <c r="Q89" s="699">
        <f t="shared" si="19"/>
        <v>7.5011720581340839E-3</v>
      </c>
      <c r="R89" s="530"/>
      <c r="S89" s="530"/>
      <c r="T89" s="530"/>
      <c r="U89" s="686"/>
      <c r="V89" s="42"/>
    </row>
    <row r="90" spans="1:22" ht="12.75">
      <c r="A90" s="45"/>
      <c r="B90" s="61"/>
      <c r="C90" s="663" t="s">
        <v>214</v>
      </c>
      <c r="D90" s="663"/>
      <c r="E90" s="361">
        <f t="shared" si="16"/>
        <v>0.4229635376260667</v>
      </c>
      <c r="F90" s="700"/>
      <c r="G90" s="700"/>
      <c r="H90" s="700"/>
      <c r="I90" s="700"/>
      <c r="J90" s="701">
        <f t="shared" si="17"/>
        <v>0.43611287254280279</v>
      </c>
      <c r="K90" s="702"/>
      <c r="L90" s="361">
        <f t="shared" si="18"/>
        <v>0.43781236612880192</v>
      </c>
      <c r="M90" s="700"/>
      <c r="N90" s="700"/>
      <c r="O90" s="700"/>
      <c r="P90" s="700"/>
      <c r="Q90" s="701">
        <f t="shared" si="19"/>
        <v>0.4454090641553855</v>
      </c>
      <c r="R90" s="363"/>
      <c r="S90" s="531"/>
      <c r="T90" s="531"/>
      <c r="U90" s="703"/>
      <c r="V90" s="45"/>
    </row>
    <row r="91" spans="1:22" ht="12.75">
      <c r="A91" s="45"/>
      <c r="B91" s="61"/>
      <c r="C91" s="656"/>
      <c r="D91" s="656"/>
      <c r="E91" s="357"/>
      <c r="F91" s="360"/>
      <c r="G91" s="360"/>
      <c r="H91" s="360"/>
      <c r="I91" s="360"/>
      <c r="J91" s="699"/>
      <c r="K91" s="357"/>
      <c r="L91" s="357"/>
      <c r="M91" s="360"/>
      <c r="N91" s="360"/>
      <c r="O91" s="360"/>
      <c r="P91" s="360"/>
      <c r="Q91" s="699"/>
      <c r="R91" s="530"/>
      <c r="S91" s="530"/>
      <c r="T91" s="530"/>
      <c r="U91" s="686"/>
      <c r="V91" s="45"/>
    </row>
    <row r="92" spans="1:22" ht="12.75">
      <c r="A92" s="45"/>
      <c r="B92" s="61"/>
      <c r="C92" s="656" t="s">
        <v>405</v>
      </c>
      <c r="D92" s="656"/>
      <c r="E92" s="357">
        <f>E56/E18</f>
        <v>4.8309178743961352E-2</v>
      </c>
      <c r="F92" s="360"/>
      <c r="G92" s="360"/>
      <c r="H92" s="360"/>
      <c r="I92" s="360"/>
      <c r="J92" s="699">
        <f>J56/J18</f>
        <v>0.10789049919484701</v>
      </c>
      <c r="K92" s="357"/>
      <c r="L92" s="357">
        <f>L56/L18</f>
        <v>8.0046403712296987E-2</v>
      </c>
      <c r="M92" s="360"/>
      <c r="N92" s="360"/>
      <c r="O92" s="360"/>
      <c r="P92" s="360"/>
      <c r="Q92" s="699">
        <f>Q56/Q18</f>
        <v>9.4752186588921289E-2</v>
      </c>
      <c r="R92" s="530"/>
      <c r="S92" s="530"/>
      <c r="T92" s="530"/>
      <c r="U92" s="686"/>
      <c r="V92" s="45"/>
    </row>
    <row r="93" spans="1:22" ht="12.75">
      <c r="A93" s="42"/>
      <c r="B93" s="74"/>
      <c r="C93" s="656" t="s">
        <v>54</v>
      </c>
      <c r="D93" s="656"/>
      <c r="E93" s="357">
        <f>E57/E19</f>
        <v>3.787878787878788E-3</v>
      </c>
      <c r="F93" s="360"/>
      <c r="G93" s="360"/>
      <c r="H93" s="360"/>
      <c r="I93" s="360"/>
      <c r="J93" s="699">
        <f>J57/J19</f>
        <v>3.787878787878788E-3</v>
      </c>
      <c r="K93" s="357"/>
      <c r="L93" s="357">
        <f>L57/L19</f>
        <v>0</v>
      </c>
      <c r="M93" s="360"/>
      <c r="N93" s="360"/>
      <c r="O93" s="360"/>
      <c r="P93" s="360"/>
      <c r="Q93" s="699">
        <f>Q57/Q19</f>
        <v>0</v>
      </c>
      <c r="R93" s="530"/>
      <c r="S93" s="530"/>
      <c r="T93" s="530"/>
      <c r="U93" s="686"/>
      <c r="V93" s="42"/>
    </row>
    <row r="94" spans="1:22" ht="12.75">
      <c r="A94" s="238"/>
      <c r="B94" s="66"/>
      <c r="C94" s="663" t="s">
        <v>171</v>
      </c>
      <c r="D94" s="663"/>
      <c r="E94" s="361">
        <f>E58/E20</f>
        <v>0.40502793296089384</v>
      </c>
      <c r="F94" s="700"/>
      <c r="G94" s="700"/>
      <c r="H94" s="700"/>
      <c r="I94" s="700"/>
      <c r="J94" s="701">
        <f>J58/J20</f>
        <v>0.42265566391597897</v>
      </c>
      <c r="K94" s="702"/>
      <c r="L94" s="361">
        <f>L58/L20</f>
        <v>0.41622411046202867</v>
      </c>
      <c r="M94" s="700"/>
      <c r="N94" s="700"/>
      <c r="O94" s="700"/>
      <c r="P94" s="700"/>
      <c r="Q94" s="701">
        <f>Q58/Q20</f>
        <v>0.43250804308294866</v>
      </c>
      <c r="R94" s="363"/>
      <c r="S94" s="531"/>
      <c r="T94" s="531"/>
      <c r="U94" s="703"/>
    </row>
    <row r="95" spans="1:22" ht="12.75">
      <c r="A95" s="238"/>
      <c r="B95" s="66"/>
      <c r="C95" s="656"/>
      <c r="D95" s="656"/>
      <c r="E95" s="357"/>
      <c r="F95" s="360"/>
      <c r="G95" s="360"/>
      <c r="H95" s="360"/>
      <c r="I95" s="360"/>
      <c r="J95" s="699"/>
      <c r="K95" s="357"/>
      <c r="L95" s="357"/>
      <c r="M95" s="360"/>
      <c r="N95" s="360"/>
      <c r="O95" s="360"/>
      <c r="P95" s="360"/>
      <c r="Q95" s="699"/>
      <c r="R95" s="530"/>
      <c r="S95" s="530"/>
      <c r="T95" s="530"/>
      <c r="U95" s="686"/>
    </row>
    <row r="96" spans="1:22" s="97" customFormat="1" ht="12.75">
      <c r="A96" s="45"/>
      <c r="B96" s="61"/>
      <c r="C96" s="673" t="s">
        <v>188</v>
      </c>
      <c r="D96" s="673"/>
      <c r="E96" s="361">
        <f>E60/E22</f>
        <v>2.9927760577915376E-2</v>
      </c>
      <c r="F96" s="364"/>
      <c r="G96" s="364"/>
      <c r="H96" s="364"/>
      <c r="I96" s="364"/>
      <c r="J96" s="701">
        <f>J60/J22</f>
        <v>2.9927760577915376E-2</v>
      </c>
      <c r="K96" s="361"/>
      <c r="L96" s="361">
        <f>L60/L22</f>
        <v>2.8985507246376812E-2</v>
      </c>
      <c r="M96" s="364"/>
      <c r="N96" s="364"/>
      <c r="O96" s="364"/>
      <c r="P96" s="364"/>
      <c r="Q96" s="701">
        <f>Q60/Q22</f>
        <v>2.8985507246376812E-2</v>
      </c>
      <c r="R96" s="531"/>
      <c r="S96" s="531"/>
      <c r="T96" s="531"/>
      <c r="U96" s="704"/>
      <c r="V96" s="45"/>
    </row>
    <row r="97" spans="1:22" ht="12.75">
      <c r="A97" s="238"/>
      <c r="B97" s="66"/>
      <c r="C97" s="656"/>
      <c r="D97" s="656"/>
      <c r="E97" s="357"/>
      <c r="F97" s="360"/>
      <c r="G97" s="360"/>
      <c r="H97" s="360"/>
      <c r="I97" s="360"/>
      <c r="J97" s="699"/>
      <c r="K97" s="357"/>
      <c r="L97" s="357"/>
      <c r="M97" s="360"/>
      <c r="N97" s="360"/>
      <c r="O97" s="360"/>
      <c r="P97" s="360"/>
      <c r="Q97" s="699"/>
      <c r="R97" s="530"/>
      <c r="S97" s="530"/>
      <c r="T97" s="530"/>
      <c r="U97" s="686"/>
    </row>
    <row r="98" spans="1:22" s="97" customFormat="1" ht="12.75">
      <c r="A98" s="671"/>
      <c r="B98" s="672"/>
      <c r="C98" s="673" t="s">
        <v>31</v>
      </c>
      <c r="D98" s="673"/>
      <c r="E98" s="361">
        <f>E62/E24</f>
        <v>-1.2948717948717949</v>
      </c>
      <c r="F98" s="364"/>
      <c r="G98" s="364"/>
      <c r="H98" s="364"/>
      <c r="I98" s="364"/>
      <c r="J98" s="701">
        <f>J62/J24</f>
        <v>-0.19230769230769232</v>
      </c>
      <c r="K98" s="361"/>
      <c r="L98" s="361">
        <f>L62/L24</f>
        <v>-0.82894736842105265</v>
      </c>
      <c r="M98" s="364"/>
      <c r="N98" s="364"/>
      <c r="O98" s="364"/>
      <c r="P98" s="364"/>
      <c r="Q98" s="701">
        <f>Q62/Q24</f>
        <v>-0.59210526315789469</v>
      </c>
      <c r="R98" s="531"/>
      <c r="S98" s="531"/>
      <c r="T98" s="531"/>
      <c r="U98" s="704"/>
      <c r="V98" s="671"/>
    </row>
    <row r="99" spans="1:22" ht="12.75">
      <c r="A99" s="238"/>
      <c r="B99" s="66"/>
      <c r="C99" s="656"/>
      <c r="D99" s="656"/>
      <c r="E99" s="357"/>
      <c r="F99" s="360"/>
      <c r="G99" s="360"/>
      <c r="H99" s="360"/>
      <c r="I99" s="360"/>
      <c r="J99" s="699"/>
      <c r="K99" s="357"/>
      <c r="L99" s="357"/>
      <c r="M99" s="360"/>
      <c r="N99" s="360"/>
      <c r="O99" s="360"/>
      <c r="P99" s="360"/>
      <c r="Q99" s="699"/>
      <c r="R99" s="530"/>
      <c r="S99" s="530"/>
      <c r="T99" s="530"/>
      <c r="U99" s="686"/>
    </row>
    <row r="100" spans="1:22" ht="12.75">
      <c r="A100" s="238"/>
      <c r="B100" s="66"/>
      <c r="C100" s="663" t="s">
        <v>630</v>
      </c>
      <c r="D100" s="656"/>
      <c r="E100" s="361">
        <f>E64/E28</f>
        <v>0.33212309820193636</v>
      </c>
      <c r="F100" s="364"/>
      <c r="G100" s="364"/>
      <c r="H100" s="364"/>
      <c r="I100" s="364"/>
      <c r="J100" s="701">
        <f>J64/J28</f>
        <v>0.34257147868794946</v>
      </c>
      <c r="K100" s="361"/>
      <c r="L100" s="361">
        <f>L64/L28</f>
        <v>0.36496694995278567</v>
      </c>
      <c r="M100" s="364"/>
      <c r="N100" s="364"/>
      <c r="O100" s="364"/>
      <c r="P100" s="364"/>
      <c r="Q100" s="701">
        <f>Q64/Q28</f>
        <v>0.36960694316949011</v>
      </c>
      <c r="R100" s="531"/>
      <c r="S100" s="531"/>
      <c r="T100" s="531"/>
      <c r="U100" s="704"/>
    </row>
    <row r="101" spans="1:22" s="97" customFormat="1" ht="12.75">
      <c r="A101" s="45"/>
      <c r="B101" s="61"/>
      <c r="C101" s="673"/>
      <c r="D101" s="673"/>
      <c r="E101" s="361"/>
      <c r="F101" s="364"/>
      <c r="G101" s="364"/>
      <c r="H101" s="364"/>
      <c r="I101" s="364"/>
      <c r="J101" s="701"/>
      <c r="K101" s="361"/>
      <c r="L101" s="361"/>
      <c r="M101" s="364"/>
      <c r="N101" s="364"/>
      <c r="O101" s="364"/>
      <c r="P101" s="364"/>
      <c r="Q101" s="701"/>
      <c r="R101" s="531"/>
      <c r="S101" s="531"/>
      <c r="T101" s="531"/>
      <c r="U101" s="704"/>
      <c r="V101" s="45"/>
    </row>
    <row r="102" spans="1:22" s="124" customFormat="1" ht="12.75">
      <c r="A102" s="705"/>
      <c r="B102" s="706"/>
      <c r="C102" s="707" t="s">
        <v>565</v>
      </c>
      <c r="D102" s="707"/>
      <c r="E102" s="388">
        <f>E66/E30</f>
        <v>0.3097545219638243</v>
      </c>
      <c r="F102" s="369"/>
      <c r="G102" s="369"/>
      <c r="H102" s="369"/>
      <c r="I102" s="369"/>
      <c r="J102" s="708">
        <f t="shared" ref="J102:J104" si="20">J66/J30</f>
        <v>0.29116400391261821</v>
      </c>
      <c r="K102" s="388"/>
      <c r="L102" s="388">
        <f t="shared" ref="L102:L104" si="21">L66/L30</f>
        <v>0.39753846153846156</v>
      </c>
      <c r="M102" s="369"/>
      <c r="N102" s="369"/>
      <c r="O102" s="369"/>
      <c r="P102" s="369"/>
      <c r="Q102" s="708">
        <f t="shared" ref="Q102:Q104" si="22">Q66/Q30</f>
        <v>0.37905654064904648</v>
      </c>
      <c r="R102" s="533"/>
      <c r="S102" s="533"/>
      <c r="T102" s="533"/>
      <c r="U102" s="709"/>
      <c r="V102" s="705"/>
    </row>
    <row r="103" spans="1:22" s="97" customFormat="1" ht="12.75">
      <c r="A103" s="671"/>
      <c r="B103" s="672"/>
      <c r="C103" s="673"/>
      <c r="D103" s="673"/>
      <c r="E103" s="361"/>
      <c r="F103" s="364"/>
      <c r="G103" s="364"/>
      <c r="H103" s="364"/>
      <c r="I103" s="364"/>
      <c r="J103" s="701"/>
      <c r="K103" s="361"/>
      <c r="L103" s="361"/>
      <c r="M103" s="364"/>
      <c r="N103" s="364"/>
      <c r="O103" s="364"/>
      <c r="P103" s="364"/>
      <c r="Q103" s="701"/>
      <c r="R103" s="531"/>
      <c r="S103" s="531"/>
      <c r="T103" s="531"/>
      <c r="U103" s="704"/>
      <c r="V103" s="671"/>
    </row>
    <row r="104" spans="1:22" s="97" customFormat="1" ht="12.75">
      <c r="A104" s="671"/>
      <c r="B104" s="672"/>
      <c r="C104" s="673" t="s">
        <v>566</v>
      </c>
      <c r="D104" s="673"/>
      <c r="E104" s="361">
        <f>E68/E32</f>
        <v>0.3402974504249292</v>
      </c>
      <c r="F104" s="364"/>
      <c r="G104" s="364"/>
      <c r="H104" s="364"/>
      <c r="I104" s="364"/>
      <c r="J104" s="701">
        <f t="shared" si="20"/>
        <v>0.36148770245950812</v>
      </c>
      <c r="K104" s="361"/>
      <c r="L104" s="361">
        <f t="shared" si="21"/>
        <v>0.35377458236413617</v>
      </c>
      <c r="M104" s="364"/>
      <c r="N104" s="364"/>
      <c r="O104" s="364"/>
      <c r="P104" s="364"/>
      <c r="Q104" s="701">
        <f t="shared" si="22"/>
        <v>0.36646653324438516</v>
      </c>
      <c r="R104" s="531"/>
      <c r="S104" s="531"/>
      <c r="T104" s="531"/>
      <c r="U104" s="704"/>
      <c r="V104" s="671"/>
    </row>
    <row r="105" spans="1:22" ht="12.75">
      <c r="A105" s="238"/>
      <c r="B105" s="66"/>
      <c r="C105" s="66"/>
      <c r="D105" s="656"/>
      <c r="E105" s="681"/>
      <c r="F105" s="682"/>
      <c r="G105" s="682"/>
      <c r="H105" s="682"/>
      <c r="I105" s="682"/>
      <c r="J105" s="683"/>
      <c r="K105" s="681"/>
      <c r="L105" s="681"/>
      <c r="M105" s="682"/>
      <c r="N105" s="682"/>
      <c r="O105" s="682"/>
      <c r="P105" s="682"/>
      <c r="Q105" s="683"/>
      <c r="R105" s="685"/>
      <c r="S105" s="685"/>
      <c r="T105" s="685"/>
      <c r="U105" s="686"/>
    </row>
    <row r="106" spans="1:22" ht="9" customHeight="1">
      <c r="A106" s="42"/>
      <c r="B106" s="42"/>
      <c r="C106" s="42"/>
      <c r="D106" s="42"/>
      <c r="E106" s="42"/>
      <c r="F106" s="42"/>
      <c r="G106" s="42"/>
      <c r="H106" s="43"/>
      <c r="I106" s="42"/>
      <c r="J106" s="42"/>
      <c r="K106" s="42"/>
      <c r="L106" s="42"/>
      <c r="M106" s="42"/>
      <c r="N106" s="42"/>
      <c r="O106" s="43"/>
      <c r="P106" s="42"/>
      <c r="Q106" s="42"/>
      <c r="R106" s="42"/>
      <c r="S106" s="43"/>
      <c r="T106" s="688"/>
      <c r="U106" s="42"/>
      <c r="V106" s="42"/>
    </row>
    <row r="107" spans="1:22" ht="14.25">
      <c r="A107" s="205"/>
      <c r="B107" s="236" t="s">
        <v>277</v>
      </c>
      <c r="C107" s="157"/>
      <c r="D107" s="157"/>
      <c r="E107" s="157"/>
      <c r="F107" s="157"/>
      <c r="G107" s="157"/>
      <c r="H107" s="76"/>
      <c r="I107" s="76"/>
      <c r="J107" s="205"/>
      <c r="K107" s="156"/>
      <c r="L107" s="205"/>
      <c r="M107" s="205"/>
      <c r="N107" s="205"/>
      <c r="O107" s="205"/>
      <c r="P107" s="205"/>
      <c r="Q107" s="156"/>
      <c r="R107" s="205"/>
      <c r="S107" s="689"/>
      <c r="T107" s="689"/>
      <c r="U107" s="205"/>
      <c r="V107" s="205"/>
    </row>
    <row r="108" spans="1:22" ht="14.25">
      <c r="B108" s="236" t="s">
        <v>445</v>
      </c>
      <c r="C108" s="157"/>
      <c r="D108" s="157"/>
      <c r="E108" s="157"/>
      <c r="F108" s="157"/>
      <c r="G108" s="157"/>
      <c r="H108" s="76"/>
      <c r="I108" s="76"/>
      <c r="J108" s="205"/>
      <c r="K108" s="156"/>
      <c r="L108" s="205"/>
      <c r="M108" s="205"/>
      <c r="N108" s="205"/>
      <c r="O108" s="205"/>
      <c r="P108" s="205"/>
      <c r="Q108" s="156"/>
      <c r="R108" s="205"/>
      <c r="S108" s="689"/>
      <c r="T108" s="689"/>
      <c r="U108" s="205"/>
      <c r="V108" s="205"/>
    </row>
  </sheetData>
  <sheetProtection password="8355" sheet="1" objects="1" scenarios="1"/>
  <printOptions horizontalCentered="1"/>
  <pageMargins left="0.74803149606299213" right="0.74803149606299213" top="0.98425196850393704" bottom="0.98425196850393704" header="0.51181102362204722" footer="0.51181102362204722"/>
  <pageSetup paperSize="9" scale="41" fitToWidth="0" orientation="portrait" r:id="rId1"/>
  <headerFooter alignWithMargins="0">
    <oddHeader>&amp;CKPN Investor Relations</oddHeader>
    <oddFooter>&amp;L&amp;8Q4 2013&amp;C&amp;8&amp;A&amp;R&amp;8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Index</vt:lpstr>
      <vt:lpstr>P&amp;L</vt:lpstr>
      <vt:lpstr>Revenues</vt:lpstr>
      <vt:lpstr>Expenses</vt:lpstr>
      <vt:lpstr>Profit &amp; margin</vt:lpstr>
      <vt:lpstr>Cash flow, Capex &amp; Debt sum</vt:lpstr>
      <vt:lpstr>FTE, MTA and Roaming impact</vt:lpstr>
      <vt:lpstr>Growth analysis Q4</vt:lpstr>
      <vt:lpstr>Growth analysis FY</vt:lpstr>
      <vt:lpstr>Growth analysis Q1</vt:lpstr>
      <vt:lpstr>Growth analysis Q2</vt:lpstr>
      <vt:lpstr>Growth analysis Q3</vt:lpstr>
      <vt:lpstr>Consumer Mobile KPIs</vt:lpstr>
      <vt:lpstr>Consumer Residential KPIs</vt:lpstr>
      <vt:lpstr>Business KPIs</vt:lpstr>
      <vt:lpstr>NetCo KPIs</vt:lpstr>
      <vt:lpstr>iBasis KPIs</vt:lpstr>
      <vt:lpstr>Mobile International KPIs</vt:lpstr>
      <vt:lpstr>Bond overview</vt:lpstr>
      <vt:lpstr>Tariffs</vt:lpstr>
      <vt:lpstr>'Bond overview'!Print_Area</vt:lpstr>
      <vt:lpstr>'Business KPIs'!Print_Area</vt:lpstr>
      <vt:lpstr>'Cash flow, Capex &amp; Debt sum'!Print_Area</vt:lpstr>
      <vt:lpstr>'Consumer Mobile KPIs'!Print_Area</vt:lpstr>
      <vt:lpstr>'Consumer Residential KPIs'!Print_Area</vt:lpstr>
      <vt:lpstr>Expenses!Print_Area</vt:lpstr>
      <vt:lpstr>'FTE, MTA and Roaming impact'!Print_Area</vt:lpstr>
      <vt:lpstr>'Growth analysis FY'!Print_Area</vt:lpstr>
      <vt:lpstr>'Growth analysis Q1'!Print_Area</vt:lpstr>
      <vt:lpstr>'Growth analysis Q2'!Print_Area</vt:lpstr>
      <vt:lpstr>'Growth analysis Q3'!Print_Area</vt:lpstr>
      <vt:lpstr>'Growth analysis Q4'!Print_Area</vt:lpstr>
      <vt:lpstr>'iBasis KPIs'!Print_Area</vt:lpstr>
      <vt:lpstr>Index!Print_Area</vt:lpstr>
      <vt:lpstr>'Mobile International KPIs'!Print_Area</vt:lpstr>
      <vt:lpstr>'NetCo KPIs'!Print_Area</vt:lpstr>
      <vt:lpstr>'P&amp;L'!Print_Area</vt:lpstr>
      <vt:lpstr>'Profit &amp; margin'!Print_Area</vt:lpstr>
      <vt:lpstr>Revenues!Print_Area</vt:lpstr>
      <vt:lpstr>Tariffs!Print_Area</vt:lpstr>
    </vt:vector>
  </TitlesOfParts>
  <Company>KPN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Brenninkmeyer, S.C.A. (Steffen) (KPNCC Investor Relations)</dc:creator>
  <cp:lastModifiedBy>brenn499</cp:lastModifiedBy>
  <cp:lastPrinted>2014-02-03T14:30:36Z</cp:lastPrinted>
  <dcterms:created xsi:type="dcterms:W3CDTF">2009-03-20T08:10:08Z</dcterms:created>
  <dcterms:modified xsi:type="dcterms:W3CDTF">2014-02-03T22:09:18Z</dcterms:modified>
</cp:coreProperties>
</file>