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csvejcar\Desktop\"/>
    </mc:Choice>
  </mc:AlternateContent>
  <bookViews>
    <workbookView xWindow="-12" yWindow="48" windowWidth="12612" windowHeight="8424" tabRatio="853"/>
  </bookViews>
  <sheets>
    <sheet name="Table of Contents" sheetId="1" r:id="rId1"/>
    <sheet name="Balance Sheets" sheetId="3" r:id="rId2"/>
    <sheet name="Income Statement " sheetId="2" r:id="rId3"/>
    <sheet name="Cash Flow Statement" sheetId="4" r:id="rId4"/>
    <sheet name="Selected Financial Data" sheetId="5" r:id="rId5"/>
    <sheet name="Quarterly Financial Data 2017" sheetId="24" r:id="rId6"/>
    <sheet name="Quarterly Financial Data 2016" sheetId="25" r:id="rId7"/>
    <sheet name="Consolidating I.S. '17-15" sheetId="8" r:id="rId8"/>
    <sheet name="Consolidating Assets" sheetId="9" r:id="rId9"/>
    <sheet name="Revenue and Asset Profile" sheetId="10" r:id="rId10"/>
    <sheet name="Net Gain on Asset Dispositions" sheetId="11" r:id="rId11"/>
    <sheet name="Affiliated Companies" sheetId="12" r:id="rId12"/>
    <sheet name="Income Taxes" sheetId="13" r:id="rId13"/>
    <sheet name="Deferred Items" sheetId="14" r:id="rId14"/>
    <sheet name="Lease Detail" sheetId="15" r:id="rId15"/>
    <sheet name="Capital Structure" sheetId="16" r:id="rId16"/>
    <sheet name="Portfolio Investment &amp; Proceeds" sheetId="17" r:id="rId17"/>
    <sheet name="Commitments &amp; Obligations" sheetId="18" r:id="rId18"/>
    <sheet name="Foreign Operations" sheetId="19" r:id="rId19"/>
    <sheet name="Non-GAAP Net Income Measures" sheetId="28" r:id="rId20"/>
    <sheet name="Non-GAAP Balance Sheet Measures" sheetId="29" r:id="rId21"/>
    <sheet name="Non-GAAP Recourse Leverage" sheetId="31" r:id="rId22"/>
  </sheets>
  <definedNames>
    <definedName name="EV__LASTREFTIME__" hidden="1">41395.5447916667</definedName>
    <definedName name="_xlnm.Print_Area" localSheetId="11">'Affiliated Companies'!$A$2:$H$30</definedName>
    <definedName name="_xlnm.Print_Area" localSheetId="1">'Balance Sheets'!$A$4:$E$50</definedName>
    <definedName name="_xlnm.Print_Area" localSheetId="15">'Capital Structure'!$A$3:$K$51</definedName>
    <definedName name="_xlnm.Print_Area" localSheetId="3">'Cash Flow Statement'!$A$4:$H$50</definedName>
    <definedName name="_xlnm.Print_Area" localSheetId="17">'Commitments &amp; Obligations'!$A$3:$O$44</definedName>
    <definedName name="_xlnm.Print_Area" localSheetId="8">'Consolidating Assets'!$A$9:$M$65</definedName>
    <definedName name="_xlnm.Print_Area" localSheetId="7">'Consolidating I.S. ''17-15'!$A$9:$M$111</definedName>
    <definedName name="_xlnm.Print_Area" localSheetId="13">'Deferred Items'!$A$3:$E$31</definedName>
    <definedName name="_xlnm.Print_Area" localSheetId="18">'Foreign Operations'!$A$3:$G$19</definedName>
    <definedName name="_xlnm.Print_Area" localSheetId="2">'Income Statement '!$A$4:$G$40</definedName>
    <definedName name="_xlnm.Print_Area" localSheetId="12">'Income Taxes'!$A$3:$G$48</definedName>
    <definedName name="_xlnm.Print_Area" localSheetId="14">'Lease Detail'!$A$1:$E$14</definedName>
    <definedName name="_xlnm.Print_Area" localSheetId="10">'Net Gain on Asset Dispositions'!$A$8:$J$38</definedName>
    <definedName name="_xlnm.Print_Area" localSheetId="20">'Non-GAAP Balance Sheet Measures'!$A$5:$K$23</definedName>
    <definedName name="_xlnm.Print_Area" localSheetId="19">'Non-GAAP Net Income Measures'!$A$4:$K$57</definedName>
    <definedName name="_xlnm.Print_Area" localSheetId="21">'Non-GAAP Recourse Leverage'!$A$5:$K$30</definedName>
    <definedName name="_xlnm.Print_Area" localSheetId="16">'Portfolio Investment &amp; Proceeds'!$A$1:$H$34</definedName>
    <definedName name="_xlnm.Print_Area" localSheetId="6">'Quarterly Financial Data 2016'!$A$9:$M$144</definedName>
    <definedName name="_xlnm.Print_Area" localSheetId="5">'Quarterly Financial Data 2017'!$A$9:$M$144</definedName>
    <definedName name="_xlnm.Print_Area" localSheetId="9">'Revenue and Asset Profile'!$A$8:$X$48</definedName>
    <definedName name="_xlnm.Print_Area" localSheetId="4">'Selected Financial Data'!$A$5:$L$40</definedName>
    <definedName name="_xlnm.Print_Area" localSheetId="0">'Table of Contents'!$A$1:$M$37</definedName>
  </definedNames>
  <calcPr calcId="152511" iterateDelta="0"/>
  <customWorkbookViews>
    <customWorkbookView name="e" guid="{EE9C984D-B871-40E4-A0F6-3FC6FF85D889}" includePrintSettings="0" maximized="1" windowWidth="1276" windowHeight="495" tabRatio="853" activeSheetId="2"/>
  </customWorkbookViews>
</workbook>
</file>

<file path=xl/calcChain.xml><?xml version="1.0" encoding="utf-8"?>
<calcChain xmlns="http://schemas.openxmlformats.org/spreadsheetml/2006/main">
  <c r="F22" i="10" l="1"/>
  <c r="J15" i="10"/>
  <c r="E26" i="12" l="1"/>
  <c r="G26" i="12"/>
  <c r="C26" i="12"/>
  <c r="E18" i="31" l="1"/>
  <c r="G18" i="31"/>
  <c r="I18" i="31"/>
  <c r="K18" i="31"/>
  <c r="E21" i="31"/>
  <c r="G21" i="31"/>
  <c r="I21" i="31"/>
  <c r="K21" i="31"/>
  <c r="E17" i="29"/>
  <c r="G17" i="29"/>
  <c r="I17" i="29"/>
  <c r="K17" i="29"/>
  <c r="E18" i="29"/>
  <c r="G18" i="29"/>
  <c r="I18" i="29"/>
  <c r="K18" i="29"/>
  <c r="K50" i="28"/>
  <c r="I50" i="28"/>
  <c r="G50" i="28"/>
  <c r="E50" i="28"/>
  <c r="C50" i="28"/>
  <c r="E17" i="28"/>
  <c r="G17" i="28"/>
  <c r="I17" i="28"/>
  <c r="K17" i="28"/>
  <c r="E24" i="28"/>
  <c r="G24" i="28"/>
  <c r="I24" i="28"/>
  <c r="K24" i="28"/>
  <c r="E30" i="28"/>
  <c r="G30" i="28"/>
  <c r="I30" i="28"/>
  <c r="K30" i="28"/>
  <c r="E31" i="28"/>
  <c r="G31" i="28"/>
  <c r="I31" i="28"/>
  <c r="K31" i="28"/>
  <c r="E13" i="19"/>
  <c r="G13" i="19"/>
  <c r="E17" i="19"/>
  <c r="G17" i="19"/>
  <c r="E33" i="17"/>
  <c r="G33" i="17"/>
  <c r="E14" i="17"/>
  <c r="G14" i="17"/>
  <c r="E23" i="16" l="1"/>
  <c r="E25" i="16" s="1"/>
  <c r="E27" i="16" s="1"/>
  <c r="E13" i="16"/>
  <c r="E15" i="16" s="1"/>
  <c r="E13" i="15"/>
  <c r="E29" i="14" l="1"/>
  <c r="E17" i="14"/>
  <c r="E30" i="14" s="1"/>
  <c r="G45" i="13"/>
  <c r="E45" i="13"/>
  <c r="C45" i="13"/>
  <c r="G44" i="13"/>
  <c r="E44" i="13"/>
  <c r="C44" i="13"/>
  <c r="E15" i="13"/>
  <c r="E17" i="13" s="1"/>
  <c r="E25" i="13" s="1"/>
  <c r="G15" i="13"/>
  <c r="G17" i="13" s="1"/>
  <c r="E22" i="13"/>
  <c r="E24" i="13" s="1"/>
  <c r="G22" i="13"/>
  <c r="G24" i="13" s="1"/>
  <c r="E13" i="12"/>
  <c r="G13" i="12"/>
  <c r="H35" i="11"/>
  <c r="F35" i="11"/>
  <c r="D35" i="11"/>
  <c r="B35" i="11"/>
  <c r="J34" i="11"/>
  <c r="J33" i="11"/>
  <c r="J32" i="11"/>
  <c r="J31" i="11"/>
  <c r="J35" i="11" s="1"/>
  <c r="P22" i="10"/>
  <c r="H22" i="10"/>
  <c r="D22" i="10"/>
  <c r="F18" i="10"/>
  <c r="F17" i="10"/>
  <c r="R36" i="10"/>
  <c r="F38" i="10"/>
  <c r="F36" i="10"/>
  <c r="F45" i="10"/>
  <c r="G25" i="13" l="1"/>
  <c r="G63" i="9"/>
  <c r="M62" i="9"/>
  <c r="M61" i="9"/>
  <c r="M60" i="9"/>
  <c r="K58" i="9"/>
  <c r="I58" i="9"/>
  <c r="G58" i="9"/>
  <c r="E58" i="9"/>
  <c r="C58" i="9"/>
  <c r="M57" i="9"/>
  <c r="M56" i="9"/>
  <c r="K53" i="9"/>
  <c r="I53" i="9"/>
  <c r="I63" i="9" s="1"/>
  <c r="G53" i="9"/>
  <c r="E53" i="9"/>
  <c r="E63" i="9" s="1"/>
  <c r="C53" i="9"/>
  <c r="M52" i="9"/>
  <c r="M51" i="9"/>
  <c r="M50" i="9"/>
  <c r="M47" i="9"/>
  <c r="M46" i="9"/>
  <c r="M68" i="8"/>
  <c r="M67" i="8"/>
  <c r="M66" i="8"/>
  <c r="M65" i="8"/>
  <c r="K62" i="8"/>
  <c r="I62" i="8"/>
  <c r="I70" i="8" s="1"/>
  <c r="G62" i="8"/>
  <c r="E62" i="8"/>
  <c r="E70" i="8" s="1"/>
  <c r="C62" i="8"/>
  <c r="M61" i="8"/>
  <c r="M60" i="8"/>
  <c r="M59" i="8"/>
  <c r="M58" i="8"/>
  <c r="M57" i="8"/>
  <c r="M62" i="8" s="1"/>
  <c r="K54" i="8"/>
  <c r="K70" i="8" s="1"/>
  <c r="I54" i="8"/>
  <c r="G54" i="8"/>
  <c r="G70" i="8" s="1"/>
  <c r="E54" i="8"/>
  <c r="C54" i="8"/>
  <c r="C70" i="8" s="1"/>
  <c r="M53" i="8"/>
  <c r="M52" i="8"/>
  <c r="M51" i="8"/>
  <c r="M54" i="8" s="1"/>
  <c r="M70" i="8" s="1"/>
  <c r="M74" i="8" s="1"/>
  <c r="M108" i="8"/>
  <c r="M103" i="8"/>
  <c r="M102" i="8"/>
  <c r="M101" i="8"/>
  <c r="I100" i="8"/>
  <c r="E100" i="8"/>
  <c r="C100" i="8"/>
  <c r="M100" i="8" s="1"/>
  <c r="K97" i="8"/>
  <c r="I97" i="8"/>
  <c r="G97" i="8"/>
  <c r="E97" i="8"/>
  <c r="C97" i="8"/>
  <c r="M96" i="8"/>
  <c r="M95" i="8"/>
  <c r="M94" i="8"/>
  <c r="M93" i="8"/>
  <c r="M92" i="8"/>
  <c r="M97" i="8" s="1"/>
  <c r="K89" i="8"/>
  <c r="K105" i="8" s="1"/>
  <c r="I89" i="8"/>
  <c r="I105" i="8" s="1"/>
  <c r="G89" i="8"/>
  <c r="G105" i="8" s="1"/>
  <c r="E89" i="8"/>
  <c r="E105" i="8" s="1"/>
  <c r="C89" i="8"/>
  <c r="C105" i="8" s="1"/>
  <c r="M88" i="8"/>
  <c r="M87" i="8"/>
  <c r="M86" i="8"/>
  <c r="M89" i="8" s="1"/>
  <c r="M105" i="8" s="1"/>
  <c r="M109" i="8" s="1"/>
  <c r="I133" i="24"/>
  <c r="G133" i="24"/>
  <c r="E133" i="24"/>
  <c r="M53" i="9" l="1"/>
  <c r="M58" i="9"/>
  <c r="C63" i="9"/>
  <c r="K63" i="9"/>
  <c r="C133" i="24"/>
  <c r="M63" i="9" l="1"/>
  <c r="F22" i="4"/>
  <c r="H22" i="4"/>
  <c r="F27" i="4"/>
  <c r="H27" i="4"/>
  <c r="F34" i="4"/>
  <c r="H34" i="4"/>
  <c r="F44" i="4"/>
  <c r="F47" i="4" s="1"/>
  <c r="F49" i="4" s="1"/>
  <c r="H44" i="4"/>
  <c r="E14" i="2"/>
  <c r="G14" i="2"/>
  <c r="E22" i="2"/>
  <c r="G22" i="2"/>
  <c r="E27" i="2"/>
  <c r="E30" i="2" s="1"/>
  <c r="G27" i="2"/>
  <c r="G30" i="2" s="1"/>
  <c r="E47" i="3"/>
  <c r="E33" i="3"/>
  <c r="E37" i="3" s="1"/>
  <c r="E48" i="3" s="1"/>
  <c r="E20" i="3"/>
  <c r="E24" i="3" s="1"/>
  <c r="E16" i="3"/>
  <c r="H47" i="4" l="1"/>
  <c r="H49" i="4" s="1"/>
  <c r="C18" i="31" l="1"/>
  <c r="C21" i="31" s="1"/>
  <c r="C17" i="29" l="1"/>
  <c r="C17" i="28"/>
  <c r="C24" i="28"/>
  <c r="C30" i="28"/>
  <c r="C31" i="28" l="1"/>
  <c r="C12" i="18"/>
  <c r="C23" i="16" l="1"/>
  <c r="C25" i="16" s="1"/>
  <c r="C27" i="16" s="1"/>
  <c r="C13" i="16"/>
  <c r="C15" i="16" s="1"/>
  <c r="E50" i="16"/>
  <c r="T46" i="10" l="1"/>
  <c r="P46" i="10"/>
  <c r="L46" i="10"/>
  <c r="H46" i="10"/>
  <c r="X45" i="10"/>
  <c r="R45" i="10" s="1"/>
  <c r="X44" i="10"/>
  <c r="V44" i="10" s="1"/>
  <c r="D46" i="10"/>
  <c r="T39" i="10"/>
  <c r="P39" i="10"/>
  <c r="L39" i="10"/>
  <c r="H39" i="10"/>
  <c r="D39" i="10"/>
  <c r="X38" i="10"/>
  <c r="J38" i="10" s="1"/>
  <c r="X37" i="10"/>
  <c r="N37" i="10" s="1"/>
  <c r="X36" i="10"/>
  <c r="J36" i="10" s="1"/>
  <c r="I133" i="25"/>
  <c r="J44" i="10" l="1"/>
  <c r="R44" i="10"/>
  <c r="N45" i="10"/>
  <c r="V45" i="10"/>
  <c r="J45" i="10"/>
  <c r="F44" i="10"/>
  <c r="N44" i="10"/>
  <c r="R37" i="10"/>
  <c r="F37" i="10"/>
  <c r="V37" i="10"/>
  <c r="J37" i="10"/>
  <c r="V38" i="10"/>
  <c r="R38" i="10"/>
  <c r="N38" i="10"/>
  <c r="V36" i="10"/>
  <c r="X39" i="10"/>
  <c r="F39" i="10" s="1"/>
  <c r="N36" i="10"/>
  <c r="X43" i="10"/>
  <c r="E133" i="25"/>
  <c r="C133" i="25"/>
  <c r="X46" i="10" l="1"/>
  <c r="V43" i="10"/>
  <c r="R43" i="10"/>
  <c r="N43" i="10"/>
  <c r="J43" i="10"/>
  <c r="F43" i="10"/>
  <c r="V39" i="10"/>
  <c r="R39" i="10"/>
  <c r="J39" i="10"/>
  <c r="N39" i="10"/>
  <c r="C18" i="29"/>
  <c r="V46" i="10" l="1"/>
  <c r="R46" i="10"/>
  <c r="N46" i="10"/>
  <c r="J46" i="10"/>
  <c r="F46" i="10"/>
  <c r="M17" i="18"/>
  <c r="G10" i="18"/>
  <c r="K133" i="24" l="1"/>
  <c r="C13" i="15" l="1"/>
  <c r="C29" i="14"/>
  <c r="M34" i="8" l="1"/>
  <c r="M33" i="8"/>
  <c r="M32" i="8"/>
  <c r="M31" i="8"/>
  <c r="K28" i="8"/>
  <c r="I28" i="8"/>
  <c r="G28" i="8"/>
  <c r="E28" i="8"/>
  <c r="C28" i="8"/>
  <c r="M27" i="8"/>
  <c r="M26" i="8"/>
  <c r="M25" i="8"/>
  <c r="M24" i="8"/>
  <c r="M23" i="8"/>
  <c r="K20" i="8"/>
  <c r="I20" i="8"/>
  <c r="G20" i="8"/>
  <c r="E20" i="8"/>
  <c r="C20" i="8"/>
  <c r="M19" i="8"/>
  <c r="M18" i="8"/>
  <c r="M17" i="8"/>
  <c r="K36" i="8" l="1"/>
  <c r="I36" i="8"/>
  <c r="E36" i="8"/>
  <c r="C36" i="8"/>
  <c r="M20" i="8"/>
  <c r="G36" i="8"/>
  <c r="M28" i="8"/>
  <c r="D27" i="4"/>
  <c r="D34" i="4" s="1"/>
  <c r="M36" i="8" l="1"/>
  <c r="M40" i="8" s="1"/>
  <c r="M136" i="24"/>
  <c r="M135" i="24"/>
  <c r="M134" i="24"/>
  <c r="M133" i="24"/>
  <c r="K130" i="24"/>
  <c r="I130" i="24"/>
  <c r="G130" i="24"/>
  <c r="E130" i="24"/>
  <c r="C130" i="24"/>
  <c r="M129" i="24"/>
  <c r="M128" i="24"/>
  <c r="M127" i="24"/>
  <c r="M126" i="24"/>
  <c r="M125" i="24"/>
  <c r="K122" i="24"/>
  <c r="I122" i="24"/>
  <c r="G122" i="24"/>
  <c r="E122" i="24"/>
  <c r="C122" i="24"/>
  <c r="M121" i="24"/>
  <c r="M120" i="24"/>
  <c r="M119" i="24"/>
  <c r="M102" i="24"/>
  <c r="M101" i="24"/>
  <c r="M100" i="24"/>
  <c r="M99" i="24"/>
  <c r="K96" i="24"/>
  <c r="I96" i="24"/>
  <c r="G96" i="24"/>
  <c r="E96" i="24"/>
  <c r="C96" i="24"/>
  <c r="M95" i="24"/>
  <c r="M94" i="24"/>
  <c r="M93" i="24"/>
  <c r="M92" i="24"/>
  <c r="M91" i="24"/>
  <c r="K88" i="24"/>
  <c r="I88" i="24"/>
  <c r="G88" i="24"/>
  <c r="E88" i="24"/>
  <c r="C88" i="24"/>
  <c r="M87" i="24"/>
  <c r="M86" i="24"/>
  <c r="M85" i="24"/>
  <c r="M68" i="24"/>
  <c r="M67" i="24"/>
  <c r="M66" i="24"/>
  <c r="K62" i="24"/>
  <c r="I62" i="24"/>
  <c r="G62" i="24"/>
  <c r="E62" i="24"/>
  <c r="C62" i="24"/>
  <c r="M61" i="24"/>
  <c r="M60" i="24"/>
  <c r="M59" i="24"/>
  <c r="M58" i="24"/>
  <c r="M57" i="24"/>
  <c r="K54" i="24"/>
  <c r="I54" i="24"/>
  <c r="G54" i="24"/>
  <c r="E54" i="24"/>
  <c r="C54" i="24"/>
  <c r="M53" i="24"/>
  <c r="M52" i="24"/>
  <c r="M51" i="24"/>
  <c r="M34" i="24"/>
  <c r="M33" i="24"/>
  <c r="M32" i="24"/>
  <c r="M31" i="24"/>
  <c r="K28" i="24"/>
  <c r="I28" i="24"/>
  <c r="G28" i="24"/>
  <c r="E28" i="24"/>
  <c r="C28" i="24"/>
  <c r="M27" i="24"/>
  <c r="M26" i="24"/>
  <c r="M25" i="24"/>
  <c r="M24" i="24"/>
  <c r="M23" i="24"/>
  <c r="K20" i="24"/>
  <c r="K36" i="24" s="1"/>
  <c r="I20" i="24"/>
  <c r="G20" i="24"/>
  <c r="E20" i="24"/>
  <c r="C20" i="24"/>
  <c r="M19" i="24"/>
  <c r="M18" i="24"/>
  <c r="M17" i="24"/>
  <c r="G138" i="24" l="1"/>
  <c r="E138" i="24"/>
  <c r="K104" i="24"/>
  <c r="I104" i="24"/>
  <c r="C104" i="24"/>
  <c r="K70" i="24"/>
  <c r="C36" i="24"/>
  <c r="E70" i="24"/>
  <c r="G36" i="24"/>
  <c r="G70" i="24"/>
  <c r="E104" i="24"/>
  <c r="I138" i="24"/>
  <c r="I36" i="24"/>
  <c r="I70" i="24"/>
  <c r="G104" i="24"/>
  <c r="C138" i="24"/>
  <c r="K138" i="24"/>
  <c r="M54" i="24"/>
  <c r="M65" i="24"/>
  <c r="M28" i="24"/>
  <c r="M62" i="24"/>
  <c r="M88" i="24"/>
  <c r="M96" i="24"/>
  <c r="M122" i="24"/>
  <c r="M20" i="24"/>
  <c r="E36" i="24"/>
  <c r="C70" i="24"/>
  <c r="M130" i="24"/>
  <c r="M138" i="24" l="1"/>
  <c r="M142" i="24" s="1"/>
  <c r="M36" i="24"/>
  <c r="M40" i="24" s="1"/>
  <c r="M104" i="24"/>
  <c r="M108" i="24" s="1"/>
  <c r="M70" i="24"/>
  <c r="M74" i="24" s="1"/>
  <c r="A34" i="18" l="1"/>
  <c r="A35" i="18" s="1"/>
  <c r="A36" i="18" s="1"/>
  <c r="C13" i="12" l="1"/>
  <c r="H19" i="11"/>
  <c r="F19" i="11"/>
  <c r="D19" i="11"/>
  <c r="B19" i="11"/>
  <c r="J18" i="11"/>
  <c r="J17" i="11"/>
  <c r="J16" i="11"/>
  <c r="J15" i="11"/>
  <c r="T25" i="10"/>
  <c r="L25" i="10"/>
  <c r="X24" i="10"/>
  <c r="F24" i="10" s="1"/>
  <c r="X23" i="10"/>
  <c r="T18" i="10"/>
  <c r="P18" i="10"/>
  <c r="L18" i="10"/>
  <c r="H18" i="10"/>
  <c r="D18" i="10"/>
  <c r="X17" i="10"/>
  <c r="X16" i="10"/>
  <c r="X15" i="10"/>
  <c r="F15" i="10" s="1"/>
  <c r="M34" i="9"/>
  <c r="M33" i="9"/>
  <c r="M32" i="9"/>
  <c r="K30" i="9"/>
  <c r="I30" i="9"/>
  <c r="G30" i="9"/>
  <c r="E30" i="9"/>
  <c r="C30" i="9"/>
  <c r="M29" i="9"/>
  <c r="M28" i="9"/>
  <c r="K25" i="9"/>
  <c r="I25" i="9"/>
  <c r="G25" i="9"/>
  <c r="E25" i="9"/>
  <c r="C25" i="9"/>
  <c r="M24" i="9"/>
  <c r="M23" i="9"/>
  <c r="M22" i="9"/>
  <c r="M21" i="9"/>
  <c r="M18" i="9"/>
  <c r="M17" i="9"/>
  <c r="E35" i="9" l="1"/>
  <c r="F16" i="10"/>
  <c r="X22" i="10"/>
  <c r="P25" i="10"/>
  <c r="R15" i="10"/>
  <c r="N15" i="10"/>
  <c r="V15" i="10"/>
  <c r="D25" i="10"/>
  <c r="V16" i="10"/>
  <c r="R16" i="10"/>
  <c r="N16" i="10"/>
  <c r="J16" i="10"/>
  <c r="F23" i="10"/>
  <c r="V23" i="10"/>
  <c r="R23" i="10"/>
  <c r="N23" i="10"/>
  <c r="J23" i="10"/>
  <c r="N17" i="10"/>
  <c r="V17" i="10"/>
  <c r="J17" i="10"/>
  <c r="R17" i="10"/>
  <c r="J24" i="10"/>
  <c r="V24" i="10"/>
  <c r="R24" i="10"/>
  <c r="N24" i="10"/>
  <c r="H25" i="10"/>
  <c r="G35" i="9"/>
  <c r="J19" i="11"/>
  <c r="X18" i="10"/>
  <c r="I35" i="9"/>
  <c r="M25" i="9"/>
  <c r="C35" i="9"/>
  <c r="K35" i="9"/>
  <c r="M30" i="9"/>
  <c r="N22" i="10" l="1"/>
  <c r="J22" i="10"/>
  <c r="R22" i="10"/>
  <c r="X25" i="10"/>
  <c r="V22" i="10"/>
  <c r="N18" i="10"/>
  <c r="J18" i="10"/>
  <c r="R18" i="10"/>
  <c r="M35" i="9"/>
  <c r="C130" i="25"/>
  <c r="M119" i="25"/>
  <c r="R25" i="10" l="1"/>
  <c r="N25" i="10"/>
  <c r="V25" i="10"/>
  <c r="F25" i="10"/>
  <c r="J25" i="10"/>
  <c r="M136" i="25"/>
  <c r="M135" i="25"/>
  <c r="M134" i="25"/>
  <c r="M133" i="25"/>
  <c r="K130" i="25"/>
  <c r="I130" i="25"/>
  <c r="G130" i="25"/>
  <c r="E130" i="25"/>
  <c r="M129" i="25"/>
  <c r="M128" i="25"/>
  <c r="M127" i="25"/>
  <c r="M126" i="25"/>
  <c r="M125" i="25"/>
  <c r="K122" i="25"/>
  <c r="I122" i="25"/>
  <c r="G122" i="25"/>
  <c r="E122" i="25"/>
  <c r="C122" i="25"/>
  <c r="C138" i="25" s="1"/>
  <c r="M121" i="25"/>
  <c r="M120" i="25"/>
  <c r="M102" i="25"/>
  <c r="M101" i="25"/>
  <c r="M100" i="25"/>
  <c r="M99" i="25"/>
  <c r="K96" i="25"/>
  <c r="I96" i="25"/>
  <c r="G96" i="25"/>
  <c r="E96" i="25"/>
  <c r="C96" i="25"/>
  <c r="M95" i="25"/>
  <c r="M94" i="25"/>
  <c r="M93" i="25"/>
  <c r="M92" i="25"/>
  <c r="M91" i="25"/>
  <c r="K88" i="25"/>
  <c r="I88" i="25"/>
  <c r="G88" i="25"/>
  <c r="E88" i="25"/>
  <c r="C88" i="25"/>
  <c r="M87" i="25"/>
  <c r="M86" i="25"/>
  <c r="M85" i="25"/>
  <c r="M68" i="25"/>
  <c r="M67" i="25"/>
  <c r="M66" i="25"/>
  <c r="M65" i="25"/>
  <c r="K62" i="25"/>
  <c r="I62" i="25"/>
  <c r="G62" i="25"/>
  <c r="E62" i="25"/>
  <c r="C62" i="25"/>
  <c r="M61" i="25"/>
  <c r="M60" i="25"/>
  <c r="M59" i="25"/>
  <c r="M58" i="25"/>
  <c r="M57" i="25"/>
  <c r="K54" i="25"/>
  <c r="I54" i="25"/>
  <c r="G54" i="25"/>
  <c r="E54" i="25"/>
  <c r="C54" i="25"/>
  <c r="M53" i="25"/>
  <c r="M52" i="25"/>
  <c r="M51" i="25"/>
  <c r="M34" i="25"/>
  <c r="M33" i="25"/>
  <c r="M32" i="25"/>
  <c r="M31" i="25"/>
  <c r="K28" i="25"/>
  <c r="I28" i="25"/>
  <c r="G28" i="25"/>
  <c r="E28" i="25"/>
  <c r="C28" i="25"/>
  <c r="M27" i="25"/>
  <c r="M26" i="25"/>
  <c r="M25" i="25"/>
  <c r="M24" i="25"/>
  <c r="M23" i="25"/>
  <c r="K20" i="25"/>
  <c r="I20" i="25"/>
  <c r="G20" i="25"/>
  <c r="E20" i="25"/>
  <c r="C20" i="25"/>
  <c r="M19" i="25"/>
  <c r="M18" i="25"/>
  <c r="M17" i="25"/>
  <c r="I36" i="25" l="1"/>
  <c r="E36" i="25"/>
  <c r="K36" i="25"/>
  <c r="K104" i="25"/>
  <c r="K138" i="25"/>
  <c r="G138" i="25"/>
  <c r="G36" i="25"/>
  <c r="M28" i="25"/>
  <c r="C36" i="25"/>
  <c r="M20" i="25"/>
  <c r="K70" i="25"/>
  <c r="M122" i="25"/>
  <c r="G104" i="25"/>
  <c r="I138" i="25"/>
  <c r="E138" i="25"/>
  <c r="M130" i="25"/>
  <c r="I104" i="25"/>
  <c r="M96" i="25"/>
  <c r="E104" i="25"/>
  <c r="C104" i="25"/>
  <c r="M88" i="25"/>
  <c r="I70" i="25"/>
  <c r="G70" i="25"/>
  <c r="M62" i="25"/>
  <c r="E70" i="25"/>
  <c r="C70" i="25"/>
  <c r="M54" i="25"/>
  <c r="M138" i="25" l="1"/>
  <c r="M142" i="25" s="1"/>
  <c r="M36" i="25"/>
  <c r="M40" i="25" s="1"/>
  <c r="M104" i="25"/>
  <c r="M108" i="25" s="1"/>
  <c r="M70" i="25"/>
  <c r="M74" i="25" s="1"/>
  <c r="C17" i="14" l="1"/>
  <c r="C30" i="14" s="1"/>
  <c r="C13" i="18" l="1"/>
  <c r="C14" i="18"/>
  <c r="C15" i="18"/>
  <c r="C16" i="18"/>
  <c r="C11" i="18"/>
  <c r="C20" i="3" l="1"/>
  <c r="C22" i="2"/>
  <c r="C38" i="18" l="1"/>
  <c r="D22" i="4"/>
  <c r="C47" i="3" l="1"/>
  <c r="C14" i="2"/>
  <c r="C27" i="2" s="1"/>
  <c r="C30" i="2" s="1"/>
  <c r="C16" i="3"/>
  <c r="C17" i="19"/>
  <c r="C13" i="19"/>
  <c r="O17" i="18"/>
  <c r="K17" i="18"/>
  <c r="I17" i="18"/>
  <c r="G17" i="18"/>
  <c r="E17" i="18"/>
  <c r="C33" i="17"/>
  <c r="C14" i="17"/>
  <c r="C22" i="13"/>
  <c r="C24" i="13" s="1"/>
  <c r="C15" i="13"/>
  <c r="C17" i="13" s="1"/>
  <c r="I10" i="18"/>
  <c r="K10" i="18" s="1"/>
  <c r="M10" i="18" s="1"/>
  <c r="A37" i="18"/>
  <c r="C50" i="16"/>
  <c r="D44" i="4"/>
  <c r="C33" i="3"/>
  <c r="C37" i="3" s="1"/>
  <c r="V18" i="10" l="1"/>
  <c r="D49" i="4"/>
  <c r="C48" i="3"/>
  <c r="E39" i="18"/>
  <c r="C17" i="18"/>
  <c r="C39" i="18"/>
  <c r="C41" i="18" s="1"/>
  <c r="C25" i="13"/>
  <c r="C24" i="3"/>
</calcChain>
</file>

<file path=xl/comments1.xml><?xml version="1.0" encoding="utf-8"?>
<comments xmlns="http://schemas.openxmlformats.org/spreadsheetml/2006/main">
  <authors>
    <author>GATX</author>
    <author>Jvanaken</author>
  </authors>
  <commentList>
    <comment ref="A14" authorId="0" shapeId="0">
      <text>
        <r>
          <rPr>
            <b/>
            <sz val="8"/>
            <color indexed="81"/>
            <rFont val="Tahoma"/>
            <family val="2"/>
          </rPr>
          <t>GATX:</t>
        </r>
        <r>
          <rPr>
            <sz val="8"/>
            <color indexed="81"/>
            <rFont val="Tahoma"/>
            <family val="2"/>
          </rPr>
          <t xml:space="preserve">
Finance leases are composed of direct finance leases. </t>
        </r>
      </text>
    </comment>
    <comment ref="A15" authorId="0" shapeId="0">
      <text>
        <r>
          <rPr>
            <b/>
            <sz val="8"/>
            <color indexed="81"/>
            <rFont val="Tahoma"/>
            <family val="2"/>
          </rPr>
          <t>GATX:</t>
        </r>
        <r>
          <rPr>
            <sz val="8"/>
            <color indexed="81"/>
            <rFont val="Tahoma"/>
            <family val="2"/>
          </rPr>
          <t xml:space="preserve">
Our estimate of credit losses associated with reservable assets. Reservable assets are divided into two categories: rent and other receivables and loans and finance lease receivables. (Operating lease assets are not reservable.)  GATX bases loss reserves on historical loss experience, judgement about the impact of economic conditions, the state of the markets GATX operates in and collateral values.  In addition, GATX may establish reserves for known troubled accounts.</t>
        </r>
      </text>
    </comment>
    <comment ref="A31" authorId="0" shapeId="0">
      <text>
        <r>
          <rPr>
            <b/>
            <sz val="8"/>
            <color indexed="81"/>
            <rFont val="Tahoma"/>
            <family val="2"/>
          </rPr>
          <t xml:space="preserve">GATX:
</t>
        </r>
        <r>
          <rPr>
            <sz val="8"/>
            <color indexed="81"/>
            <rFont val="Tahoma"/>
            <family val="2"/>
          </rPr>
          <t xml:space="preserve">In the event of default, the lender of non-recourse debt may only look to the collateral for repayment. The Company's non-recourse debt is primarily collateralized by assigned lease cash flows and a security interest in the underlying leased asset. </t>
        </r>
      </text>
    </comment>
    <comment ref="A35" authorId="1" shapeId="0">
      <text>
        <r>
          <rPr>
            <b/>
            <sz val="8"/>
            <color indexed="81"/>
            <rFont val="Tahoma"/>
            <family val="2"/>
          </rPr>
          <t>GATX:</t>
        </r>
        <r>
          <rPr>
            <sz val="8"/>
            <color indexed="81"/>
            <rFont val="Tahoma"/>
            <family val="2"/>
          </rPr>
          <t xml:space="preserve">
Reflects the net tax effects of temporary differences between the carrying amounts of assets and liabilities for financial reporting purposes and the amounts used for income tax purposes.</t>
        </r>
      </text>
    </comment>
  </commentList>
</comments>
</file>

<file path=xl/comments2.xml><?xml version="1.0" encoding="utf-8"?>
<comments xmlns="http://schemas.openxmlformats.org/spreadsheetml/2006/main">
  <authors>
    <author>GATX</author>
    <author>Rhonda S. Johnson</author>
  </authors>
  <commentList>
    <comment ref="B14" authorId="0" shapeId="0">
      <text>
        <r>
          <rPr>
            <b/>
            <sz val="8"/>
            <color indexed="81"/>
            <rFont val="Tahoma"/>
            <family val="2"/>
          </rPr>
          <t>GATX:</t>
        </r>
        <r>
          <rPr>
            <sz val="8"/>
            <color indexed="81"/>
            <rFont val="Tahoma"/>
            <family val="2"/>
          </rPr>
          <t xml:space="preserve">
Gains are recognized upon completion of the sale of operating assets.
</t>
        </r>
      </text>
    </comment>
    <comment ref="B15" authorId="0" shapeId="0">
      <text>
        <r>
          <rPr>
            <b/>
            <sz val="8"/>
            <color indexed="81"/>
            <rFont val="Tahoma"/>
            <family val="2"/>
          </rPr>
          <t xml:space="preserve">GATX:
</t>
        </r>
        <r>
          <rPr>
            <sz val="8"/>
            <color indexed="81"/>
            <rFont val="Tahoma"/>
            <family val="2"/>
          </rPr>
          <t>Can occur when circumstances indicate the carrying value of an asset or investment may not be recoverable.  If assets are impaired, the impairment charge to be recognized is measured by the amount by which the carrying amount of the assets exceeds fair value.</t>
        </r>
      </text>
    </comment>
    <comment ref="B20" authorId="1" shapeId="0">
      <text>
        <r>
          <rPr>
            <b/>
            <sz val="8"/>
            <color indexed="81"/>
            <rFont val="Tahoma"/>
            <family val="2"/>
          </rPr>
          <t>GATX:</t>
        </r>
        <r>
          <rPr>
            <sz val="8"/>
            <color indexed="81"/>
            <rFont val="Tahoma"/>
            <family val="2"/>
          </rPr>
          <t xml:space="preserve">
Represents GATX's pro rata share of pre-tax earnings from investments in affiliated companies. See 'Affiliated Companies' tab.</t>
        </r>
      </text>
    </comment>
    <comment ref="B25" authorId="1" shapeId="0">
      <text>
        <r>
          <rPr>
            <b/>
            <sz val="8"/>
            <color indexed="81"/>
            <rFont val="Tahoma"/>
            <family val="2"/>
          </rPr>
          <t>GATX:</t>
        </r>
        <r>
          <rPr>
            <sz val="8"/>
            <color indexed="81"/>
            <rFont val="Tahoma"/>
            <family val="2"/>
          </rPr>
          <t xml:space="preserve">
Consist of capital expenditures for investments in income-producing assets. </t>
        </r>
      </text>
    </comment>
    <comment ref="B26" authorId="1" shapeId="0">
      <text>
        <r>
          <rPr>
            <b/>
            <sz val="8"/>
            <color indexed="81"/>
            <rFont val="Tahoma"/>
            <family val="2"/>
          </rPr>
          <t>GATX:</t>
        </r>
        <r>
          <rPr>
            <sz val="8"/>
            <color indexed="81"/>
            <rFont val="Tahoma"/>
            <family val="2"/>
          </rPr>
          <t xml:space="preserve">
GATX has investments in 12.5% to 50%-owned joint ventures in which GATX does not have effective or voting control. These investments are accounted for using the equity method.</t>
        </r>
      </text>
    </comment>
    <comment ref="A29" authorId="0" shapeId="0">
      <text>
        <r>
          <rPr>
            <b/>
            <sz val="8"/>
            <color indexed="81"/>
            <rFont val="Tahoma"/>
            <family val="2"/>
          </rPr>
          <t>GATX</t>
        </r>
        <r>
          <rPr>
            <sz val="8"/>
            <color indexed="81"/>
            <rFont val="Tahoma"/>
            <family val="2"/>
          </rPr>
          <t>:
Primarily consist of loan and finance lease receipts, proceeds from the sales of operating assets and sales of securities, and capital distributions from affiliates.</t>
        </r>
      </text>
    </comment>
    <comment ref="B30" authorId="1" shapeId="0">
      <text>
        <r>
          <rPr>
            <b/>
            <sz val="8"/>
            <color indexed="81"/>
            <rFont val="Tahoma"/>
            <family val="2"/>
          </rPr>
          <t>GATX:</t>
        </r>
        <r>
          <rPr>
            <sz val="8"/>
            <color indexed="81"/>
            <rFont val="Tahoma"/>
            <family val="2"/>
          </rPr>
          <t xml:space="preserve">
Primarily proceeds from railcar scrapping.</t>
        </r>
      </text>
    </comment>
  </commentList>
</comments>
</file>

<file path=xl/sharedStrings.xml><?xml version="1.0" encoding="utf-8"?>
<sst xmlns="http://schemas.openxmlformats.org/spreadsheetml/2006/main" count="1203" uniqueCount="423">
  <si>
    <t>Consolidated Statements of Cash Flows</t>
  </si>
  <si>
    <t>Consolidated Balance Sheets</t>
  </si>
  <si>
    <t>Finance Lease Detail</t>
  </si>
  <si>
    <t>Other Assets Detail</t>
  </si>
  <si>
    <t>Capital Structure</t>
  </si>
  <si>
    <t>Portfolio Proceeds Detail</t>
  </si>
  <si>
    <t>Revenues</t>
  </si>
  <si>
    <t>Operating lease expense</t>
  </si>
  <si>
    <t>Per Share Data</t>
  </si>
  <si>
    <t>Total</t>
  </si>
  <si>
    <t>Assets</t>
  </si>
  <si>
    <t>Cash and Cash Equivalents</t>
  </si>
  <si>
    <t>Restricted Cash</t>
  </si>
  <si>
    <t>Receivables</t>
  </si>
  <si>
    <t>Rent and other receivables</t>
  </si>
  <si>
    <t>Finance leases</t>
  </si>
  <si>
    <t xml:space="preserve"> </t>
  </si>
  <si>
    <t>Debt</t>
  </si>
  <si>
    <t>Capital lease obligations</t>
  </si>
  <si>
    <t>Deferred Income Taxes</t>
  </si>
  <si>
    <t>Shareholders' Equity</t>
  </si>
  <si>
    <t>Total Shareholders' Equity</t>
  </si>
  <si>
    <t>Operating Activities</t>
  </si>
  <si>
    <t>Deferred income taxes</t>
  </si>
  <si>
    <t>Investing Activities</t>
  </si>
  <si>
    <t>Portfolio investments and capital additions</t>
  </si>
  <si>
    <t>Portfolio proceeds</t>
  </si>
  <si>
    <t>Financing Activities</t>
  </si>
  <si>
    <t>Payments Due by Period</t>
  </si>
  <si>
    <t>December 31</t>
  </si>
  <si>
    <t>Deferred financing costs</t>
  </si>
  <si>
    <t>Other</t>
  </si>
  <si>
    <t>Capital
Leases</t>
  </si>
  <si>
    <t>Years thereafter</t>
  </si>
  <si>
    <t>Less: amounts representing interest</t>
  </si>
  <si>
    <t>Total deferred tax liabilities</t>
  </si>
  <si>
    <t>Deferred Tax Assets</t>
  </si>
  <si>
    <t>Total deferred tax assets</t>
  </si>
  <si>
    <t>Net deferred tax liabilities</t>
  </si>
  <si>
    <t>Year Ended December 31</t>
  </si>
  <si>
    <t>Current</t>
  </si>
  <si>
    <t>Domestic:</t>
  </si>
  <si>
    <t xml:space="preserve">   Federal</t>
  </si>
  <si>
    <t xml:space="preserve">   State and local</t>
  </si>
  <si>
    <t>Foreign</t>
  </si>
  <si>
    <t>Deferred</t>
  </si>
  <si>
    <t>Income taxes at federal statutory rate</t>
  </si>
  <si>
    <t>Adjust for effect of:</t>
  </si>
  <si>
    <t xml:space="preserve">   Other</t>
  </si>
  <si>
    <t>Loan principal received</t>
  </si>
  <si>
    <t>(A)</t>
  </si>
  <si>
    <t>(C)</t>
  </si>
  <si>
    <t>Assets and Capital Structure</t>
  </si>
  <si>
    <t xml:space="preserve">Other </t>
  </si>
  <si>
    <t>First Quarter</t>
  </si>
  <si>
    <t>Second Quarter</t>
  </si>
  <si>
    <t>Third Quarter</t>
  </si>
  <si>
    <t>Fourth Quarter</t>
  </si>
  <si>
    <t>Income Taxes</t>
  </si>
  <si>
    <t>Back to Table of Contents</t>
  </si>
  <si>
    <t>% of Total</t>
  </si>
  <si>
    <t>Total Assets</t>
  </si>
  <si>
    <t>Assets and Capital Structure Notes</t>
  </si>
  <si>
    <t>GATX Corporation</t>
  </si>
  <si>
    <t>Back to Income Statement</t>
  </si>
  <si>
    <t>Back to Balance Sheet</t>
  </si>
  <si>
    <t>Back to Cash Flow Statement</t>
  </si>
  <si>
    <t>Accounts Payable and Accrued Expenses</t>
  </si>
  <si>
    <t>Lease Obligation Detail</t>
  </si>
  <si>
    <t>Liabilities and Shareholders' Equity</t>
  </si>
  <si>
    <t>Other Liabilities</t>
  </si>
  <si>
    <t>Total Liabilities</t>
  </si>
  <si>
    <t>Maintenance expense</t>
  </si>
  <si>
    <t>Marine operating revenue</t>
  </si>
  <si>
    <t>Other Assets</t>
  </si>
  <si>
    <t>Investments in Affiliated Companies</t>
  </si>
  <si>
    <t>Years Ended December 31</t>
  </si>
  <si>
    <t>Revenue and Asset Profile by Segment</t>
  </si>
  <si>
    <t>Contractual Commitments</t>
  </si>
  <si>
    <t>Primary Financial Statements</t>
  </si>
  <si>
    <t>Supplemental Data</t>
  </si>
  <si>
    <r>
      <t>Other Assets Detail</t>
    </r>
    <r>
      <rPr>
        <b/>
        <sz val="10"/>
        <rFont val="Arial"/>
        <family val="2"/>
      </rPr>
      <t xml:space="preserve"> </t>
    </r>
  </si>
  <si>
    <t>Thereafter</t>
  </si>
  <si>
    <t>To Consolidating Assets</t>
  </si>
  <si>
    <t>Shareholders' equity</t>
  </si>
  <si>
    <t>Results of Operations</t>
  </si>
  <si>
    <t>Commercial paper and credit facilities</t>
  </si>
  <si>
    <t>Goodwill</t>
  </si>
  <si>
    <t>Recourse</t>
  </si>
  <si>
    <t>Financial Condition</t>
  </si>
  <si>
    <t>Unearned income</t>
  </si>
  <si>
    <t>Investments in Affiliated Companies by Segment</t>
  </si>
  <si>
    <t>(B)</t>
  </si>
  <si>
    <t>Repayments of debt (original maturities longer than 90 days)</t>
  </si>
  <si>
    <t>Payments on capital lease obligations</t>
  </si>
  <si>
    <t>ASC</t>
  </si>
  <si>
    <t>Other investments</t>
  </si>
  <si>
    <t>Prepaid items</t>
  </si>
  <si>
    <t xml:space="preserve">Operating Assets and Facilities </t>
  </si>
  <si>
    <t>Interest expense, net</t>
  </si>
  <si>
    <t>Income taxes</t>
  </si>
  <si>
    <t>Total Liabilities and Shareholders' Equity</t>
  </si>
  <si>
    <t>Additional paid in capital</t>
  </si>
  <si>
    <t>Retained earnings</t>
  </si>
  <si>
    <t>Investments in affiliates</t>
  </si>
  <si>
    <t xml:space="preserve">   State income taxes</t>
  </si>
  <si>
    <t xml:space="preserve">   Corporate owned life insurance</t>
  </si>
  <si>
    <t>Investments in affiliated companies</t>
  </si>
  <si>
    <t>Portfolio Investments and Capital Expenditures by Segment</t>
  </si>
  <si>
    <t>Foreign Operations</t>
  </si>
  <si>
    <t>United States</t>
  </si>
  <si>
    <t>Year Ended or at December 31</t>
  </si>
  <si>
    <t>Share of affiliates' earnings, net of dividends</t>
  </si>
  <si>
    <t xml:space="preserve">Proceeds from sales of other assets </t>
  </si>
  <si>
    <t>Segment Profit (Loss)</t>
  </si>
  <si>
    <t xml:space="preserve">GATX Corporation </t>
  </si>
  <si>
    <t>Commercial paper and  borrowings under bank credit facilities</t>
  </si>
  <si>
    <t>Net Income</t>
  </si>
  <si>
    <t>Dividends declared per common share</t>
  </si>
  <si>
    <t>Derivatives</t>
  </si>
  <si>
    <t>Employee benefit plans</t>
  </si>
  <si>
    <t>Average number of common shares</t>
  </si>
  <si>
    <t>Change in income taxes payable</t>
  </si>
  <si>
    <t>Change in accrued operating lease expense</t>
  </si>
  <si>
    <t>Additions to operating assets and facilities</t>
  </si>
  <si>
    <t>Purchases of leased-in assets</t>
  </si>
  <si>
    <t>Net cash used in investing activities</t>
  </si>
  <si>
    <t>Consolidating Income Statement (Unaudited)</t>
  </si>
  <si>
    <t>Recourse debt</t>
  </si>
  <si>
    <t xml:space="preserve">   Foreign tax credits</t>
  </si>
  <si>
    <t>Deferred income taxes reflect the net tax effects of temporary differences between the carrying amounts of assets and liabilities for financial reporting purposes and the amounts used for income tax purposes.</t>
  </si>
  <si>
    <t>Average number of common shares and common share eqivalents</t>
  </si>
  <si>
    <t>Consolidated Statements of Income</t>
  </si>
  <si>
    <t>Less:  allowance for losses</t>
  </si>
  <si>
    <t>Portfolio Management</t>
  </si>
  <si>
    <t>Marine operating expense</t>
  </si>
  <si>
    <t>Accumulated other comprehensive loss</t>
  </si>
  <si>
    <t xml:space="preserve">   Net cash provided by operating activities </t>
  </si>
  <si>
    <t>Dividends</t>
  </si>
  <si>
    <t>Average number of common shares and common share equivalents</t>
  </si>
  <si>
    <t>Portfolio</t>
  </si>
  <si>
    <t>Management</t>
  </si>
  <si>
    <t xml:space="preserve">   Book/tax basis difference due to depreciation</t>
  </si>
  <si>
    <t xml:space="preserve">   Investments in affiliated companies</t>
  </si>
  <si>
    <t xml:space="preserve">   Alternative minimum tax credit</t>
  </si>
  <si>
    <t xml:space="preserve">   Federal net operating loss</t>
  </si>
  <si>
    <t xml:space="preserve">   State net operating loss</t>
  </si>
  <si>
    <t xml:space="preserve">   Foreign net operating loss</t>
  </si>
  <si>
    <t xml:space="preserve">   Accruals not currently deductible for tax purposes</t>
  </si>
  <si>
    <t xml:space="preserve">   Allowance for losses</t>
  </si>
  <si>
    <t xml:space="preserve">   Pension and post-retirement benefits</t>
  </si>
  <si>
    <t>Office furniture, fixtures and other equipment, net of accumulated depreciation</t>
  </si>
  <si>
    <t>As of December 31</t>
  </si>
  <si>
    <t>Other portfolio proceeds</t>
  </si>
  <si>
    <t>Identifiable Assets</t>
  </si>
  <si>
    <t>Consolidating Income Statements</t>
  </si>
  <si>
    <t>Consolidating Assets</t>
  </si>
  <si>
    <t>To Consolidating Income Statements</t>
  </si>
  <si>
    <t>To Balance Sheets</t>
  </si>
  <si>
    <t>To Income Statements</t>
  </si>
  <si>
    <t>Back to Balance Sheets</t>
  </si>
  <si>
    <t>Other revenue</t>
  </si>
  <si>
    <t>Lease revenue</t>
  </si>
  <si>
    <t>Total Revenues</t>
  </si>
  <si>
    <t>Expenses</t>
  </si>
  <si>
    <t>Other operating expense</t>
  </si>
  <si>
    <t>Selling, general and administrative expense</t>
  </si>
  <si>
    <t>Total Expenses</t>
  </si>
  <si>
    <t>Other Income (Expense)</t>
  </si>
  <si>
    <t>Net gain on asset dispositions</t>
  </si>
  <si>
    <t>Other (expense) income</t>
  </si>
  <si>
    <t>Income before Income Taxes and Share of Affiliates' Earnings</t>
  </si>
  <si>
    <t>Proceeds from sale-leasebacks</t>
  </si>
  <si>
    <t>Revenue</t>
  </si>
  <si>
    <t>Basic earnings</t>
  </si>
  <si>
    <t xml:space="preserve">Dividends declared   </t>
  </si>
  <si>
    <t>Operating assets and facilities, net of accumulated depreciation</t>
  </si>
  <si>
    <t>Total assets</t>
  </si>
  <si>
    <t>Short-term borrowings</t>
  </si>
  <si>
    <t>Long-term debt and capital lease obligations</t>
  </si>
  <si>
    <t>Other Data</t>
  </si>
  <si>
    <t>Selected Financial Data</t>
  </si>
  <si>
    <t>Rail North America</t>
  </si>
  <si>
    <t>Rail International</t>
  </si>
  <si>
    <t>GATX</t>
  </si>
  <si>
    <t>Consolidated</t>
  </si>
  <si>
    <t xml:space="preserve">   Rent and other receivables</t>
  </si>
  <si>
    <t xml:space="preserve">   Loans</t>
  </si>
  <si>
    <t xml:space="preserve">   Finance leases</t>
  </si>
  <si>
    <t xml:space="preserve">   Less:  allowance for losses</t>
  </si>
  <si>
    <t xml:space="preserve">   Operating assets and facilities</t>
  </si>
  <si>
    <t>Net Gain on Asset Dispositions</t>
  </si>
  <si>
    <t>Asset Remarketing Income:</t>
  </si>
  <si>
    <t xml:space="preserve">      Disposition gains on owned assets</t>
  </si>
  <si>
    <t xml:space="preserve">      Residual sharing income</t>
  </si>
  <si>
    <t>Asset impairments</t>
  </si>
  <si>
    <t>Total Net Gain on Asset Dispositions</t>
  </si>
  <si>
    <t>Share of Affiliates' Earnings</t>
  </si>
  <si>
    <t xml:space="preserve">Share of Affiliates' Earnings </t>
  </si>
  <si>
    <t xml:space="preserve">   Foreign earnings taxed at lower rates</t>
  </si>
  <si>
    <t>Assets held for sale</t>
  </si>
  <si>
    <t>Proceeds from sales of operating assets</t>
  </si>
  <si>
    <t>Basic earnings per share</t>
  </si>
  <si>
    <t>Diluted earnings per share</t>
  </si>
  <si>
    <t>GATX Consolidated</t>
  </si>
  <si>
    <t>Net proceeds from issuances of debt (original maturities longer than 90 days)</t>
  </si>
  <si>
    <t>Rail Int'l</t>
  </si>
  <si>
    <t>Share-based compensation</t>
  </si>
  <si>
    <t xml:space="preserve">   Valuation allowance on state net operating loss</t>
  </si>
  <si>
    <t xml:space="preserve">Consolidating Assets </t>
  </si>
  <si>
    <t>Depreciation expense</t>
  </si>
  <si>
    <t>Adjustments to reconcile net income to net cash provided by operating activities:</t>
  </si>
  <si>
    <t>Stock repurchases</t>
  </si>
  <si>
    <t>Deferred Tax Liabilities and Assets</t>
  </si>
  <si>
    <t xml:space="preserve">   Lease accounting </t>
  </si>
  <si>
    <t xml:space="preserve">   Valuation allowance on foreign net operating loss</t>
  </si>
  <si>
    <t>Estimated unguaranteed residual value of leased assets</t>
  </si>
  <si>
    <t xml:space="preserve">   GATX income taxes on sale of AAE</t>
  </si>
  <si>
    <t>Prepaid pension</t>
  </si>
  <si>
    <t>Recourse operating leases</t>
  </si>
  <si>
    <t>Other expense</t>
  </si>
  <si>
    <t>Share Data</t>
  </si>
  <si>
    <t>Net gain (loss) on asset dispositions</t>
  </si>
  <si>
    <t>Year Ended December 31, 2015</t>
  </si>
  <si>
    <t>Off-balance sheet assets</t>
  </si>
  <si>
    <t>Common stock, $0.625 par value:</t>
  </si>
  <si>
    <t xml:space="preserve">   Authorized shares - 120,000,000</t>
  </si>
  <si>
    <t>Net gains on sales of assets</t>
  </si>
  <si>
    <t>Quarterly Financial Data by Segment</t>
  </si>
  <si>
    <t>(a) - 2015 investments include a $17.8 million noncash investment transaction.</t>
  </si>
  <si>
    <t>Non-GAAP Net Income Measures</t>
  </si>
  <si>
    <t>Non-GAAP Balance Sheet Measures</t>
  </si>
  <si>
    <t xml:space="preserve">   Income tax rate changes</t>
  </si>
  <si>
    <t>On- and Off-Balance Sheet Assets</t>
  </si>
  <si>
    <t xml:space="preserve">   Rail North America</t>
  </si>
  <si>
    <t xml:space="preserve">   ASC</t>
  </si>
  <si>
    <t>Back to Selected Financial Data</t>
  </si>
  <si>
    <t>Impact of Tax Adjustments and Other Items on Net Income:</t>
  </si>
  <si>
    <t>Impact of Tax Adjustments and Other Items on Diluted Earnings per Share:</t>
  </si>
  <si>
    <t>* Sum of individual components may not be additive, due to rounding.</t>
  </si>
  <si>
    <t>Year 2016 Quarterly Financial Data by Business Segment</t>
  </si>
  <si>
    <t xml:space="preserve">                                       First Quarter, 2016</t>
  </si>
  <si>
    <t xml:space="preserve">                                       Fourth Quarter, 2016</t>
  </si>
  <si>
    <t xml:space="preserve">                                       Third Quarter, 2016</t>
  </si>
  <si>
    <t xml:space="preserve">                                       Second Quarter, 2016</t>
  </si>
  <si>
    <t>Interest (expense) income, net</t>
  </si>
  <si>
    <t>Income taxes (including $0.1 tax benefit related to affiliates' earnings)</t>
  </si>
  <si>
    <t xml:space="preserve">Less:  allowance for depreciation </t>
  </si>
  <si>
    <t>Nonrecourse</t>
  </si>
  <si>
    <t>Income taxes (includes $1.7 net expense related to affiliates' earnings)</t>
  </si>
  <si>
    <t>Other income (expense)</t>
  </si>
  <si>
    <t>Income taxes (includes $2.7 related to affiliates' earnings)</t>
  </si>
  <si>
    <t>Income taxes (includes $1.4 related to affiliates' earnings)</t>
  </si>
  <si>
    <t>Year Ended December 31, 2016</t>
  </si>
  <si>
    <t>Income taxes (includes $5.7 related to affiliates' earnings)</t>
  </si>
  <si>
    <t>Total on- and off-balance sheet assets</t>
  </si>
  <si>
    <t>Total revenues</t>
  </si>
  <si>
    <t>For the year ended December 31, 2016</t>
  </si>
  <si>
    <t>As of December 31, 2016</t>
  </si>
  <si>
    <t xml:space="preserve">  </t>
  </si>
  <si>
    <t>Total Net Gain (Loss) on Asset Dispositions</t>
  </si>
  <si>
    <t>(In millions, except per share data)</t>
  </si>
  <si>
    <t>(In millions, except share data)</t>
  </si>
  <si>
    <t>(In millions)</t>
  </si>
  <si>
    <t>(In millions, except per share data, recourse leverage, and return on equity)</t>
  </si>
  <si>
    <t xml:space="preserve">                                         (In millions)</t>
  </si>
  <si>
    <t>Non-remarketing disposition gains (1)</t>
  </si>
  <si>
    <t>(1) Includes scrapping gains.</t>
  </si>
  <si>
    <t>Income taxes (includes $3.0 related to affiliates' earnings)</t>
  </si>
  <si>
    <t>Deferred Tax Liabilities</t>
  </si>
  <si>
    <t>Total contractual lease payments receivable</t>
  </si>
  <si>
    <t xml:space="preserve">We file one consolidated federal income tax return with our domestic subsidiaries in the US. </t>
  </si>
  <si>
    <t>The following table shows income taxes, excluding domestic and foreign joint ventures, for the years ending December 31:</t>
  </si>
  <si>
    <t>The following table shows the differences between our effective income tax rate and the federal statutory income tax rate for the years ending December 31:</t>
  </si>
  <si>
    <t xml:space="preserve">   Recourse debt</t>
  </si>
  <si>
    <t>Total debt, net of unrestricted cash, as adjusted (non-GAAP)</t>
  </si>
  <si>
    <t>Debt, net of unrestricted cash:</t>
  </si>
  <si>
    <t xml:space="preserve">   Unrestricted cash</t>
  </si>
  <si>
    <t xml:space="preserve">   Commercial paper and bank credit facilities </t>
  </si>
  <si>
    <t xml:space="preserve">   Capital lease obligations</t>
  </si>
  <si>
    <t>Total debt, net of unrestricted cash (GAAP)</t>
  </si>
  <si>
    <t>Total off-balance sheet assets</t>
  </si>
  <si>
    <t>Total assets, as adjusted (non-GAAP)</t>
  </si>
  <si>
    <t>Total recourse debt</t>
  </si>
  <si>
    <t xml:space="preserve">   Total assets (GAAP)</t>
  </si>
  <si>
    <r>
      <t xml:space="preserve">   Off-balance sheet: </t>
    </r>
    <r>
      <rPr>
        <vertAlign val="superscript"/>
        <sz val="10"/>
        <rFont val="Arial"/>
        <family val="2"/>
      </rPr>
      <t>(A)</t>
    </r>
  </si>
  <si>
    <t xml:space="preserve">      Rail North America</t>
  </si>
  <si>
    <t xml:space="preserve">      ASC</t>
  </si>
  <si>
    <t>Off-balance sheet debt reflects the operating lease financing corresponding to the off-balance sheet assets. The debt represents the present value of the future operating lease payments.</t>
  </si>
  <si>
    <t xml:space="preserve">Inventory </t>
  </si>
  <si>
    <t>Loans</t>
  </si>
  <si>
    <t>Proceeds from sales of securities</t>
  </si>
  <si>
    <t>Capital lease obligations, including interest</t>
  </si>
  <si>
    <t>Purchase commitments (2)</t>
  </si>
  <si>
    <t>Interest on recourse debt (1)</t>
  </si>
  <si>
    <t>Our domestic and foreign revenues and identifiable assets for the years ended or as of December 31:</t>
  </si>
  <si>
    <t>Net income (GAAP)</t>
  </si>
  <si>
    <t>Other income tax adjustments attributable to consolidated income:</t>
  </si>
  <si>
    <t>Total other income tax adjustments attributable to consolidated income</t>
  </si>
  <si>
    <t>Adjustments attributable to affilites' earnings, net of taxes:</t>
  </si>
  <si>
    <t>Total adjustments attributable to affiliates' earnings, net of taxes</t>
  </si>
  <si>
    <t>Net Income, excluding tax adjustments and other items (non-GAAP)</t>
  </si>
  <si>
    <t xml:space="preserve">   Railcar impairment at Rail North America </t>
  </si>
  <si>
    <t xml:space="preserve">   Residual sharing settlement at Portfolio Management </t>
  </si>
  <si>
    <t xml:space="preserve">   Early retirement program </t>
  </si>
  <si>
    <t xml:space="preserve">   Foreign tax credit utilization </t>
  </si>
  <si>
    <t xml:space="preserve">   Income tax rate changes </t>
  </si>
  <si>
    <t xml:space="preserve">   Interest rate swaps at AAE</t>
  </si>
  <si>
    <t>Diluted earnings per share (GAAP)</t>
  </si>
  <si>
    <t>Adjustments attributable to consolidated income, net of taxes:</t>
  </si>
  <si>
    <t>Total assets (GAAP)</t>
  </si>
  <si>
    <t>Effect of Exchange Rate Changes on Cash and Cash Equivalents</t>
  </si>
  <si>
    <t>Net loss on asset dispositions</t>
  </si>
  <si>
    <t>The following table shows the significant components of our deferred tax liabilities and assets as of December 31:</t>
  </si>
  <si>
    <t>The following table shows the components of our direct finance leases as of December 31:</t>
  </si>
  <si>
    <t>Present value of future contractual capital lease payments</t>
  </si>
  <si>
    <t>Return on Equity (GAAP)</t>
  </si>
  <si>
    <t>Return on Equity, excluding tax adjustments and other items (non-GAAP)</t>
  </si>
  <si>
    <t>The following table shows the components of Other Assets reported on our consolidated balance sheets as of December 31:</t>
  </si>
  <si>
    <t xml:space="preserve">Finance lease rents received, net of earned income  </t>
  </si>
  <si>
    <t xml:space="preserve">   Commercial paper and bank credit facilities</t>
  </si>
  <si>
    <t xml:space="preserve">   Nonrecourse debt</t>
  </si>
  <si>
    <t>Off-balance sheet recourse debt</t>
  </si>
  <si>
    <t>Off-balance sheet nonrecourse debt</t>
  </si>
  <si>
    <t>Total recourse debt (1)</t>
  </si>
  <si>
    <t>Recourse Leverage (2)</t>
  </si>
  <si>
    <t xml:space="preserve">Consolidating Income Statement </t>
  </si>
  <si>
    <t>Consolidating Income Statement</t>
  </si>
  <si>
    <t xml:space="preserve">   Income taxes thereon, based on applicable effective tax rate</t>
  </si>
  <si>
    <t>Consolidating Assets (Unaudited)</t>
  </si>
  <si>
    <t>Effective income tax rate (1)</t>
  </si>
  <si>
    <t>Non-GAAP Balance Sheet Measures - Recourse Leverage</t>
  </si>
  <si>
    <t>Year 2017 Quarterly Financial Data by Segment</t>
  </si>
  <si>
    <t xml:space="preserve">                                       First Quarter, 2017</t>
  </si>
  <si>
    <t xml:space="preserve">                                       Second Quarter, 2017</t>
  </si>
  <si>
    <t xml:space="preserve">                                       Third Quarter, 2017</t>
  </si>
  <si>
    <t xml:space="preserve">                                       Fourth Quarter, 2017</t>
  </si>
  <si>
    <t>All information is derived from the Company's Forms 10-K for the year ended December 31, 2017 and 10-Q for the quarterly period ended September 30, 2017, as filed with the Securities and Exchange Commission.</t>
  </si>
  <si>
    <t>All information is derived from the Company's Form 10-Q for the quarterly period ended September 30, 2017, as filed with the Securities and Exchange Commission.</t>
  </si>
  <si>
    <t>All information is derived from the Company's Form 10-Q for the quarterly period ended June 30, 2017, as filed with the Securities and Exchange Commission.</t>
  </si>
  <si>
    <t>All information is derived from the Company's Form 10-Q for the quarterly period ended March 31, 2017, as filed with the Securities and Exchange Commission.</t>
  </si>
  <si>
    <t>Segment profit</t>
  </si>
  <si>
    <t>Income taxes (includes $3.9 related to affiliates' earnings)</t>
  </si>
  <si>
    <t>Share of affiliates' pre-tax income</t>
  </si>
  <si>
    <t xml:space="preserve">Net income </t>
  </si>
  <si>
    <t>Segment profit (loss)</t>
  </si>
  <si>
    <t>Share of affiliates' pre-tax income (loss)</t>
  </si>
  <si>
    <t>All information is derived from the Company's Form 10-K for the year ended December 31, 2017, as filed with the Securities and Exchange Commission.</t>
  </si>
  <si>
    <t xml:space="preserve">   Issued shares - 67,083,149 and 66,953,606</t>
  </si>
  <si>
    <t xml:space="preserve">   Outstanding shares - 37,895,641 and 39,442,893</t>
  </si>
  <si>
    <t>Treasury stock at cost (29,187,508 and 27,510,713 shares)</t>
  </si>
  <si>
    <t>Net decrease in debt with original maturities of 90 days or less</t>
  </si>
  <si>
    <t>Net cash used in financing activities</t>
  </si>
  <si>
    <t>Net (decrease) increase in Cash, Cash Equivalents, and Restricted Cash during the year</t>
  </si>
  <si>
    <t>Cash, Cash Equivalents, and Restricted Cash at beginning of year</t>
  </si>
  <si>
    <t>Cash, Cash Equivalents, and Restricted Cash at end of year</t>
  </si>
  <si>
    <t>Net income, excluding tax adjustments and other items (non-GAAP)</t>
  </si>
  <si>
    <t>Diluted earnings (GAAP)</t>
  </si>
  <si>
    <t>Diluted earnings, excluding tax adjustments and other items (non-GAAP)</t>
  </si>
  <si>
    <t>Share of affiliates' earnings, net of taxes</t>
  </si>
  <si>
    <t>Return on equity (GAAP)</t>
  </si>
  <si>
    <t>Return on equity, excluding tax adjustments and other items (non-GAAP)</t>
  </si>
  <si>
    <t>Income taxes (includes $2.4 related to affiliates' earnings)</t>
  </si>
  <si>
    <t>Less:</t>
  </si>
  <si>
    <t>Share of affiliates' pre-tax (loss) income</t>
  </si>
  <si>
    <t xml:space="preserve">Share of affiliates' pre-tax income  </t>
  </si>
  <si>
    <t xml:space="preserve">Share of affiliates' pre-tax (loss) income  </t>
  </si>
  <si>
    <t>Year Ended December 31, 2017</t>
  </si>
  <si>
    <t>Income taxes (includes $12.0 related to affiliates' earnings)</t>
  </si>
  <si>
    <t>All information is derived from the Company's consolidated financial statements for the year ended December 31, 2017.</t>
  </si>
  <si>
    <t>For the year ended December 31, 2017</t>
  </si>
  <si>
    <t>As of December 31, 2017</t>
  </si>
  <si>
    <t>On-balance sheet assets (1)</t>
  </si>
  <si>
    <t>(1) Total on-balance sheet assets less investment in affiliates.</t>
  </si>
  <si>
    <t xml:space="preserve">      Disposition gains (losses) on owned assets</t>
  </si>
  <si>
    <t>Non-remarketing disposition gains (losses) (1)</t>
  </si>
  <si>
    <t xml:space="preserve">   State tax rate change impact</t>
  </si>
  <si>
    <t xml:space="preserve">   Tax Cuts and Jobs Act:</t>
  </si>
  <si>
    <t xml:space="preserve">      Revaluation of deferred tax liabilities</t>
  </si>
  <si>
    <t xml:space="preserve">      Transition tax on non-U.S. earnings and profits</t>
  </si>
  <si>
    <t xml:space="preserve">      Other</t>
  </si>
  <si>
    <t>(113.7)%</t>
  </si>
  <si>
    <t>All information is derived from the Company's Forms 10-K for the year ended December 31, 2017, as filed with the Securities and Exchange Commission.</t>
  </si>
  <si>
    <r>
      <t xml:space="preserve">Off-balance sheet recourse debt </t>
    </r>
    <r>
      <rPr>
        <vertAlign val="superscript"/>
        <sz val="10"/>
        <rFont val="Arial"/>
        <family val="2"/>
      </rPr>
      <t>(B)</t>
    </r>
  </si>
  <si>
    <r>
      <t xml:space="preserve">Recourse Leverage </t>
    </r>
    <r>
      <rPr>
        <vertAlign val="superscript"/>
        <sz val="10"/>
        <rFont val="Arial"/>
        <family val="2"/>
      </rPr>
      <t>(C)</t>
    </r>
  </si>
  <si>
    <t>Total other assets</t>
  </si>
  <si>
    <t>Our contractual commitments, including debt principal and related interest payments, lease payments, and purchase commitments at December 31, 2017:</t>
  </si>
  <si>
    <t xml:space="preserve">(2) Primarily railcar purchase commitments. The amounts shown for all years are based on management's estimates of the timing, anticipated car types and related costs of railcars to be purchased under its agreements. </t>
  </si>
  <si>
    <t>Our future contractual rental payments due under noncancelable leases as of December 31, 2017:</t>
  </si>
  <si>
    <t>Operating
Leases</t>
  </si>
  <si>
    <t>Adjustments attributable to consolidated pre-tax income:</t>
  </si>
  <si>
    <t xml:space="preserve">   Net (gain) loss on wholly owned Portfolio Management marine investments </t>
  </si>
  <si>
    <t>Total adjustments attributable to consolidated pre-tax income</t>
  </si>
  <si>
    <t xml:space="preserve">   Impact of the Tax Cuts and Jobs Act of 2017</t>
  </si>
  <si>
    <t xml:space="preserve">   Pre-tax gain on sale of AAE </t>
  </si>
  <si>
    <t xml:space="preserve">   Impact of the Tax Cuts and Jobs Act enacted in 2017</t>
  </si>
  <si>
    <t>Diluted earnings per share, excluding tax adjustments and other items (non-GAAP)*</t>
  </si>
  <si>
    <t xml:space="preserve">   Off-balance sheet assets:</t>
  </si>
  <si>
    <t>Shareholders' Equity (GAAP)</t>
  </si>
  <si>
    <t>(1) Includes on- and off-balance sheet recourse debt, capital lease obligations, and commercial paper and bank credit facilities, net of unrestricted cash.</t>
  </si>
  <si>
    <t>Share of Affiliates' Income</t>
  </si>
  <si>
    <t>(2) Amount for 2015 is net of impairment losses of $19.0 million.</t>
  </si>
  <si>
    <t>(1) Amount for 2017 is net of impairment losses of $3.0 million.</t>
  </si>
  <si>
    <t>Income taxes (includes $0.5 net benefits related to affiliates' earnings)</t>
  </si>
  <si>
    <t xml:space="preserve">   Less: allowance for depreciation</t>
  </si>
  <si>
    <t>GATX utilizes a mix of financing sources to grow its asset base. For example, GATX's railcar fleet is partly financed through sale-leasebacks that are accounted for as operating leases. GATX is the lessee in these cases and accounting standards dictate that these assets remain off-balance sheet.  Additionally, ASC previously utilized vessels that were accounted for as operating leases and the assets were not recorded on the balance sheet. GATX adds these assets and related liabilities in its capitalization, since GATX has an ownership-like interest in the assets.</t>
  </si>
  <si>
    <t>Calculated as total recourse debt / shareholders' equity. Excluding the impact to shareholders' equity attributable to the Tax Cuts and Jobs Act enacted in 2017, leverage would be 3.1 for 2017.</t>
  </si>
  <si>
    <t>Capital distributions and proceeds related to affiliates</t>
  </si>
  <si>
    <t>(1) For floating rate debt, future interest payments are based on the applicable interest rate as of December 31, 2017.</t>
  </si>
  <si>
    <t xml:space="preserve">   Net (gain) loss on Portfolio Management marine affiliate</t>
  </si>
  <si>
    <t>(In millions, except recourse leverage ratio)</t>
  </si>
  <si>
    <t>The following table shows the components of recourse leverage as of December 31:</t>
  </si>
  <si>
    <t>(2) Calculated as total recourse debt / shareholders' equity. Excluding the impact to shareholders' equity attributable to the Tax Cuts and Jobs Act enacted in 2017, leverage would be 3.1 for 2017.</t>
  </si>
  <si>
    <t>Net cash provided by operating activities (1)</t>
  </si>
  <si>
    <t>Recourse leverage (2)</t>
  </si>
  <si>
    <t>Excluding the impact of the Tax Cuts and Jobs Act enacted in 2017, leverage would be 3.1 for 2017.</t>
  </si>
  <si>
    <t>(1)</t>
  </si>
  <si>
    <t>(2)</t>
  </si>
  <si>
    <t>In 2017, we adopted a new accounting standard requiring the reclassification of certain cash receipts and payments in the statement of cash flows. The standard was adopted on a retrospective basis, and as a result, net cash provided by operating activities has been restated for all prior years presented. The impact of this change was not material to our financial statements.</t>
  </si>
  <si>
    <t>(a)</t>
  </si>
  <si>
    <t>At December 31</t>
  </si>
  <si>
    <t xml:space="preserve">         Total Tax Cuts and Jobs Act Impact</t>
  </si>
  <si>
    <t>(1) The 2017 effective tax rate reflects the impact of the Tax Cuts and Jobs Act. The 2017 effective tax rate also includes incremental deferred state income taxes of $5.0 million associated with a change in our consolidated effective state tax rate. The 2016 effective tax rate reflected the utilization of $7.8 million in foreign tax credits. The 2015 effective tax rate reflected incremental deferred state income taxes of $14.1 million associated with a change in our consolidated effective state tax rate. Additionally, the rates in each year are impacted by the relative contribution of foreign source income, which is generally taxed at lower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</si>
</sst>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44" formatCode="_(&quot;$&quot;* #,##0.00_);_(&quot;$&quot;* \(#,##0.00\);_(&quot;$&quot;* &quot;-&quot;??_);_(@_)"/>
    <numFmt numFmtId="43" formatCode="_(* #,##0.00_);_(* \(#,##0.00\);_(* &quot;-&quot;??_);_(@_)"/>
    <numFmt numFmtId="164" formatCode="#,##0.0_);[Red]\(#,##0.0\)"/>
    <numFmt numFmtId="165" formatCode="0.0%"/>
    <numFmt numFmtId="166" formatCode="_(&quot;$&quot;* #,##0.0_);_(&quot;$&quot;* \(#,##0.0\);_(&quot;$&quot;* &quot;-&quot;??_);_(@_)"/>
    <numFmt numFmtId="167" formatCode="_(* #,##0.0_);_(* \(#,##0.0\);_(* &quot;-&quot;??_);_(@_)"/>
    <numFmt numFmtId="168" formatCode="#,##0.0_);\(#,##0.0\)"/>
    <numFmt numFmtId="169" formatCode="&quot;$&quot;#,##0.0_);\(&quot;$&quot;#,##0.0\)"/>
    <numFmt numFmtId="170" formatCode="_(* #,##0_);_(* \(#,##0\);_(* &quot;-&quot;??_);_(@_)"/>
    <numFmt numFmtId="171" formatCode="&quot;$&quot;#,##0.00"/>
    <numFmt numFmtId="172" formatCode="0.0_);\(0.0\)"/>
    <numFmt numFmtId="173" formatCode="&quot;$&quot;#,##0.0"/>
    <numFmt numFmtId="174" formatCode="_(&quot;$&quot;* #,##0.0_);_(&quot;$&quot;* \(#,##0.0\);_(&quot;$&quot;* &quot;-&quot;?_);_(@_)"/>
    <numFmt numFmtId="175" formatCode="_(* #,##0.0_);_(* \(#,##0.0\);_(* &quot;-&quot;?_);_(@_)"/>
  </numFmts>
  <fonts count="45">
    <font>
      <sz val="10"/>
      <name val="Arial"/>
    </font>
    <font>
      <sz val="11"/>
      <color theme="1"/>
      <name val="Calibri"/>
      <family val="2"/>
      <scheme val="minor"/>
    </font>
    <font>
      <sz val="10"/>
      <name val="Arial"/>
      <family val="2"/>
    </font>
    <font>
      <u/>
      <sz val="10"/>
      <color indexed="12"/>
      <name val="Arial"/>
      <family val="2"/>
    </font>
    <font>
      <sz val="11"/>
      <name val="Times New Roman"/>
      <family val="1"/>
    </font>
    <font>
      <sz val="10"/>
      <name val="Times New Roman"/>
      <family val="1"/>
    </font>
    <font>
      <sz val="8"/>
      <name val="Arial"/>
      <family val="2"/>
    </font>
    <font>
      <b/>
      <sz val="10"/>
      <name val="Arial"/>
      <family val="2"/>
    </font>
    <font>
      <sz val="10"/>
      <name val="Arial"/>
      <family val="2"/>
    </font>
    <font>
      <b/>
      <sz val="12"/>
      <name val="Arial"/>
      <family val="2"/>
    </font>
    <font>
      <b/>
      <sz val="11"/>
      <name val="Arial"/>
      <family val="2"/>
    </font>
    <font>
      <b/>
      <sz val="9"/>
      <name val="Arial"/>
      <family val="2"/>
    </font>
    <font>
      <sz val="9"/>
      <name val="Arial"/>
      <family val="2"/>
    </font>
    <font>
      <b/>
      <sz val="14"/>
      <name val="Arial"/>
      <family val="2"/>
    </font>
    <font>
      <sz val="12"/>
      <name val="Arial"/>
      <family val="2"/>
    </font>
    <font>
      <b/>
      <sz val="10"/>
      <name val="Antique Olive"/>
      <family val="2"/>
    </font>
    <font>
      <sz val="10"/>
      <name val="Antique Olive"/>
      <family val="2"/>
    </font>
    <font>
      <i/>
      <sz val="9"/>
      <name val="Arial"/>
      <family val="2"/>
    </font>
    <font>
      <vertAlign val="superscript"/>
      <sz val="10"/>
      <name val="Arial"/>
      <family val="2"/>
    </font>
    <font>
      <i/>
      <sz val="8"/>
      <name val="Arial"/>
      <family val="2"/>
    </font>
    <font>
      <sz val="8"/>
      <name val="Arial"/>
      <family val="2"/>
    </font>
    <font>
      <sz val="14"/>
      <name val="Arial"/>
      <family val="2"/>
    </font>
    <font>
      <vertAlign val="superscript"/>
      <sz val="10"/>
      <name val="Arial"/>
      <family val="2"/>
    </font>
    <font>
      <sz val="9"/>
      <color indexed="8"/>
      <name val="Arial"/>
      <family val="2"/>
    </font>
    <font>
      <sz val="10"/>
      <color indexed="8"/>
      <name val="Arial"/>
      <family val="2"/>
    </font>
    <font>
      <sz val="8"/>
      <color indexed="81"/>
      <name val="Tahoma"/>
      <family val="2"/>
    </font>
    <font>
      <b/>
      <sz val="8"/>
      <color indexed="81"/>
      <name val="Tahoma"/>
      <family val="2"/>
    </font>
    <font>
      <b/>
      <sz val="10"/>
      <name val="Arial"/>
      <family val="2"/>
    </font>
    <font>
      <sz val="10"/>
      <name val="Arial"/>
      <family val="2"/>
    </font>
    <font>
      <sz val="10"/>
      <color theme="3" tint="0.39997558519241921"/>
      <name val="Arial"/>
      <family val="2"/>
    </font>
    <font>
      <sz val="10"/>
      <color theme="4" tint="-0.499984740745262"/>
      <name val="Arial"/>
      <family val="2"/>
    </font>
    <font>
      <vertAlign val="superscript"/>
      <sz val="10"/>
      <color indexed="8"/>
      <name val="Arial"/>
      <family val="2"/>
    </font>
    <font>
      <b/>
      <i/>
      <sz val="8"/>
      <color rgb="FFFF0000"/>
      <name val="Arial"/>
      <family val="2"/>
    </font>
    <font>
      <b/>
      <sz val="10"/>
      <color rgb="FFFF0000"/>
      <name val="Arial"/>
      <family val="2"/>
    </font>
    <font>
      <sz val="12"/>
      <color theme="3"/>
      <name val="Arial"/>
      <family val="2"/>
    </font>
    <font>
      <sz val="10"/>
      <color indexed="12"/>
      <name val="Arial"/>
      <family val="2"/>
    </font>
    <font>
      <b/>
      <sz val="9"/>
      <color indexed="8"/>
      <name val="Arial"/>
      <family val="2"/>
    </font>
    <font>
      <u/>
      <sz val="10"/>
      <name val="Antique Olive"/>
      <family val="2"/>
    </font>
    <font>
      <b/>
      <u/>
      <sz val="10"/>
      <color indexed="12"/>
      <name val="Arial"/>
      <family val="2"/>
    </font>
    <font>
      <b/>
      <sz val="16"/>
      <color theme="0"/>
      <name val="Calibri"/>
      <family val="2"/>
      <scheme val="minor"/>
    </font>
    <font>
      <sz val="14"/>
      <color theme="1"/>
      <name val="Calibri"/>
      <family val="2"/>
      <scheme val="minor"/>
    </font>
    <font>
      <b/>
      <sz val="16"/>
      <name val="Calibri"/>
      <family val="2"/>
      <scheme val="minor"/>
    </font>
    <font>
      <sz val="10"/>
      <color theme="1"/>
      <name val="Arial"/>
      <family val="2"/>
    </font>
    <font>
      <b/>
      <sz val="10"/>
      <color theme="1"/>
      <name val="Arial"/>
      <family val="2"/>
    </font>
    <font>
      <u/>
      <sz val="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theme="0"/>
      </patternFill>
    </fill>
    <fill>
      <patternFill patternType="solid">
        <fgColor indexed="65"/>
        <bgColor theme="0"/>
      </patternFill>
    </fill>
    <fill>
      <patternFill patternType="solid">
        <fgColor indexed="65"/>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44" fontId="1" fillId="0" borderId="0" applyFont="0" applyFill="0" applyBorder="0" applyAlignment="0" applyProtection="0"/>
  </cellStyleXfs>
  <cellXfs count="604">
    <xf numFmtId="0" fontId="0" fillId="0" borderId="0" xfId="0"/>
    <xf numFmtId="0" fontId="0" fillId="2" borderId="0" xfId="0" applyFill="1"/>
    <xf numFmtId="0" fontId="3" fillId="2" borderId="0" xfId="3" applyFill="1" applyAlignment="1" applyProtection="1"/>
    <xf numFmtId="0" fontId="8" fillId="2" borderId="0" xfId="0" applyFont="1" applyFill="1"/>
    <xf numFmtId="0" fontId="6" fillId="2" borderId="0" xfId="0" applyFont="1" applyFill="1"/>
    <xf numFmtId="0" fontId="5" fillId="2" borderId="0" xfId="0" applyFont="1" applyFill="1" applyBorder="1"/>
    <xf numFmtId="0" fontId="5" fillId="2" borderId="0" xfId="0" applyFont="1" applyFill="1"/>
    <xf numFmtId="0" fontId="0" fillId="2" borderId="0" xfId="0" applyFill="1" applyBorder="1"/>
    <xf numFmtId="173" fontId="0" fillId="2" borderId="0" xfId="0" applyNumberFormat="1" applyFill="1"/>
    <xf numFmtId="173" fontId="0" fillId="2" borderId="0" xfId="0" applyNumberFormat="1" applyFill="1" applyBorder="1"/>
    <xf numFmtId="0" fontId="3" fillId="2" borderId="0" xfId="3" applyFill="1" applyAlignment="1" applyProtection="1">
      <alignment horizontal="left"/>
    </xf>
    <xf numFmtId="0" fontId="0" fillId="2" borderId="0" xfId="0" applyFill="1" applyAlignment="1">
      <alignment wrapText="1"/>
    </xf>
    <xf numFmtId="0" fontId="0" fillId="2" borderId="0" xfId="0" applyFill="1" applyAlignment="1"/>
    <xf numFmtId="0" fontId="8" fillId="2" borderId="0" xfId="0" applyFont="1" applyFill="1" applyBorder="1"/>
    <xf numFmtId="0" fontId="7" fillId="2" borderId="0" xfId="0" applyFont="1" applyFill="1"/>
    <xf numFmtId="167" fontId="2" fillId="2" borderId="0" xfId="1" applyNumberFormat="1" applyFill="1" applyBorder="1"/>
    <xf numFmtId="167" fontId="2" fillId="2" borderId="0" xfId="1" applyNumberFormat="1" applyFill="1"/>
    <xf numFmtId="0" fontId="7" fillId="2" borderId="0" xfId="0" applyFont="1" applyFill="1" applyBorder="1"/>
    <xf numFmtId="0" fontId="7" fillId="2" borderId="0" xfId="0" applyFont="1" applyFill="1" applyBorder="1" applyAlignment="1">
      <alignment horizontal="center"/>
    </xf>
    <xf numFmtId="166" fontId="2" fillId="2" borderId="0" xfId="2" applyNumberFormat="1" applyFill="1" applyBorder="1"/>
    <xf numFmtId="2" fontId="0" fillId="2" borderId="0" xfId="0" applyNumberFormat="1" applyFill="1"/>
    <xf numFmtId="171" fontId="0" fillId="2" borderId="0" xfId="0" applyNumberFormat="1" applyFill="1"/>
    <xf numFmtId="0" fontId="16" fillId="2" borderId="0" xfId="0" applyFont="1" applyFill="1" applyBorder="1"/>
    <xf numFmtId="169" fontId="16" fillId="2" borderId="0" xfId="0" applyNumberFormat="1" applyFont="1" applyFill="1" applyBorder="1" applyAlignment="1">
      <alignment horizontal="right"/>
    </xf>
    <xf numFmtId="164" fontId="16" fillId="2" borderId="0" xfId="0" applyNumberFormat="1" applyFont="1" applyFill="1" applyBorder="1" applyAlignment="1">
      <alignment horizontal="right"/>
    </xf>
    <xf numFmtId="0" fontId="15" fillId="2" borderId="0" xfId="0" applyFont="1" applyFill="1" applyBorder="1" applyAlignment="1">
      <alignment horizontal="center"/>
    </xf>
    <xf numFmtId="0" fontId="18" fillId="2" borderId="0" xfId="0" applyFont="1" applyFill="1"/>
    <xf numFmtId="166" fontId="2" fillId="2" borderId="0" xfId="2" applyNumberFormat="1" applyFill="1" applyBorder="1" applyAlignment="1">
      <alignment horizontal="left" indent="1"/>
    </xf>
    <xf numFmtId="167" fontId="2" fillId="2" borderId="0" xfId="1" applyNumberFormat="1" applyFill="1" applyBorder="1" applyAlignment="1">
      <alignment horizontal="left" indent="1"/>
    </xf>
    <xf numFmtId="0" fontId="19" fillId="2" borderId="0" xfId="0" applyFont="1" applyFill="1" applyAlignment="1">
      <alignment horizontal="right"/>
    </xf>
    <xf numFmtId="0" fontId="19" fillId="2" borderId="0" xfId="0" applyFont="1" applyFill="1" applyAlignment="1">
      <alignment horizontal="left"/>
    </xf>
    <xf numFmtId="0" fontId="22" fillId="2" borderId="0" xfId="0" applyFont="1" applyFill="1"/>
    <xf numFmtId="167" fontId="23" fillId="2" borderId="0" xfId="1" applyNumberFormat="1" applyFont="1" applyFill="1"/>
    <xf numFmtId="166" fontId="23" fillId="2" borderId="0" xfId="2" applyNumberFormat="1" applyFont="1" applyFill="1" applyBorder="1"/>
    <xf numFmtId="167" fontId="23" fillId="2" borderId="0" xfId="1" applyNumberFormat="1" applyFont="1" applyFill="1" applyBorder="1"/>
    <xf numFmtId="0" fontId="7" fillId="2" borderId="0" xfId="0" applyFont="1" applyFill="1" applyBorder="1" applyAlignment="1">
      <alignment horizontal="centerContinuous"/>
    </xf>
    <xf numFmtId="0" fontId="8" fillId="2" borderId="0" xfId="0" applyFont="1" applyFill="1" applyBorder="1" applyAlignment="1">
      <alignment horizontal="centerContinuous"/>
    </xf>
    <xf numFmtId="0" fontId="5" fillId="2" borderId="0" xfId="0" applyFont="1" applyFill="1" applyAlignment="1">
      <alignment wrapText="1"/>
    </xf>
    <xf numFmtId="0" fontId="7" fillId="2" borderId="0" xfId="0" applyFont="1" applyFill="1" applyAlignment="1"/>
    <xf numFmtId="0" fontId="5" fillId="2" borderId="0" xfId="0" applyFont="1" applyFill="1" applyBorder="1" applyAlignment="1">
      <alignment wrapText="1"/>
    </xf>
    <xf numFmtId="0" fontId="4" fillId="2" borderId="0" xfId="0" applyFont="1" applyFill="1" applyBorder="1" applyAlignment="1">
      <alignment wrapText="1"/>
    </xf>
    <xf numFmtId="0" fontId="0" fillId="2" borderId="0" xfId="0" applyFill="1" applyAlignment="1">
      <alignment vertical="top"/>
    </xf>
    <xf numFmtId="0" fontId="22" fillId="2" borderId="0" xfId="0" applyFont="1" applyFill="1" applyAlignment="1"/>
    <xf numFmtId="0" fontId="7" fillId="2" borderId="0" xfId="0" applyFont="1" applyFill="1" applyBorder="1" applyAlignment="1" applyProtection="1">
      <alignment horizontal="left" wrapText="1"/>
      <protection locked="0"/>
    </xf>
    <xf numFmtId="0" fontId="0" fillId="0" borderId="0" xfId="0" applyBorder="1" applyAlignment="1">
      <alignment wrapText="1"/>
    </xf>
    <xf numFmtId="0" fontId="3" fillId="2" borderId="0" xfId="3" applyFill="1" applyAlignment="1" applyProtection="1">
      <alignment vertical="center"/>
    </xf>
    <xf numFmtId="0" fontId="8" fillId="2" borderId="0" xfId="0" applyFont="1" applyFill="1" applyAlignment="1">
      <alignment vertical="center"/>
    </xf>
    <xf numFmtId="0" fontId="8" fillId="2" borderId="0" xfId="0" applyFont="1" applyFill="1" applyBorder="1" applyAlignment="1">
      <alignment vertical="center"/>
    </xf>
    <xf numFmtId="0" fontId="17" fillId="2" borderId="0" xfId="0" applyFont="1" applyFill="1" applyAlignment="1">
      <alignment vertical="center"/>
    </xf>
    <xf numFmtId="0" fontId="8" fillId="2" borderId="0" xfId="0" applyFont="1" applyFill="1" applyBorder="1" applyAlignment="1">
      <alignment horizontal="centerContinuous" vertical="center"/>
    </xf>
    <xf numFmtId="0" fontId="0" fillId="0" borderId="0" xfId="0" applyFill="1" applyAlignment="1">
      <alignment vertical="center"/>
    </xf>
    <xf numFmtId="0" fontId="7" fillId="2" borderId="0" xfId="0" applyFont="1" applyFill="1" applyBorder="1" applyAlignment="1">
      <alignment horizontal="center" vertical="center"/>
    </xf>
    <xf numFmtId="166" fontId="8" fillId="2" borderId="0" xfId="2" applyNumberFormat="1" applyFont="1" applyFill="1" applyBorder="1" applyAlignment="1">
      <alignment horizontal="left" vertical="center"/>
    </xf>
    <xf numFmtId="166" fontId="8" fillId="2" borderId="0" xfId="2" applyNumberFormat="1" applyFont="1" applyFill="1" applyBorder="1" applyAlignment="1">
      <alignment horizontal="right" vertical="center"/>
    </xf>
    <xf numFmtId="167" fontId="8" fillId="2" borderId="0" xfId="1" applyNumberFormat="1" applyFont="1" applyFill="1" applyBorder="1" applyAlignment="1">
      <alignment horizontal="right" vertical="center"/>
    </xf>
    <xf numFmtId="167" fontId="2" fillId="2" borderId="0" xfId="1" applyNumberFormat="1" applyFill="1" applyBorder="1" applyAlignment="1">
      <alignment vertical="center"/>
    </xf>
    <xf numFmtId="167" fontId="8" fillId="2" borderId="0" xfId="1" applyNumberFormat="1" applyFont="1" applyFill="1" applyBorder="1" applyAlignment="1">
      <alignment vertical="center"/>
    </xf>
    <xf numFmtId="167" fontId="8" fillId="2" borderId="0" xfId="0" applyNumberFormat="1"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Continuous" vertical="center"/>
    </xf>
    <xf numFmtId="166" fontId="2" fillId="2" borderId="0" xfId="2" applyNumberFormat="1" applyFont="1" applyFill="1" applyBorder="1" applyAlignment="1">
      <alignment horizontal="left" vertical="center"/>
    </xf>
    <xf numFmtId="166" fontId="2" fillId="2" borderId="0" xfId="2" applyNumberFormat="1" applyFont="1" applyFill="1" applyBorder="1" applyAlignment="1">
      <alignment horizontal="right" vertical="center"/>
    </xf>
    <xf numFmtId="167" fontId="2" fillId="2" borderId="0" xfId="1" applyNumberFormat="1" applyFont="1" applyFill="1" applyBorder="1" applyAlignment="1">
      <alignment horizontal="right" vertical="center"/>
    </xf>
    <xf numFmtId="167" fontId="2" fillId="2" borderId="0" xfId="1" applyNumberFormat="1" applyFont="1" applyFill="1" applyBorder="1" applyAlignment="1">
      <alignment vertical="center"/>
    </xf>
    <xf numFmtId="167" fontId="2" fillId="2" borderId="0" xfId="0" applyNumberFormat="1" applyFont="1" applyFill="1" applyBorder="1" applyAlignment="1">
      <alignment vertical="center"/>
    </xf>
    <xf numFmtId="0" fontId="0" fillId="0" borderId="0" xfId="0" applyAlignment="1"/>
    <xf numFmtId="0" fontId="0" fillId="2" borderId="0" xfId="0" applyFill="1" applyAlignment="1"/>
    <xf numFmtId="0" fontId="0" fillId="0" borderId="0" xfId="0" applyAlignment="1">
      <alignment horizontal="left"/>
    </xf>
    <xf numFmtId="0" fontId="3" fillId="2" borderId="0" xfId="3" applyFill="1" applyAlignment="1" applyProtection="1"/>
    <xf numFmtId="0" fontId="7" fillId="2" borderId="0" xfId="0" applyFont="1" applyFill="1" applyAlignment="1" applyProtection="1">
      <alignment horizontal="left" wrapText="1"/>
      <protection locked="0"/>
    </xf>
    <xf numFmtId="0" fontId="2" fillId="2" borderId="0" xfId="0" applyFont="1" applyFill="1"/>
    <xf numFmtId="0" fontId="2" fillId="2" borderId="0" xfId="0" applyFont="1" applyFill="1" applyBorder="1"/>
    <xf numFmtId="0" fontId="29" fillId="2" borderId="0" xfId="0" applyFont="1" applyFill="1"/>
    <xf numFmtId="0" fontId="29" fillId="2" borderId="0" xfId="0" applyFont="1" applyFill="1" applyBorder="1"/>
    <xf numFmtId="0" fontId="0" fillId="3" borderId="0" xfId="0" applyFill="1"/>
    <xf numFmtId="0" fontId="2" fillId="2" borderId="0" xfId="0" applyFont="1" applyFill="1" applyAlignment="1">
      <alignment vertical="top"/>
    </xf>
    <xf numFmtId="0" fontId="18" fillId="2" borderId="0" xfId="0" applyFont="1" applyFill="1" applyAlignment="1">
      <alignment horizontal="right"/>
    </xf>
    <xf numFmtId="166" fontId="31" fillId="2" borderId="0" xfId="2" applyNumberFormat="1" applyFont="1" applyFill="1" applyBorder="1"/>
    <xf numFmtId="167" fontId="31" fillId="2" borderId="0" xfId="1" applyNumberFormat="1" applyFont="1" applyFill="1" applyBorder="1"/>
    <xf numFmtId="0" fontId="18" fillId="2" borderId="0" xfId="0" applyFont="1" applyFill="1" applyBorder="1"/>
    <xf numFmtId="167" fontId="31" fillId="2" borderId="0" xfId="1" applyNumberFormat="1" applyFont="1" applyFill="1"/>
    <xf numFmtId="0" fontId="9" fillId="2" borderId="0" xfId="0" applyFont="1" applyFill="1" applyBorder="1" applyAlignment="1">
      <alignment horizontal="centerContinuous"/>
    </xf>
    <xf numFmtId="0" fontId="14" fillId="2" borderId="0" xfId="0" applyFont="1" applyFill="1"/>
    <xf numFmtId="0" fontId="14" fillId="2" borderId="0" xfId="0" applyFont="1" applyFill="1" applyBorder="1"/>
    <xf numFmtId="0" fontId="0" fillId="3" borderId="0" xfId="0" applyFill="1" applyBorder="1"/>
    <xf numFmtId="0" fontId="2" fillId="2" borderId="0" xfId="1" applyNumberFormat="1" applyFill="1" applyBorder="1"/>
    <xf numFmtId="0" fontId="7" fillId="3" borderId="0" xfId="0" applyFont="1" applyFill="1" applyAlignment="1" applyProtection="1">
      <alignment horizontal="left" wrapText="1"/>
      <protection locked="0"/>
    </xf>
    <xf numFmtId="0" fontId="0" fillId="3" borderId="0" xfId="0" applyFill="1" applyAlignment="1"/>
    <xf numFmtId="0" fontId="34" fillId="3" borderId="0" xfId="0" applyFont="1" applyFill="1" applyAlignment="1"/>
    <xf numFmtId="0" fontId="30" fillId="3" borderId="0" xfId="0" applyFont="1" applyFill="1" applyAlignment="1"/>
    <xf numFmtId="0" fontId="2" fillId="3" borderId="0" xfId="0" applyFont="1" applyFill="1" applyAlignment="1"/>
    <xf numFmtId="0" fontId="0" fillId="2" borderId="6" xfId="0" applyFill="1" applyBorder="1"/>
    <xf numFmtId="0" fontId="0" fillId="2" borderId="7" xfId="0" applyFill="1" applyBorder="1"/>
    <xf numFmtId="0" fontId="0" fillId="2" borderId="8" xfId="0" applyFill="1" applyBorder="1"/>
    <xf numFmtId="0" fontId="0" fillId="3" borderId="9" xfId="0" applyFill="1" applyBorder="1"/>
    <xf numFmtId="0" fontId="0" fillId="3" borderId="10" xfId="0" applyFill="1" applyBorder="1"/>
    <xf numFmtId="0" fontId="32" fillId="3" borderId="0" xfId="0" applyFont="1" applyFill="1" applyBorder="1" applyAlignment="1">
      <alignment horizontal="left"/>
    </xf>
    <xf numFmtId="0" fontId="33" fillId="3" borderId="0" xfId="0" applyFont="1" applyFill="1" applyBorder="1" applyAlignment="1"/>
    <xf numFmtId="0" fontId="0" fillId="3" borderId="9" xfId="0" applyFill="1" applyBorder="1" applyAlignment="1"/>
    <xf numFmtId="0" fontId="0" fillId="3" borderId="0" xfId="0" applyFill="1" applyBorder="1" applyAlignment="1"/>
    <xf numFmtId="0" fontId="13" fillId="3" borderId="0" xfId="0" applyFont="1" applyFill="1" applyBorder="1" applyAlignment="1">
      <alignment horizontal="center"/>
    </xf>
    <xf numFmtId="0" fontId="0" fillId="3" borderId="0" xfId="0" applyFill="1" applyBorder="1" applyAlignment="1">
      <alignment horizontal="center"/>
    </xf>
    <xf numFmtId="0" fontId="0" fillId="3" borderId="10" xfId="0" applyFill="1" applyBorder="1" applyAlignment="1"/>
    <xf numFmtId="0" fontId="34" fillId="3" borderId="9" xfId="0" applyFont="1" applyFill="1" applyBorder="1" applyAlignment="1"/>
    <xf numFmtId="0" fontId="34" fillId="3" borderId="0" xfId="0" applyFont="1" applyFill="1" applyBorder="1" applyAlignment="1"/>
    <xf numFmtId="0" fontId="34" fillId="3" borderId="10" xfId="0" applyFont="1" applyFill="1" applyBorder="1" applyAlignment="1"/>
    <xf numFmtId="0" fontId="30" fillId="3" borderId="9" xfId="0" applyFont="1" applyFill="1" applyBorder="1" applyAlignment="1"/>
    <xf numFmtId="0" fontId="30" fillId="3" borderId="0" xfId="0" applyFont="1" applyFill="1" applyBorder="1" applyAlignment="1"/>
    <xf numFmtId="0" fontId="30" fillId="3" borderId="10" xfId="0" applyFont="1" applyFill="1" applyBorder="1" applyAlignment="1"/>
    <xf numFmtId="0" fontId="2" fillId="3" borderId="9" xfId="0" applyFont="1" applyFill="1" applyBorder="1" applyAlignment="1"/>
    <xf numFmtId="0" fontId="2" fillId="3" borderId="0" xfId="0" applyFont="1" applyFill="1" applyBorder="1" applyAlignment="1"/>
    <xf numFmtId="0" fontId="7" fillId="3" borderId="0" xfId="0" applyFont="1" applyFill="1" applyBorder="1" applyAlignment="1"/>
    <xf numFmtId="0" fontId="2" fillId="3" borderId="10" xfId="0" applyFont="1" applyFill="1" applyBorder="1" applyAlignment="1"/>
    <xf numFmtId="0" fontId="34" fillId="3" borderId="11" xfId="0" applyFont="1" applyFill="1" applyBorder="1" applyAlignment="1"/>
    <xf numFmtId="0" fontId="34" fillId="3" borderId="5" xfId="0" applyFont="1" applyFill="1" applyBorder="1" applyAlignment="1"/>
    <xf numFmtId="0" fontId="34" fillId="3" borderId="12" xfId="0" applyFont="1" applyFill="1" applyBorder="1" applyAlignment="1"/>
    <xf numFmtId="0" fontId="21" fillId="3" borderId="0" xfId="0" applyFont="1" applyFill="1" applyAlignment="1"/>
    <xf numFmtId="0" fontId="13" fillId="2" borderId="0" xfId="0" applyFont="1" applyFill="1"/>
    <xf numFmtId="0" fontId="0" fillId="4" borderId="0" xfId="0" applyFill="1"/>
    <xf numFmtId="0" fontId="7" fillId="4" borderId="0" xfId="0" applyFont="1" applyFill="1" applyAlignment="1">
      <alignment horizontal="left"/>
    </xf>
    <xf numFmtId="0" fontId="8" fillId="4" borderId="0" xfId="0" applyFont="1" applyFill="1" applyAlignment="1"/>
    <xf numFmtId="0" fontId="10" fillId="4" borderId="0" xfId="0" applyFont="1" applyFill="1" applyAlignment="1"/>
    <xf numFmtId="0" fontId="7" fillId="4" borderId="1" xfId="0" applyFont="1" applyFill="1" applyBorder="1" applyAlignment="1">
      <alignment horizontal="centerContinuous"/>
    </xf>
    <xf numFmtId="0" fontId="8" fillId="4" borderId="1" xfId="0" applyFont="1" applyFill="1" applyBorder="1" applyAlignment="1">
      <alignment horizontal="centerContinuous"/>
    </xf>
    <xf numFmtId="0" fontId="10" fillId="4" borderId="1" xfId="0" applyFont="1" applyFill="1" applyBorder="1" applyAlignment="1">
      <alignment horizontal="centerContinuous"/>
    </xf>
    <xf numFmtId="0" fontId="8" fillId="4" borderId="0" xfId="0" applyFont="1" applyFill="1"/>
    <xf numFmtId="0" fontId="7" fillId="4" borderId="1" xfId="0" applyFont="1" applyFill="1" applyBorder="1" applyAlignment="1">
      <alignment horizontal="center"/>
    </xf>
    <xf numFmtId="0" fontId="7" fillId="4" borderId="0" xfId="0" applyFont="1" applyFill="1"/>
    <xf numFmtId="166" fontId="8" fillId="4" borderId="0" xfId="2" applyNumberFormat="1" applyFont="1" applyFill="1"/>
    <xf numFmtId="172" fontId="0" fillId="4" borderId="0" xfId="0" applyNumberFormat="1" applyFill="1" applyBorder="1" applyAlignment="1">
      <alignment horizontal="right"/>
    </xf>
    <xf numFmtId="0" fontId="0" fillId="4" borderId="0" xfId="0" applyFill="1" applyAlignment="1">
      <alignment horizontal="left"/>
    </xf>
    <xf numFmtId="172" fontId="0" fillId="4" borderId="1" xfId="0" applyNumberFormat="1" applyFill="1" applyBorder="1" applyAlignment="1">
      <alignment horizontal="right"/>
    </xf>
    <xf numFmtId="168" fontId="8" fillId="4" borderId="0" xfId="2" applyNumberFormat="1" applyFont="1" applyFill="1"/>
    <xf numFmtId="0" fontId="3" fillId="4" borderId="0" xfId="3" applyFill="1" applyAlignment="1" applyProtection="1"/>
    <xf numFmtId="167" fontId="8" fillId="4" borderId="1" xfId="1" applyNumberFormat="1" applyFont="1" applyFill="1" applyBorder="1"/>
    <xf numFmtId="0" fontId="2" fillId="4" borderId="0" xfId="0" applyFont="1" applyFill="1"/>
    <xf numFmtId="167" fontId="8" fillId="4" borderId="0" xfId="1" applyNumberFormat="1" applyFont="1" applyFill="1"/>
    <xf numFmtId="166" fontId="8" fillId="4" borderId="2" xfId="2" applyNumberFormat="1" applyFont="1" applyFill="1" applyBorder="1"/>
    <xf numFmtId="44" fontId="8" fillId="4" borderId="0" xfId="2" applyFont="1" applyFill="1"/>
    <xf numFmtId="168" fontId="8" fillId="4" borderId="0" xfId="0" applyNumberFormat="1" applyFont="1" applyFill="1"/>
    <xf numFmtId="0" fontId="9" fillId="4" borderId="0" xfId="0" applyFont="1" applyFill="1"/>
    <xf numFmtId="0" fontId="5" fillId="4" borderId="0" xfId="0" applyFont="1" applyFill="1"/>
    <xf numFmtId="0" fontId="10" fillId="4" borderId="0" xfId="0" applyFont="1" applyFill="1" applyBorder="1" applyAlignment="1">
      <alignment horizontal="center"/>
    </xf>
    <xf numFmtId="0" fontId="10" fillId="4" borderId="0" xfId="0" applyFont="1" applyFill="1" applyAlignment="1">
      <alignment horizontal="left"/>
    </xf>
    <xf numFmtId="16" fontId="7" fillId="4" borderId="1" xfId="0" quotePrefix="1" applyNumberFormat="1" applyFont="1" applyFill="1" applyBorder="1" applyAlignment="1">
      <alignment horizontal="centerContinuous"/>
    </xf>
    <xf numFmtId="0" fontId="8" fillId="4" borderId="0" xfId="0" applyFont="1" applyFill="1" applyBorder="1"/>
    <xf numFmtId="0" fontId="7" fillId="4" borderId="0" xfId="0" applyFont="1" applyFill="1" applyBorder="1"/>
    <xf numFmtId="166" fontId="8" fillId="4" borderId="0" xfId="2" applyNumberFormat="1" applyFont="1" applyFill="1" applyBorder="1"/>
    <xf numFmtId="167" fontId="8" fillId="4" borderId="0" xfId="1" applyNumberFormat="1" applyFont="1" applyFill="1" applyBorder="1"/>
    <xf numFmtId="0" fontId="2" fillId="4" borderId="0" xfId="0" applyFont="1" applyFill="1" applyBorder="1"/>
    <xf numFmtId="0" fontId="3" fillId="4" borderId="0" xfId="3" applyFill="1" applyBorder="1" applyAlignment="1" applyProtection="1">
      <protection locked="0"/>
    </xf>
    <xf numFmtId="0" fontId="3" fillId="4" borderId="0" xfId="3" applyFill="1" applyBorder="1" applyAlignment="1" applyProtection="1"/>
    <xf numFmtId="0" fontId="5" fillId="4" borderId="0" xfId="0" applyFont="1" applyFill="1" applyBorder="1"/>
    <xf numFmtId="0" fontId="4" fillId="4" borderId="0" xfId="0" applyFont="1" applyFill="1" applyBorder="1"/>
    <xf numFmtId="0" fontId="7" fillId="4" borderId="0" xfId="0" applyFont="1" applyFill="1" applyAlignment="1">
      <alignment horizontal="center"/>
    </xf>
    <xf numFmtId="0" fontId="3" fillId="4" borderId="0" xfId="3" applyFill="1" applyAlignment="1" applyProtection="1">
      <alignment horizontal="left"/>
    </xf>
    <xf numFmtId="0" fontId="24" fillId="4" borderId="0" xfId="3" applyFont="1" applyFill="1" applyAlignment="1" applyProtection="1">
      <alignment horizontal="left"/>
    </xf>
    <xf numFmtId="166" fontId="8" fillId="4" borderId="5" xfId="2" applyNumberFormat="1" applyFont="1" applyFill="1" applyBorder="1"/>
    <xf numFmtId="0" fontId="0" fillId="4" borderId="0" xfId="0" applyFill="1" applyAlignment="1"/>
    <xf numFmtId="0" fontId="9" fillId="4" borderId="0" xfId="3" applyFont="1" applyFill="1" applyAlignment="1" applyProtection="1">
      <protection locked="0"/>
    </xf>
    <xf numFmtId="0" fontId="0" fillId="4" borderId="0" xfId="0" applyFill="1" applyAlignment="1" applyProtection="1">
      <protection locked="0"/>
    </xf>
    <xf numFmtId="0" fontId="12" fillId="4" borderId="0" xfId="0" applyFont="1" applyFill="1" applyBorder="1"/>
    <xf numFmtId="0" fontId="11" fillId="4" borderId="1" xfId="0"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Border="1" applyAlignment="1">
      <alignment horizontal="center"/>
    </xf>
    <xf numFmtId="0" fontId="8" fillId="4" borderId="0" xfId="0" applyFont="1" applyFill="1" applyBorder="1" applyAlignment="1">
      <alignment horizontal="center"/>
    </xf>
    <xf numFmtId="43" fontId="8" fillId="4" borderId="0" xfId="1" applyNumberFormat="1" applyFont="1" applyFill="1"/>
    <xf numFmtId="0" fontId="9" fillId="4" borderId="0" xfId="0" applyFont="1" applyFill="1" applyBorder="1" applyAlignment="1">
      <alignment horizontal="centerContinuous"/>
    </xf>
    <xf numFmtId="0" fontId="9" fillId="4" borderId="0" xfId="0" applyFont="1" applyFill="1" applyBorder="1" applyAlignment="1">
      <alignment horizontal="center"/>
    </xf>
    <xf numFmtId="0" fontId="7" fillId="4" borderId="0" xfId="0" applyFont="1" applyFill="1" applyBorder="1" applyAlignment="1">
      <alignment horizontal="centerContinuous"/>
    </xf>
    <xf numFmtId="0" fontId="8" fillId="4" borderId="0" xfId="0" applyFont="1" applyFill="1" applyBorder="1" applyAlignment="1">
      <alignment horizontal="centerContinuous"/>
    </xf>
    <xf numFmtId="167" fontId="2" fillId="4" borderId="0" xfId="1" applyNumberFormat="1" applyFill="1"/>
    <xf numFmtId="0" fontId="9" fillId="4" borderId="0" xfId="0" applyFont="1" applyFill="1" applyAlignment="1">
      <alignment vertical="center"/>
    </xf>
    <xf numFmtId="0" fontId="7" fillId="4" borderId="0" xfId="0" applyFont="1" applyFill="1" applyBorder="1" applyAlignment="1">
      <alignment horizontal="centerContinuous" vertical="center"/>
    </xf>
    <xf numFmtId="0" fontId="10" fillId="4" borderId="0" xfId="0" applyFont="1" applyFill="1" applyBorder="1" applyAlignment="1">
      <alignment horizontal="center" vertical="center"/>
    </xf>
    <xf numFmtId="0" fontId="0" fillId="4" borderId="0" xfId="0" applyFill="1" applyAlignment="1">
      <alignmen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167" fontId="8" fillId="4" borderId="0" xfId="1" applyNumberFormat="1" applyFont="1" applyFill="1" applyBorder="1" applyAlignment="1">
      <alignment vertical="center"/>
    </xf>
    <xf numFmtId="166" fontId="8" fillId="4" borderId="0" xfId="2" applyNumberFormat="1" applyFont="1" applyFill="1" applyBorder="1" applyAlignment="1">
      <alignment horizontal="left" vertical="center"/>
    </xf>
    <xf numFmtId="170" fontId="8" fillId="4" borderId="0" xfId="1" applyNumberFormat="1" applyFont="1" applyFill="1" applyAlignment="1">
      <alignment vertical="center"/>
    </xf>
    <xf numFmtId="167" fontId="8" fillId="4" borderId="0" xfId="1" applyNumberFormat="1" applyFont="1" applyFill="1" applyAlignment="1">
      <alignment vertical="center"/>
    </xf>
    <xf numFmtId="166" fontId="8" fillId="4" borderId="0" xfId="2" applyNumberFormat="1" applyFont="1" applyFill="1" applyBorder="1" applyAlignment="1">
      <alignment vertical="center"/>
    </xf>
    <xf numFmtId="166" fontId="8" fillId="4" borderId="0" xfId="2" applyNumberFormat="1" applyFont="1" applyFill="1" applyBorder="1" applyAlignment="1">
      <alignment horizontal="right" vertical="center"/>
    </xf>
    <xf numFmtId="166" fontId="8" fillId="4" borderId="0" xfId="2" quotePrefix="1" applyNumberFormat="1" applyFont="1" applyFill="1" applyAlignment="1">
      <alignment horizontal="center" vertical="center"/>
    </xf>
    <xf numFmtId="167" fontId="8" fillId="4" borderId="0" xfId="1" quotePrefix="1" applyNumberFormat="1" applyFont="1" applyFill="1" applyAlignment="1">
      <alignment horizontal="center" vertical="center"/>
    </xf>
    <xf numFmtId="167" fontId="8" fillId="4" borderId="0" xfId="1" applyNumberFormat="1" applyFont="1" applyFill="1" applyBorder="1" applyAlignment="1">
      <alignment horizontal="right" vertical="center"/>
    </xf>
    <xf numFmtId="167" fontId="8" fillId="4" borderId="1" xfId="1" applyNumberFormat="1" applyFont="1" applyFill="1" applyBorder="1" applyAlignment="1">
      <alignment horizontal="right" vertical="center"/>
    </xf>
    <xf numFmtId="167" fontId="2" fillId="4" borderId="0" xfId="1" applyNumberFormat="1" applyFill="1" applyAlignment="1">
      <alignment vertical="center"/>
    </xf>
    <xf numFmtId="167" fontId="8" fillId="4" borderId="1" xfId="1" applyNumberFormat="1" applyFont="1" applyFill="1" applyBorder="1" applyAlignment="1">
      <alignment vertical="center"/>
    </xf>
    <xf numFmtId="170" fontId="8" fillId="4" borderId="0" xfId="1" applyNumberFormat="1" applyFont="1" applyFill="1" applyBorder="1" applyAlignment="1">
      <alignment vertical="center"/>
    </xf>
    <xf numFmtId="0" fontId="2" fillId="4" borderId="0" xfId="0" applyFont="1" applyFill="1" applyAlignment="1">
      <alignment vertical="center"/>
    </xf>
    <xf numFmtId="0" fontId="2" fillId="4" borderId="0" xfId="0" applyFont="1" applyFill="1" applyBorder="1" applyAlignment="1">
      <alignment vertical="center"/>
    </xf>
    <xf numFmtId="0" fontId="2" fillId="4" borderId="0" xfId="0" applyFont="1" applyFill="1" applyBorder="1" applyAlignment="1">
      <alignment horizontal="centerContinuous" vertical="center"/>
    </xf>
    <xf numFmtId="167" fontId="2" fillId="4" borderId="0" xfId="1" quotePrefix="1" applyNumberFormat="1" applyFont="1" applyFill="1" applyAlignment="1">
      <alignment horizontal="center" vertical="center"/>
    </xf>
    <xf numFmtId="166" fontId="2" fillId="4" borderId="0" xfId="2" applyNumberFormat="1" applyFill="1" applyBorder="1" applyAlignment="1">
      <alignment horizontal="left" indent="1"/>
    </xf>
    <xf numFmtId="167" fontId="2" fillId="4" borderId="0" xfId="1" applyNumberFormat="1" applyFill="1" applyBorder="1"/>
    <xf numFmtId="167" fontId="2" fillId="4" borderId="0" xfId="1" applyNumberFormat="1" applyFill="1" applyBorder="1" applyAlignment="1">
      <alignment horizontal="left" indent="1"/>
    </xf>
    <xf numFmtId="167" fontId="2" fillId="4" borderId="1" xfId="1" applyNumberFormat="1" applyFill="1" applyBorder="1" applyAlignment="1">
      <alignment horizontal="left" indent="1"/>
    </xf>
    <xf numFmtId="167" fontId="2" fillId="4" borderId="1" xfId="1" applyNumberFormat="1" applyFill="1" applyBorder="1"/>
    <xf numFmtId="167" fontId="2" fillId="4" borderId="0" xfId="1" applyNumberFormat="1" applyFont="1" applyFill="1" applyBorder="1"/>
    <xf numFmtId="166" fontId="2" fillId="4" borderId="2" xfId="2" applyNumberFormat="1" applyFill="1" applyBorder="1"/>
    <xf numFmtId="0" fontId="0" fillId="4" borderId="0" xfId="0" applyFill="1" applyBorder="1"/>
    <xf numFmtId="0" fontId="0" fillId="4" borderId="0" xfId="0" applyFill="1" applyBorder="1" applyAlignment="1">
      <alignment wrapText="1"/>
    </xf>
    <xf numFmtId="0" fontId="7" fillId="4" borderId="1" xfId="0" applyFont="1" applyFill="1" applyBorder="1" applyAlignment="1">
      <alignment horizontal="center" wrapText="1"/>
    </xf>
    <xf numFmtId="0" fontId="7" fillId="4" borderId="0" xfId="0" applyFont="1" applyFill="1" applyBorder="1" applyAlignment="1">
      <alignment horizontal="center" wrapText="1"/>
    </xf>
    <xf numFmtId="0" fontId="7" fillId="4" borderId="0" xfId="0" applyFont="1" applyFill="1" applyBorder="1" applyAlignment="1"/>
    <xf numFmtId="165" fontId="2" fillId="4" borderId="0" xfId="1" applyNumberFormat="1" applyFill="1"/>
    <xf numFmtId="166" fontId="2" fillId="4" borderId="0" xfId="2" applyNumberFormat="1" applyFont="1" applyFill="1"/>
    <xf numFmtId="165" fontId="2" fillId="4" borderId="0" xfId="1" applyNumberFormat="1" applyFill="1" applyBorder="1"/>
    <xf numFmtId="167" fontId="0" fillId="4" borderId="1" xfId="0" applyNumberFormat="1" applyFill="1" applyBorder="1"/>
    <xf numFmtId="167" fontId="0" fillId="4" borderId="0" xfId="0" applyNumberFormat="1" applyFill="1" applyBorder="1"/>
    <xf numFmtId="167" fontId="2" fillId="4" borderId="1" xfId="1" applyNumberFormat="1" applyFont="1" applyFill="1" applyBorder="1"/>
    <xf numFmtId="167" fontId="2" fillId="4" borderId="2" xfId="1" applyNumberFormat="1" applyFill="1" applyBorder="1"/>
    <xf numFmtId="167" fontId="2" fillId="4" borderId="2" xfId="1" applyNumberFormat="1" applyFont="1" applyFill="1" applyBorder="1"/>
    <xf numFmtId="167" fontId="0" fillId="4" borderId="0" xfId="0" applyNumberFormat="1" applyFill="1"/>
    <xf numFmtId="169" fontId="2" fillId="4" borderId="0" xfId="0" applyNumberFormat="1" applyFont="1" applyFill="1"/>
    <xf numFmtId="0" fontId="9" fillId="4" borderId="0" xfId="0" applyFont="1" applyFill="1" applyAlignment="1"/>
    <xf numFmtId="16" fontId="10" fillId="4" borderId="0" xfId="0" applyNumberFormat="1" applyFont="1" applyFill="1" applyBorder="1" applyAlignment="1">
      <alignment horizontal="centerContinuous"/>
    </xf>
    <xf numFmtId="0" fontId="15" fillId="4" borderId="0" xfId="0" applyFont="1" applyFill="1" applyAlignment="1">
      <alignment horizontal="center"/>
    </xf>
    <xf numFmtId="0" fontId="16" fillId="4" borderId="0" xfId="0" applyFont="1" applyFill="1"/>
    <xf numFmtId="167" fontId="0" fillId="4" borderId="0" xfId="1" applyNumberFormat="1" applyFont="1" applyFill="1" applyAlignment="1">
      <alignment horizontal="left"/>
    </xf>
    <xf numFmtId="0" fontId="0" fillId="4" borderId="0" xfId="0" applyFill="1" applyBorder="1" applyAlignment="1">
      <alignment horizontal="left"/>
    </xf>
    <xf numFmtId="0" fontId="6" fillId="4" borderId="0" xfId="0" applyFont="1" applyFill="1"/>
    <xf numFmtId="7" fontId="0" fillId="4" borderId="0" xfId="1" applyNumberFormat="1" applyFont="1" applyFill="1" applyAlignment="1">
      <alignment horizontal="center"/>
    </xf>
    <xf numFmtId="0" fontId="6" fillId="4" borderId="0" xfId="0" applyFont="1" applyFill="1" applyBorder="1"/>
    <xf numFmtId="166" fontId="8" fillId="4" borderId="0" xfId="2" applyNumberFormat="1" applyFont="1" applyFill="1" applyBorder="1" applyAlignment="1"/>
    <xf numFmtId="168" fontId="0" fillId="4" borderId="0" xfId="1" applyNumberFormat="1" applyFont="1" applyFill="1" applyBorder="1" applyAlignment="1"/>
    <xf numFmtId="168" fontId="8" fillId="4" borderId="1" xfId="1" applyNumberFormat="1" applyFont="1" applyFill="1" applyBorder="1" applyAlignment="1"/>
    <xf numFmtId="166" fontId="8" fillId="4" borderId="2" xfId="2" applyNumberFormat="1" applyFont="1" applyFill="1" applyBorder="1" applyAlignment="1"/>
    <xf numFmtId="166" fontId="0" fillId="4" borderId="0" xfId="2" applyNumberFormat="1" applyFont="1" applyFill="1" applyAlignment="1">
      <alignment horizontal="right"/>
    </xf>
    <xf numFmtId="166" fontId="0" fillId="4" borderId="2" xfId="2" applyNumberFormat="1" applyFont="1" applyFill="1" applyBorder="1" applyAlignment="1">
      <alignment horizontal="right"/>
    </xf>
    <xf numFmtId="166" fontId="0" fillId="4" borderId="0" xfId="2" applyNumberFormat="1" applyFont="1" applyFill="1"/>
    <xf numFmtId="167" fontId="0" fillId="4" borderId="1" xfId="1" applyNumberFormat="1" applyFont="1" applyFill="1" applyBorder="1" applyAlignment="1">
      <alignment horizontal="right"/>
    </xf>
    <xf numFmtId="167" fontId="0" fillId="4" borderId="0" xfId="1" applyNumberFormat="1" applyFont="1" applyFill="1"/>
    <xf numFmtId="167" fontId="0" fillId="4" borderId="0" xfId="1" applyNumberFormat="1" applyFont="1" applyFill="1" applyBorder="1" applyAlignment="1">
      <alignment horizontal="right"/>
    </xf>
    <xf numFmtId="167" fontId="0" fillId="4" borderId="0" xfId="1" applyNumberFormat="1" applyFont="1" applyFill="1" applyAlignment="1">
      <alignment horizontal="right"/>
    </xf>
    <xf numFmtId="167" fontId="0" fillId="4" borderId="0" xfId="1" quotePrefix="1" applyNumberFormat="1" applyFont="1" applyFill="1" applyAlignment="1">
      <alignment horizontal="right"/>
    </xf>
    <xf numFmtId="166" fontId="0" fillId="4" borderId="0" xfId="2" applyNumberFormat="1" applyFont="1" applyFill="1" applyBorder="1" applyAlignment="1">
      <alignment horizontal="right"/>
    </xf>
    <xf numFmtId="0" fontId="7" fillId="4" borderId="0" xfId="0" applyFont="1" applyFill="1" applyBorder="1" applyAlignment="1">
      <alignment horizontal="right" wrapText="1"/>
    </xf>
    <xf numFmtId="165" fontId="0" fillId="4" borderId="3" xfId="4" applyNumberFormat="1" applyFont="1" applyFill="1" applyBorder="1" applyAlignment="1">
      <alignment horizontal="right"/>
    </xf>
    <xf numFmtId="165" fontId="0" fillId="4" borderId="0" xfId="4" applyNumberFormat="1" applyFont="1" applyFill="1"/>
    <xf numFmtId="0" fontId="2" fillId="4" borderId="0" xfId="0" applyFont="1" applyFill="1" applyAlignment="1">
      <alignment wrapText="1"/>
    </xf>
    <xf numFmtId="167" fontId="0" fillId="4" borderId="1" xfId="1" applyNumberFormat="1" applyFont="1" applyFill="1" applyBorder="1"/>
    <xf numFmtId="167" fontId="0" fillId="4" borderId="4" xfId="1" applyNumberFormat="1" applyFont="1" applyFill="1" applyBorder="1"/>
    <xf numFmtId="166" fontId="0" fillId="4" borderId="2" xfId="2" applyNumberFormat="1" applyFont="1" applyFill="1" applyBorder="1"/>
    <xf numFmtId="167" fontId="0" fillId="4" borderId="0" xfId="1" applyNumberFormat="1" applyFont="1" applyFill="1" applyBorder="1"/>
    <xf numFmtId="1" fontId="7" fillId="4" borderId="0" xfId="0" applyNumberFormat="1" applyFont="1" applyFill="1" applyBorder="1" applyAlignment="1">
      <alignment horizontal="center"/>
    </xf>
    <xf numFmtId="0" fontId="9" fillId="4" borderId="0" xfId="0" applyFont="1" applyFill="1" applyBorder="1"/>
    <xf numFmtId="0" fontId="2" fillId="4" borderId="0" xfId="0" applyFont="1" applyFill="1" applyBorder="1" applyAlignment="1">
      <alignment horizontal="center"/>
    </xf>
    <xf numFmtId="0" fontId="12" fillId="4" borderId="0" xfId="0" applyFont="1" applyFill="1"/>
    <xf numFmtId="166" fontId="2" fillId="4" borderId="2" xfId="2" applyNumberFormat="1" applyFont="1" applyFill="1" applyBorder="1"/>
    <xf numFmtId="0" fontId="24" fillId="4" borderId="0" xfId="0" applyFont="1" applyFill="1"/>
    <xf numFmtId="167" fontId="2" fillId="4" borderId="0" xfId="1" applyNumberFormat="1" applyFont="1" applyFill="1"/>
    <xf numFmtId="174" fontId="2" fillId="4" borderId="0" xfId="1" applyNumberFormat="1" applyFont="1" applyFill="1"/>
    <xf numFmtId="167" fontId="24" fillId="4" borderId="0" xfId="1" applyNumberFormat="1" applyFont="1" applyFill="1"/>
    <xf numFmtId="0" fontId="2" fillId="4" borderId="0" xfId="0" applyFont="1" applyFill="1" applyAlignment="1"/>
    <xf numFmtId="0" fontId="28" fillId="4" borderId="0" xfId="0" applyFont="1" applyFill="1" applyAlignment="1"/>
    <xf numFmtId="0" fontId="27" fillId="4" borderId="1" xfId="0" applyFont="1" applyFill="1" applyBorder="1" applyAlignment="1">
      <alignment horizontal="center" wrapText="1"/>
    </xf>
    <xf numFmtId="0" fontId="27" fillId="4" borderId="0" xfId="0" applyFont="1" applyFill="1" applyAlignment="1">
      <alignment horizontal="center"/>
    </xf>
    <xf numFmtId="166" fontId="28" fillId="4" borderId="0" xfId="2" applyNumberFormat="1" applyFont="1" applyFill="1" applyAlignment="1">
      <alignment horizontal="right"/>
    </xf>
    <xf numFmtId="167" fontId="28" fillId="4" borderId="0" xfId="1" applyNumberFormat="1" applyFont="1" applyFill="1" applyAlignment="1"/>
    <xf numFmtId="0" fontId="2" fillId="4" borderId="0" xfId="0" applyFont="1" applyFill="1" applyAlignment="1">
      <alignment horizontal="left"/>
    </xf>
    <xf numFmtId="167" fontId="28" fillId="4" borderId="0" xfId="1" applyNumberFormat="1" applyFont="1" applyFill="1" applyBorder="1" applyAlignment="1">
      <alignment horizontal="right"/>
    </xf>
    <xf numFmtId="167" fontId="28" fillId="4" borderId="0" xfId="1" applyNumberFormat="1" applyFont="1" applyFill="1" applyAlignment="1">
      <alignment horizontal="right"/>
    </xf>
    <xf numFmtId="166" fontId="28" fillId="4" borderId="2" xfId="2" applyNumberFormat="1" applyFont="1" applyFill="1" applyBorder="1" applyAlignment="1">
      <alignment horizontal="right"/>
    </xf>
    <xf numFmtId="166" fontId="28" fillId="4" borderId="0" xfId="2" applyNumberFormat="1" applyFont="1" applyFill="1" applyAlignment="1"/>
    <xf numFmtId="16" fontId="7" fillId="4" borderId="1" xfId="0" applyNumberFormat="1" applyFont="1" applyFill="1" applyBorder="1" applyAlignment="1">
      <alignment horizontal="centerContinuous"/>
    </xf>
    <xf numFmtId="0" fontId="0" fillId="4" borderId="1" xfId="0" applyFill="1" applyBorder="1" applyAlignment="1">
      <alignment horizontal="centerContinuous"/>
    </xf>
    <xf numFmtId="166" fontId="8" fillId="4" borderId="0" xfId="2" applyNumberFormat="1" applyFont="1" applyFill="1" applyBorder="1" applyAlignment="1">
      <alignment wrapText="1"/>
    </xf>
    <xf numFmtId="166" fontId="0" fillId="4" borderId="0" xfId="2" applyNumberFormat="1" applyFont="1" applyFill="1" applyAlignment="1"/>
    <xf numFmtId="167" fontId="0" fillId="4" borderId="0" xfId="1" applyNumberFormat="1" applyFont="1" applyFill="1" applyAlignment="1"/>
    <xf numFmtId="167" fontId="0" fillId="4" borderId="0" xfId="1" applyNumberFormat="1" applyFont="1" applyFill="1" applyBorder="1" applyAlignment="1"/>
    <xf numFmtId="166" fontId="0" fillId="4" borderId="2" xfId="2" applyNumberFormat="1" applyFont="1" applyFill="1" applyBorder="1" applyAlignment="1"/>
    <xf numFmtId="0" fontId="2" fillId="4" borderId="0" xfId="0" applyFont="1" applyFill="1" applyBorder="1" applyAlignment="1">
      <alignment horizontal="left"/>
    </xf>
    <xf numFmtId="1" fontId="7" fillId="4" borderId="1" xfId="0" applyNumberFormat="1" applyFont="1" applyFill="1" applyBorder="1" applyAlignment="1">
      <alignment horizontal="centerContinuous"/>
    </xf>
    <xf numFmtId="1" fontId="7" fillId="4" borderId="0" xfId="0" quotePrefix="1" applyNumberFormat="1" applyFont="1" applyFill="1" applyBorder="1" applyAlignment="1">
      <alignment horizontal="center"/>
    </xf>
    <xf numFmtId="0" fontId="7" fillId="4" borderId="0" xfId="0" applyFont="1" applyFill="1" applyAlignment="1"/>
    <xf numFmtId="0" fontId="7" fillId="4" borderId="1" xfId="0" applyFont="1" applyFill="1" applyBorder="1" applyAlignment="1">
      <alignment horizontal="center" vertical="top" wrapText="1"/>
    </xf>
    <xf numFmtId="166" fontId="0" fillId="4" borderId="0" xfId="2" applyNumberFormat="1" applyFont="1" applyFill="1" applyBorder="1"/>
    <xf numFmtId="167" fontId="0" fillId="4" borderId="0" xfId="1" quotePrefix="1" applyNumberFormat="1" applyFont="1" applyFill="1" applyBorder="1" applyAlignment="1">
      <alignment horizontal="right"/>
    </xf>
    <xf numFmtId="173" fontId="0" fillId="4" borderId="0" xfId="0" applyNumberFormat="1" applyFill="1" applyBorder="1"/>
    <xf numFmtId="173" fontId="0" fillId="4" borderId="0" xfId="0" applyNumberFormat="1" applyFill="1"/>
    <xf numFmtId="0" fontId="0" fillId="4" borderId="0" xfId="0" applyFill="1" applyAlignment="1">
      <alignment horizontal="center"/>
    </xf>
    <xf numFmtId="0" fontId="3" fillId="3" borderId="0" xfId="3" applyFill="1" applyAlignment="1" applyProtection="1"/>
    <xf numFmtId="0" fontId="35" fillId="4" borderId="0" xfId="3" applyFont="1" applyFill="1" applyAlignment="1" applyProtection="1">
      <alignment horizontal="left"/>
    </xf>
    <xf numFmtId="0" fontId="3" fillId="0" borderId="0" xfId="3" applyAlignment="1" applyProtection="1"/>
    <xf numFmtId="0" fontId="3" fillId="2" borderId="0" xfId="3" applyFill="1" applyAlignment="1" applyProtection="1"/>
    <xf numFmtId="0" fontId="0" fillId="0" borderId="0" xfId="0" applyAlignment="1">
      <alignment wrapText="1"/>
    </xf>
    <xf numFmtId="0" fontId="3" fillId="4" borderId="0" xfId="3" applyFill="1" applyAlignment="1" applyProtection="1"/>
    <xf numFmtId="0" fontId="3" fillId="2" borderId="0" xfId="3" applyFill="1" applyAlignment="1" applyProtection="1">
      <alignment horizontal="left"/>
    </xf>
    <xf numFmtId="0" fontId="3" fillId="3" borderId="0" xfId="3" applyFill="1" applyAlignment="1" applyProtection="1"/>
    <xf numFmtId="0" fontId="9" fillId="3" borderId="0" xfId="0" applyFont="1" applyFill="1" applyAlignment="1"/>
    <xf numFmtId="0" fontId="35" fillId="2" borderId="0" xfId="3" applyFont="1" applyFill="1" applyAlignment="1" applyProtection="1"/>
    <xf numFmtId="0" fontId="3" fillId="2" borderId="0" xfId="3" quotePrefix="1" applyFill="1" applyAlignment="1" applyProtection="1"/>
    <xf numFmtId="167" fontId="36" fillId="3" borderId="0" xfId="1" applyNumberFormat="1" applyFont="1" applyFill="1"/>
    <xf numFmtId="0" fontId="7" fillId="3" borderId="0" xfId="0" applyFont="1" applyFill="1" applyBorder="1"/>
    <xf numFmtId="0" fontId="7" fillId="3" borderId="0" xfId="0" applyFont="1" applyFill="1" applyAlignment="1">
      <alignment horizontal="left" vertical="top" wrapText="1"/>
    </xf>
    <xf numFmtId="0" fontId="7" fillId="3" borderId="0" xfId="0" applyFont="1" applyFill="1"/>
    <xf numFmtId="0" fontId="3" fillId="2" borderId="0" xfId="3" applyFill="1" applyAlignment="1" applyProtection="1">
      <alignment horizontal="center"/>
    </xf>
    <xf numFmtId="0" fontId="0" fillId="2" borderId="0" xfId="0" applyFill="1" applyAlignment="1">
      <alignment horizontal="center"/>
    </xf>
    <xf numFmtId="0" fontId="0" fillId="2" borderId="0" xfId="0" applyFill="1" applyBorder="1" applyAlignment="1">
      <alignment horizontal="center"/>
    </xf>
    <xf numFmtId="0" fontId="3" fillId="2" borderId="0" xfId="3" applyFill="1" applyAlignment="1" applyProtection="1">
      <alignment horizontal="center" vertical="center"/>
    </xf>
    <xf numFmtId="0" fontId="3" fillId="3" borderId="0" xfId="3" applyFill="1" applyBorder="1" applyAlignment="1" applyProtection="1">
      <alignment horizontal="center"/>
    </xf>
    <xf numFmtId="0" fontId="34" fillId="3" borderId="0" xfId="0" applyFont="1" applyFill="1" applyBorder="1" applyAlignment="1">
      <alignment horizontal="center"/>
    </xf>
    <xf numFmtId="0" fontId="0" fillId="4" borderId="0" xfId="0" applyFill="1"/>
    <xf numFmtId="0" fontId="3" fillId="4" borderId="0" xfId="3" applyFill="1" applyAlignment="1" applyProtection="1"/>
    <xf numFmtId="0" fontId="0" fillId="2" borderId="0" xfId="0" applyFill="1" applyAlignment="1">
      <alignment vertical="center"/>
    </xf>
    <xf numFmtId="0" fontId="0" fillId="4" borderId="0" xfId="0" applyFill="1"/>
    <xf numFmtId="0" fontId="0" fillId="3" borderId="0" xfId="0" applyFill="1" applyAlignment="1">
      <alignment wrapText="1"/>
    </xf>
    <xf numFmtId="0" fontId="0" fillId="0" borderId="0" xfId="0" applyAlignment="1">
      <alignment horizontal="left"/>
    </xf>
    <xf numFmtId="166" fontId="8" fillId="4" borderId="4" xfId="2" applyNumberFormat="1" applyFont="1" applyFill="1" applyBorder="1"/>
    <xf numFmtId="166" fontId="7" fillId="4" borderId="0" xfId="0" applyNumberFormat="1" applyFont="1" applyFill="1"/>
    <xf numFmtId="44" fontId="8" fillId="4" borderId="0" xfId="2" applyFont="1" applyFill="1" applyBorder="1"/>
    <xf numFmtId="43" fontId="8" fillId="4" borderId="0" xfId="2" applyNumberFormat="1" applyFont="1" applyFill="1" applyBorder="1"/>
    <xf numFmtId="175" fontId="8" fillId="4" borderId="0" xfId="2" applyNumberFormat="1" applyFont="1" applyFill="1"/>
    <xf numFmtId="175" fontId="8" fillId="4" borderId="0" xfId="1" applyNumberFormat="1" applyFont="1" applyFill="1"/>
    <xf numFmtId="174" fontId="8" fillId="4" borderId="0" xfId="2" applyNumberFormat="1" applyFont="1" applyFill="1" applyBorder="1"/>
    <xf numFmtId="174" fontId="8" fillId="4" borderId="0" xfId="1" applyNumberFormat="1" applyFont="1" applyFill="1"/>
    <xf numFmtId="175" fontId="8" fillId="4" borderId="0" xfId="2" applyNumberFormat="1" applyFont="1" applyFill="1" applyBorder="1"/>
    <xf numFmtId="165" fontId="8" fillId="4" borderId="0" xfId="1" applyNumberFormat="1" applyFont="1" applyFill="1"/>
    <xf numFmtId="165" fontId="8" fillId="4" borderId="0" xfId="2" applyNumberFormat="1" applyFont="1" applyFill="1"/>
    <xf numFmtId="174" fontId="8" fillId="4" borderId="0" xfId="1" applyNumberFormat="1" applyFont="1" applyFill="1" applyBorder="1" applyAlignment="1">
      <alignment vertical="center"/>
    </xf>
    <xf numFmtId="174" fontId="8" fillId="4" borderId="0" xfId="1" applyNumberFormat="1" applyFont="1" applyFill="1" applyAlignment="1">
      <alignment vertical="center"/>
    </xf>
    <xf numFmtId="174" fontId="8" fillId="4" borderId="2" xfId="1" applyNumberFormat="1" applyFont="1" applyFill="1" applyBorder="1" applyAlignment="1">
      <alignment vertical="center"/>
    </xf>
    <xf numFmtId="0" fontId="2" fillId="4" borderId="0" xfId="0" applyFont="1" applyFill="1"/>
    <xf numFmtId="0" fontId="0" fillId="4" borderId="0" xfId="0" applyFill="1"/>
    <xf numFmtId="175" fontId="8" fillId="4" borderId="0" xfId="1" applyNumberFormat="1" applyFont="1" applyFill="1" applyBorder="1" applyAlignment="1">
      <alignment vertical="center"/>
    </xf>
    <xf numFmtId="175" fontId="0" fillId="4" borderId="1" xfId="0" applyNumberFormat="1" applyFill="1" applyBorder="1"/>
    <xf numFmtId="175" fontId="0" fillId="4" borderId="2" xfId="0" applyNumberFormat="1" applyFill="1" applyBorder="1"/>
    <xf numFmtId="174" fontId="8" fillId="4" borderId="0" xfId="2" applyNumberFormat="1" applyFont="1" applyFill="1"/>
    <xf numFmtId="16" fontId="10" fillId="4" borderId="0" xfId="0" applyNumberFormat="1" applyFont="1" applyFill="1" applyBorder="1" applyAlignment="1">
      <alignment horizontal="center"/>
    </xf>
    <xf numFmtId="0" fontId="37" fillId="4" borderId="0" xfId="0" applyFont="1" applyFill="1"/>
    <xf numFmtId="0" fontId="35" fillId="3" borderId="0" xfId="3" applyFont="1" applyFill="1" applyAlignment="1" applyProtection="1"/>
    <xf numFmtId="164" fontId="16" fillId="3" borderId="0" xfId="0" applyNumberFormat="1" applyFont="1" applyFill="1" applyBorder="1" applyAlignment="1">
      <alignment horizontal="right"/>
    </xf>
    <xf numFmtId="175" fontId="0" fillId="4" borderId="0" xfId="1" applyNumberFormat="1" applyFont="1" applyFill="1" applyBorder="1" applyAlignment="1">
      <alignment horizontal="right"/>
    </xf>
    <xf numFmtId="175" fontId="0" fillId="4" borderId="0" xfId="0" applyNumberFormat="1" applyFill="1" applyBorder="1"/>
    <xf numFmtId="175" fontId="0" fillId="4" borderId="0" xfId="1" applyNumberFormat="1" applyFont="1" applyFill="1" applyBorder="1"/>
    <xf numFmtId="174" fontId="8" fillId="4" borderId="0" xfId="2" applyNumberFormat="1" applyFont="1" applyFill="1" applyBorder="1" applyAlignment="1">
      <alignment horizontal="center"/>
    </xf>
    <xf numFmtId="174" fontId="8" fillId="4" borderId="0" xfId="2" applyNumberFormat="1" applyFont="1" applyFill="1" applyAlignment="1">
      <alignment horizontal="center"/>
    </xf>
    <xf numFmtId="0" fontId="3" fillId="2" borderId="0" xfId="3" applyFill="1" applyAlignment="1" applyProtection="1"/>
    <xf numFmtId="167" fontId="8" fillId="3" borderId="0" xfId="0" applyNumberFormat="1" applyFont="1" applyFill="1" applyBorder="1" applyAlignment="1">
      <alignment vertical="center"/>
    </xf>
    <xf numFmtId="0" fontId="0" fillId="3" borderId="0" xfId="0" applyFill="1" applyAlignment="1">
      <alignment vertical="center"/>
    </xf>
    <xf numFmtId="175" fontId="8" fillId="4" borderId="0" xfId="2" applyNumberFormat="1" applyFont="1" applyFill="1" applyBorder="1" applyAlignment="1"/>
    <xf numFmtId="175" fontId="0" fillId="4" borderId="0" xfId="1" applyNumberFormat="1" applyFont="1" applyFill="1" applyBorder="1" applyAlignment="1"/>
    <xf numFmtId="0" fontId="3" fillId="3" borderId="0" xfId="3" applyFill="1" applyAlignment="1" applyProtection="1">
      <alignment horizontal="center"/>
    </xf>
    <xf numFmtId="0" fontId="2" fillId="4" borderId="0" xfId="0" applyFont="1" applyFill="1"/>
    <xf numFmtId="0" fontId="2" fillId="4" borderId="0" xfId="0" applyFont="1" applyFill="1"/>
    <xf numFmtId="0" fontId="0" fillId="2" borderId="0" xfId="0" applyFill="1" applyAlignment="1">
      <alignment vertical="center"/>
    </xf>
    <xf numFmtId="0" fontId="7" fillId="4" borderId="0" xfId="0" applyFont="1" applyFill="1" applyAlignment="1">
      <alignment horizontal="center"/>
    </xf>
    <xf numFmtId="0" fontId="2" fillId="2" borderId="0" xfId="0" applyFont="1" applyFill="1" applyAlignment="1"/>
    <xf numFmtId="0" fontId="7" fillId="4" borderId="1" xfId="0" applyFont="1" applyFill="1" applyBorder="1" applyAlignment="1">
      <alignment horizontal="center"/>
    </xf>
    <xf numFmtId="0" fontId="2" fillId="4" borderId="0" xfId="0" applyFont="1" applyFill="1" applyAlignment="1">
      <alignment horizontal="center" vertical="center"/>
    </xf>
    <xf numFmtId="167" fontId="2" fillId="4" borderId="0" xfId="1" applyNumberFormat="1" applyFont="1" applyFill="1" applyBorder="1" applyAlignment="1">
      <alignment vertical="center"/>
    </xf>
    <xf numFmtId="166" fontId="2" fillId="4" borderId="0" xfId="2" applyNumberFormat="1" applyFont="1" applyFill="1" applyBorder="1" applyAlignment="1">
      <alignment horizontal="left" vertical="center"/>
    </xf>
    <xf numFmtId="170" fontId="2" fillId="4" borderId="0" xfId="1" applyNumberFormat="1" applyFont="1" applyFill="1" applyAlignment="1">
      <alignment vertical="center"/>
    </xf>
    <xf numFmtId="167" fontId="2" fillId="4" borderId="0" xfId="1" applyNumberFormat="1" applyFont="1" applyFill="1" applyAlignment="1">
      <alignment vertical="center"/>
    </xf>
    <xf numFmtId="166" fontId="2" fillId="4" borderId="0" xfId="2" applyNumberFormat="1" applyFont="1" applyFill="1" applyBorder="1" applyAlignment="1">
      <alignment vertical="center"/>
    </xf>
    <xf numFmtId="166" fontId="2" fillId="4" borderId="0" xfId="2" applyNumberFormat="1" applyFont="1" applyFill="1" applyBorder="1" applyAlignment="1">
      <alignment horizontal="right" vertical="center"/>
    </xf>
    <xf numFmtId="166" fontId="2" fillId="4" borderId="0" xfId="2" quotePrefix="1" applyNumberFormat="1" applyFont="1" applyFill="1" applyAlignment="1">
      <alignment horizontal="center" vertical="center"/>
    </xf>
    <xf numFmtId="167" fontId="2" fillId="4" borderId="0" xfId="1" applyNumberFormat="1" applyFont="1" applyFill="1" applyBorder="1" applyAlignment="1">
      <alignment horizontal="right" vertical="center"/>
    </xf>
    <xf numFmtId="167" fontId="2" fillId="4" borderId="1" xfId="1" applyNumberFormat="1" applyFont="1" applyFill="1" applyBorder="1" applyAlignment="1">
      <alignment horizontal="right" vertical="center"/>
    </xf>
    <xf numFmtId="167" fontId="2" fillId="4" borderId="1" xfId="1" applyNumberFormat="1" applyFont="1" applyFill="1" applyBorder="1" applyAlignment="1">
      <alignment vertical="center"/>
    </xf>
    <xf numFmtId="174" fontId="2" fillId="4" borderId="0" xfId="1" applyNumberFormat="1" applyFont="1" applyFill="1" applyBorder="1" applyAlignment="1">
      <alignment vertical="center"/>
    </xf>
    <xf numFmtId="174" fontId="2" fillId="4" borderId="0" xfId="1" applyNumberFormat="1" applyFont="1" applyFill="1" applyAlignment="1">
      <alignment vertical="center"/>
    </xf>
    <xf numFmtId="175" fontId="2" fillId="4" borderId="0" xfId="1" applyNumberFormat="1" applyFont="1" applyFill="1" applyBorder="1" applyAlignment="1">
      <alignment vertical="center"/>
    </xf>
    <xf numFmtId="170" fontId="2" fillId="4" borderId="0" xfId="1" applyNumberFormat="1" applyFont="1" applyFill="1" applyBorder="1" applyAlignment="1">
      <alignment vertical="center"/>
    </xf>
    <xf numFmtId="174" fontId="2" fillId="4" borderId="2" xfId="1" applyNumberFormat="1" applyFont="1" applyFill="1" applyBorder="1" applyAlignment="1">
      <alignment vertical="center"/>
    </xf>
    <xf numFmtId="167" fontId="2" fillId="3" borderId="0" xfId="0" applyNumberFormat="1" applyFont="1" applyFill="1" applyBorder="1" applyAlignment="1">
      <alignment vertical="center"/>
    </xf>
    <xf numFmtId="0" fontId="2" fillId="4" borderId="0" xfId="0" applyFont="1" applyFill="1"/>
    <xf numFmtId="0" fontId="3" fillId="0" borderId="0" xfId="3" applyAlignment="1" applyProtection="1"/>
    <xf numFmtId="0" fontId="3" fillId="2" borderId="0" xfId="3" applyFill="1" applyAlignment="1" applyProtection="1"/>
    <xf numFmtId="0" fontId="7" fillId="4" borderId="0" xfId="0" applyFont="1" applyFill="1" applyAlignment="1">
      <alignment horizontal="left"/>
    </xf>
    <xf numFmtId="0" fontId="2" fillId="4" borderId="0" xfId="0" applyFont="1" applyFill="1"/>
    <xf numFmtId="0" fontId="0" fillId="4" borderId="0" xfId="0" applyFill="1"/>
    <xf numFmtId="0" fontId="3" fillId="4" borderId="0" xfId="3" applyFill="1" applyAlignment="1" applyProtection="1"/>
    <xf numFmtId="0" fontId="3" fillId="4" borderId="0" xfId="3" applyFill="1" applyAlignment="1" applyProtection="1">
      <alignment horizontal="left"/>
    </xf>
    <xf numFmtId="0" fontId="7" fillId="4" borderId="1" xfId="0" applyFont="1" applyFill="1" applyBorder="1" applyAlignment="1">
      <alignment horizontal="center" wrapText="1"/>
    </xf>
    <xf numFmtId="0" fontId="0" fillId="2" borderId="0" xfId="0" applyFill="1" applyAlignment="1"/>
    <xf numFmtId="0" fontId="7" fillId="4" borderId="1" xfId="0" applyFont="1" applyFill="1" applyBorder="1" applyAlignment="1">
      <alignment horizontal="center" vertical="center" wrapText="1"/>
    </xf>
    <xf numFmtId="0" fontId="3" fillId="3" borderId="0" xfId="3" applyFill="1" applyAlignment="1" applyProtection="1"/>
    <xf numFmtId="0" fontId="7" fillId="4" borderId="0" xfId="0" applyFont="1" applyFill="1" applyAlignment="1">
      <alignment horizontal="center"/>
    </xf>
    <xf numFmtId="0" fontId="7" fillId="4" borderId="1" xfId="0" applyFont="1" applyFill="1" applyBorder="1" applyAlignment="1">
      <alignment horizontal="center"/>
    </xf>
    <xf numFmtId="0" fontId="2" fillId="4" borderId="0" xfId="0" applyFont="1" applyFill="1"/>
    <xf numFmtId="0" fontId="2" fillId="2" borderId="0" xfId="0" applyFont="1" applyFill="1" applyAlignment="1"/>
    <xf numFmtId="43" fontId="2" fillId="4" borderId="0" xfId="2" applyNumberFormat="1" applyFont="1" applyFill="1" applyBorder="1"/>
    <xf numFmtId="175" fontId="2" fillId="4" borderId="0" xfId="1" applyNumberFormat="1" applyFont="1" applyFill="1"/>
    <xf numFmtId="175" fontId="2" fillId="4" borderId="0" xfId="2" applyNumberFormat="1" applyFont="1" applyFill="1" applyBorder="1"/>
    <xf numFmtId="165" fontId="2" fillId="4" borderId="0" xfId="1" applyNumberFormat="1" applyFont="1" applyFill="1"/>
    <xf numFmtId="165" fontId="2" fillId="4" borderId="0" xfId="2" applyNumberFormat="1" applyFont="1" applyFill="1"/>
    <xf numFmtId="175" fontId="2" fillId="4" borderId="0" xfId="2" applyNumberFormat="1" applyFont="1" applyFill="1"/>
    <xf numFmtId="0" fontId="0" fillId="5" borderId="0" xfId="0" applyFill="1" applyBorder="1"/>
    <xf numFmtId="0" fontId="0" fillId="5" borderId="0" xfId="0" applyFill="1"/>
    <xf numFmtId="0" fontId="3" fillId="6" borderId="0" xfId="3" applyFill="1" applyAlignment="1" applyProtection="1"/>
    <xf numFmtId="0" fontId="7" fillId="5" borderId="0" xfId="0" applyFont="1" applyFill="1" applyAlignment="1" applyProtection="1">
      <alignment horizontal="left" wrapText="1"/>
      <protection locked="0"/>
    </xf>
    <xf numFmtId="0" fontId="0" fillId="6" borderId="0" xfId="0" applyFill="1" applyAlignment="1">
      <alignment wrapText="1"/>
    </xf>
    <xf numFmtId="0" fontId="0" fillId="6" borderId="0" xfId="0" applyFill="1" applyAlignment="1"/>
    <xf numFmtId="0" fontId="2" fillId="5" borderId="0" xfId="0" applyFont="1" applyFill="1"/>
    <xf numFmtId="0" fontId="2" fillId="4" borderId="0" xfId="0" applyFont="1" applyFill="1"/>
    <xf numFmtId="0" fontId="7" fillId="4" borderId="0" xfId="0" applyFont="1" applyFill="1" applyAlignment="1">
      <alignment horizontal="center"/>
    </xf>
    <xf numFmtId="0" fontId="7" fillId="4" borderId="1" xfId="0" applyFont="1" applyFill="1" applyBorder="1" applyAlignment="1">
      <alignment horizontal="center"/>
    </xf>
    <xf numFmtId="166" fontId="2" fillId="4" borderId="0" xfId="1" applyNumberFormat="1" applyFill="1" applyBorder="1" applyAlignment="1">
      <alignment horizontal="left" indent="1"/>
    </xf>
    <xf numFmtId="0" fontId="3" fillId="7" borderId="0" xfId="3" applyFill="1" applyAlignment="1" applyProtection="1">
      <alignment horizontal="center"/>
    </xf>
    <xf numFmtId="0" fontId="35" fillId="7" borderId="0" xfId="3" applyFont="1" applyFill="1" applyAlignment="1" applyProtection="1">
      <alignment horizontal="center"/>
    </xf>
    <xf numFmtId="0" fontId="19" fillId="2" borderId="0" xfId="0" applyFont="1" applyFill="1" applyAlignment="1">
      <alignment horizontal="center"/>
    </xf>
    <xf numFmtId="0" fontId="35" fillId="2" borderId="0" xfId="3" applyFont="1" applyFill="1" applyAlignment="1" applyProtection="1">
      <alignment horizontal="center"/>
    </xf>
    <xf numFmtId="0" fontId="2" fillId="4" borderId="0" xfId="0" applyFont="1" applyFill="1"/>
    <xf numFmtId="0" fontId="3" fillId="6" borderId="0" xfId="3" applyFill="1" applyAlignment="1" applyProtection="1">
      <alignment horizontal="center"/>
    </xf>
    <xf numFmtId="0" fontId="0" fillId="5" borderId="0" xfId="0" applyFill="1" applyAlignment="1">
      <alignment horizontal="center"/>
    </xf>
    <xf numFmtId="0" fontId="2" fillId="4" borderId="0" xfId="0" applyFont="1" applyFill="1"/>
    <xf numFmtId="0" fontId="7" fillId="4" borderId="0" xfId="0" applyFont="1" applyFill="1" applyAlignment="1">
      <alignment horizontal="center"/>
    </xf>
    <xf numFmtId="0" fontId="7" fillId="4" borderId="1" xfId="0" applyFont="1" applyFill="1" applyBorder="1" applyAlignment="1">
      <alignment horizontal="center"/>
    </xf>
    <xf numFmtId="0" fontId="3" fillId="2" borderId="0" xfId="3" applyFill="1" applyAlignment="1" applyProtection="1"/>
    <xf numFmtId="0" fontId="2" fillId="4" borderId="0" xfId="0" applyFont="1" applyFill="1"/>
    <xf numFmtId="0" fontId="0" fillId="4" borderId="0" xfId="0" applyFill="1"/>
    <xf numFmtId="0" fontId="3" fillId="4" borderId="0" xfId="3" applyFill="1" applyAlignment="1" applyProtection="1"/>
    <xf numFmtId="0" fontId="3" fillId="2" borderId="0" xfId="3" applyFill="1" applyAlignment="1" applyProtection="1">
      <alignment horizontal="left"/>
    </xf>
    <xf numFmtId="0" fontId="7" fillId="4" borderId="1" xfId="0" applyFont="1" applyFill="1" applyBorder="1" applyAlignment="1">
      <alignment horizontal="center" wrapText="1"/>
    </xf>
    <xf numFmtId="0" fontId="7" fillId="4" borderId="1" xfId="0" applyFont="1" applyFill="1" applyBorder="1" applyAlignment="1">
      <alignment horizontal="center" vertical="center" wrapText="1"/>
    </xf>
    <xf numFmtId="0" fontId="7" fillId="4" borderId="0" xfId="0" applyFont="1" applyFill="1" applyAlignment="1">
      <alignment horizontal="center"/>
    </xf>
    <xf numFmtId="0" fontId="7" fillId="4" borderId="1" xfId="0" applyFont="1" applyFill="1" applyBorder="1" applyAlignment="1">
      <alignment horizontal="center"/>
    </xf>
    <xf numFmtId="175" fontId="0" fillId="4" borderId="2" xfId="1" applyNumberFormat="1" applyFont="1" applyFill="1" applyBorder="1" applyAlignment="1">
      <alignment horizontal="right"/>
    </xf>
    <xf numFmtId="0" fontId="2" fillId="4" borderId="0" xfId="0" applyFont="1" applyFill="1"/>
    <xf numFmtId="0" fontId="0" fillId="4" borderId="0" xfId="0" applyFill="1"/>
    <xf numFmtId="0" fontId="7" fillId="2" borderId="0" xfId="0" applyFont="1" applyFill="1" applyAlignment="1" applyProtection="1">
      <alignment horizontal="left" wrapText="1"/>
      <protection locked="0"/>
    </xf>
    <xf numFmtId="0" fontId="0" fillId="4" borderId="0" xfId="0" applyFill="1"/>
    <xf numFmtId="0" fontId="7" fillId="4" borderId="1" xfId="0" applyFont="1" applyFill="1" applyBorder="1" applyAlignment="1">
      <alignment horizontal="center"/>
    </xf>
    <xf numFmtId="0" fontId="38" fillId="4" borderId="0" xfId="3" applyFont="1" applyFill="1" applyBorder="1" applyAlignment="1" applyProtection="1"/>
    <xf numFmtId="0" fontId="2" fillId="4" borderId="0" xfId="0" applyFont="1" applyFill="1"/>
    <xf numFmtId="0" fontId="3" fillId="4" borderId="0" xfId="3" applyFill="1" applyAlignment="1" applyProtection="1"/>
    <xf numFmtId="9" fontId="2" fillId="4" borderId="0" xfId="1" applyNumberFormat="1" applyFill="1"/>
    <xf numFmtId="9" fontId="2" fillId="4" borderId="0" xfId="1" applyNumberFormat="1" applyFill="1" applyBorder="1"/>
    <xf numFmtId="9" fontId="0" fillId="4" borderId="0" xfId="0" applyNumberFormat="1" applyFill="1"/>
    <xf numFmtId="165" fontId="2" fillId="2" borderId="0" xfId="0" applyNumberFormat="1" applyFont="1" applyFill="1"/>
    <xf numFmtId="0" fontId="2" fillId="4" borderId="0" xfId="0" applyFont="1" applyFill="1"/>
    <xf numFmtId="0" fontId="0" fillId="4" borderId="0" xfId="0" applyFill="1"/>
    <xf numFmtId="166" fontId="2" fillId="4" borderId="0" xfId="2" applyNumberFormat="1" applyFont="1" applyFill="1" applyBorder="1"/>
    <xf numFmtId="0" fontId="3" fillId="3" borderId="0" xfId="3" applyFill="1" applyAlignment="1" applyProtection="1"/>
    <xf numFmtId="0" fontId="3" fillId="2" borderId="0" xfId="3" applyFill="1" applyAlignment="1" applyProtection="1"/>
    <xf numFmtId="0" fontId="3" fillId="3" borderId="0" xfId="3" applyFill="1" applyAlignment="1" applyProtection="1"/>
    <xf numFmtId="0" fontId="0" fillId="3" borderId="0" xfId="0" applyFill="1" applyBorder="1" applyAlignment="1">
      <alignment wrapText="1"/>
    </xf>
    <xf numFmtId="0" fontId="8" fillId="3" borderId="0" xfId="0" applyFont="1" applyFill="1" applyAlignment="1">
      <alignment vertical="center"/>
    </xf>
    <xf numFmtId="0" fontId="8" fillId="3" borderId="0" xfId="0" applyFont="1" applyFill="1" applyBorder="1" applyAlignment="1">
      <alignment vertical="center"/>
    </xf>
    <xf numFmtId="0" fontId="2" fillId="3" borderId="0" xfId="0" applyFont="1" applyFill="1" applyAlignment="1">
      <alignment vertical="center"/>
    </xf>
    <xf numFmtId="0" fontId="40" fillId="0" borderId="0" xfId="5" applyFont="1"/>
    <xf numFmtId="175" fontId="40" fillId="0" borderId="0" xfId="5" applyNumberFormat="1" applyFont="1"/>
    <xf numFmtId="0" fontId="40" fillId="0" borderId="0" xfId="5" applyFont="1" applyFill="1"/>
    <xf numFmtId="0" fontId="3" fillId="2" borderId="0" xfId="3" applyFill="1" applyAlignment="1" applyProtection="1"/>
    <xf numFmtId="0" fontId="0" fillId="4" borderId="0" xfId="0" applyFill="1"/>
    <xf numFmtId="0" fontId="3" fillId="3" borderId="0" xfId="3" applyFill="1" applyAlignment="1" applyProtection="1"/>
    <xf numFmtId="0" fontId="7" fillId="4" borderId="1" xfId="0" applyFont="1" applyFill="1" applyBorder="1" applyAlignment="1">
      <alignment horizontal="center"/>
    </xf>
    <xf numFmtId="0" fontId="40" fillId="4" borderId="0" xfId="5" applyFont="1" applyFill="1"/>
    <xf numFmtId="0" fontId="39" fillId="4" borderId="0" xfId="5" applyFont="1" applyFill="1" applyAlignment="1">
      <alignment vertical="center"/>
    </xf>
    <xf numFmtId="0" fontId="41" fillId="4" borderId="0" xfId="5" applyFont="1" applyFill="1" applyAlignment="1">
      <alignment vertical="center"/>
    </xf>
    <xf numFmtId="0" fontId="40" fillId="3" borderId="0" xfId="5" applyFont="1" applyFill="1"/>
    <xf numFmtId="0" fontId="42" fillId="4" borderId="0" xfId="5" applyFont="1" applyFill="1"/>
    <xf numFmtId="174" fontId="42" fillId="4" borderId="0" xfId="6" applyNumberFormat="1" applyFont="1" applyFill="1"/>
    <xf numFmtId="175" fontId="42" fillId="4" borderId="0" xfId="5" applyNumberFormat="1" applyFont="1" applyFill="1" applyAlignment="1">
      <alignment horizontal="right"/>
    </xf>
    <xf numFmtId="174" fontId="42" fillId="4" borderId="2" xfId="5" applyNumberFormat="1" applyFont="1" applyFill="1" applyBorder="1" applyAlignment="1">
      <alignment horizontal="right"/>
    </xf>
    <xf numFmtId="0" fontId="9" fillId="4" borderId="0" xfId="5" applyFont="1" applyFill="1" applyAlignment="1">
      <alignment vertical="center"/>
    </xf>
    <xf numFmtId="174" fontId="42" fillId="4" borderId="0" xfId="5" applyNumberFormat="1" applyFont="1" applyFill="1" applyBorder="1" applyAlignment="1">
      <alignment horizontal="right"/>
    </xf>
    <xf numFmtId="0" fontId="7" fillId="4" borderId="0" xfId="5" applyFont="1" applyFill="1" applyAlignment="1">
      <alignment vertical="center"/>
    </xf>
    <xf numFmtId="175" fontId="42" fillId="4" borderId="0" xfId="6" applyNumberFormat="1" applyFont="1" applyFill="1"/>
    <xf numFmtId="175" fontId="42" fillId="4" borderId="0" xfId="5" applyNumberFormat="1" applyFont="1" applyFill="1"/>
    <xf numFmtId="0" fontId="2" fillId="4" borderId="0" xfId="0" applyFont="1" applyFill="1"/>
    <xf numFmtId="0" fontId="7" fillId="3" borderId="0" xfId="0" applyFont="1" applyFill="1" applyAlignment="1" applyProtection="1">
      <alignment horizontal="left" wrapText="1"/>
      <protection locked="0"/>
    </xf>
    <xf numFmtId="0" fontId="0" fillId="3" borderId="0" xfId="0" applyFill="1" applyAlignment="1">
      <alignment wrapText="1"/>
    </xf>
    <xf numFmtId="0" fontId="2" fillId="4" borderId="0" xfId="0" applyFont="1" applyFill="1"/>
    <xf numFmtId="0" fontId="0" fillId="4" borderId="0" xfId="0" applyFill="1"/>
    <xf numFmtId="0" fontId="0" fillId="3" borderId="0" xfId="0" applyFill="1" applyAlignment="1"/>
    <xf numFmtId="0" fontId="3" fillId="3" borderId="0" xfId="3" applyFill="1" applyAlignment="1" applyProtection="1"/>
    <xf numFmtId="0" fontId="7" fillId="4" borderId="0" xfId="0" applyFont="1" applyFill="1" applyAlignment="1">
      <alignment horizontal="center"/>
    </xf>
    <xf numFmtId="0" fontId="2" fillId="2" borderId="0" xfId="0" applyFont="1" applyFill="1" applyAlignment="1">
      <alignment horizontal="left" vertical="top" wrapText="1"/>
    </xf>
    <xf numFmtId="0" fontId="7" fillId="4" borderId="1" xfId="0" applyFont="1" applyFill="1" applyBorder="1" applyAlignment="1">
      <alignment horizontal="center"/>
    </xf>
    <xf numFmtId="0" fontId="3" fillId="4" borderId="0" xfId="3" applyFill="1" applyAlignment="1" applyProtection="1">
      <alignment horizontal="left"/>
    </xf>
    <xf numFmtId="174" fontId="2" fillId="4" borderId="2" xfId="1" applyNumberFormat="1" applyFill="1" applyBorder="1"/>
    <xf numFmtId="174" fontId="0" fillId="4" borderId="2" xfId="0" applyNumberFormat="1" applyFill="1" applyBorder="1"/>
    <xf numFmtId="174" fontId="2" fillId="4" borderId="2" xfId="1" applyNumberFormat="1" applyFont="1" applyFill="1" applyBorder="1"/>
    <xf numFmtId="174" fontId="2" fillId="4" borderId="0" xfId="1" applyNumberFormat="1" applyFill="1"/>
    <xf numFmtId="174" fontId="0" fillId="4" borderId="0" xfId="0" applyNumberFormat="1" applyFill="1" applyBorder="1"/>
    <xf numFmtId="174" fontId="2" fillId="4" borderId="0" xfId="1" applyNumberFormat="1" applyFont="1" applyFill="1" applyBorder="1"/>
    <xf numFmtId="175" fontId="2" fillId="4" borderId="1" xfId="1" applyNumberFormat="1" applyFont="1" applyFill="1" applyBorder="1"/>
    <xf numFmtId="174" fontId="0" fillId="4" borderId="0" xfId="2" applyNumberFormat="1" applyFont="1" applyFill="1"/>
    <xf numFmtId="175" fontId="0" fillId="4" borderId="0" xfId="2" applyNumberFormat="1" applyFont="1" applyFill="1"/>
    <xf numFmtId="175" fontId="0" fillId="4" borderId="0" xfId="2" applyNumberFormat="1" applyFont="1" applyFill="1" applyBorder="1"/>
    <xf numFmtId="175" fontId="42" fillId="4" borderId="1" xfId="6" applyNumberFormat="1" applyFont="1" applyFill="1" applyBorder="1"/>
    <xf numFmtId="174" fontId="42" fillId="4" borderId="0" xfId="5" applyNumberFormat="1" applyFont="1" applyFill="1" applyAlignment="1">
      <alignment horizontal="right"/>
    </xf>
    <xf numFmtId="175" fontId="42" fillId="4" borderId="1" xfId="5" applyNumberFormat="1" applyFont="1" applyFill="1" applyBorder="1" applyAlignment="1">
      <alignment horizontal="right"/>
    </xf>
    <xf numFmtId="174" fontId="42" fillId="4" borderId="1" xfId="5" applyNumberFormat="1" applyFont="1" applyFill="1" applyBorder="1" applyAlignment="1">
      <alignment horizontal="right"/>
    </xf>
    <xf numFmtId="43" fontId="42" fillId="4" borderId="0" xfId="6" applyNumberFormat="1" applyFont="1" applyFill="1"/>
    <xf numFmtId="43" fontId="42" fillId="4" borderId="0" xfId="6" applyNumberFormat="1" applyFont="1" applyFill="1" applyBorder="1"/>
    <xf numFmtId="43" fontId="42" fillId="4" borderId="0" xfId="5" applyNumberFormat="1" applyFont="1" applyFill="1" applyBorder="1" applyAlignment="1">
      <alignment horizontal="right"/>
    </xf>
    <xf numFmtId="43" fontId="42" fillId="4" borderId="0" xfId="5" applyNumberFormat="1" applyFont="1" applyFill="1" applyAlignment="1">
      <alignment horizontal="right"/>
    </xf>
    <xf numFmtId="43" fontId="42" fillId="4" borderId="1" xfId="5" applyNumberFormat="1" applyFont="1" applyFill="1" applyBorder="1" applyAlignment="1">
      <alignment horizontal="right"/>
    </xf>
    <xf numFmtId="44" fontId="42" fillId="4" borderId="0" xfId="6" applyNumberFormat="1" applyFont="1" applyFill="1"/>
    <xf numFmtId="44" fontId="42" fillId="4" borderId="2" xfId="5" applyNumberFormat="1" applyFont="1" applyFill="1" applyBorder="1" applyAlignment="1">
      <alignment horizontal="right"/>
    </xf>
    <xf numFmtId="44" fontId="42" fillId="4" borderId="0" xfId="5" applyNumberFormat="1" applyFont="1" applyFill="1" applyBorder="1" applyAlignment="1">
      <alignment horizontal="right"/>
    </xf>
    <xf numFmtId="0" fontId="2" fillId="4" borderId="0" xfId="0" applyFont="1" applyFill="1"/>
    <xf numFmtId="0" fontId="0" fillId="4" borderId="0" xfId="0" applyFill="1"/>
    <xf numFmtId="0" fontId="3" fillId="3" borderId="0" xfId="3" applyFill="1" applyAlignment="1" applyProtection="1"/>
    <xf numFmtId="0" fontId="7" fillId="4" borderId="1" xfId="0" applyFont="1" applyFill="1" applyBorder="1" applyAlignment="1">
      <alignment horizontal="center"/>
    </xf>
    <xf numFmtId="165" fontId="42" fillId="4" borderId="0" xfId="5" applyNumberFormat="1" applyFont="1" applyFill="1"/>
    <xf numFmtId="0" fontId="2" fillId="4" borderId="0" xfId="5" applyFont="1" applyFill="1" applyAlignment="1">
      <alignment vertical="center"/>
    </xf>
    <xf numFmtId="0" fontId="42" fillId="4" borderId="0" xfId="0" applyFont="1" applyFill="1"/>
    <xf numFmtId="175" fontId="42" fillId="4" borderId="0" xfId="5" applyNumberFormat="1" applyFont="1" applyFill="1" applyBorder="1" applyAlignment="1">
      <alignment horizontal="right"/>
    </xf>
    <xf numFmtId="166" fontId="2" fillId="4" borderId="2" xfId="1" applyNumberFormat="1" applyFill="1" applyBorder="1" applyAlignment="1">
      <alignment horizontal="left" indent="1"/>
    </xf>
    <xf numFmtId="0" fontId="2" fillId="4" borderId="0" xfId="0" applyFont="1" applyFill="1"/>
    <xf numFmtId="0" fontId="3" fillId="4" borderId="0" xfId="3" applyFill="1" applyAlignment="1" applyProtection="1"/>
    <xf numFmtId="0" fontId="7" fillId="4" borderId="1" xfId="0" applyFont="1" applyFill="1" applyBorder="1" applyAlignment="1">
      <alignment horizontal="center"/>
    </xf>
    <xf numFmtId="0" fontId="7" fillId="4" borderId="0" xfId="0" applyFont="1" applyFill="1" applyAlignment="1">
      <alignment horizontal="left"/>
    </xf>
    <xf numFmtId="0" fontId="2" fillId="4" borderId="0" xfId="0" applyFont="1" applyFill="1"/>
    <xf numFmtId="0" fontId="0" fillId="4" borderId="0" xfId="0" applyFill="1"/>
    <xf numFmtId="0" fontId="3" fillId="4" borderId="0" xfId="3" applyFill="1" applyAlignment="1" applyProtection="1"/>
    <xf numFmtId="0" fontId="2" fillId="4" borderId="0" xfId="0" applyFont="1" applyFill="1" applyAlignment="1"/>
    <xf numFmtId="0" fontId="7" fillId="4" borderId="1" xfId="0" applyFont="1" applyFill="1" applyBorder="1" applyAlignment="1">
      <alignment horizontal="center" wrapText="1"/>
    </xf>
    <xf numFmtId="0" fontId="7" fillId="4" borderId="0" xfId="0" applyFont="1" applyFill="1" applyAlignment="1">
      <alignment horizontal="center"/>
    </xf>
    <xf numFmtId="0" fontId="7" fillId="4" borderId="1" xfId="0" applyFont="1" applyFill="1" applyBorder="1" applyAlignment="1">
      <alignment horizontal="center"/>
    </xf>
    <xf numFmtId="165" fontId="2" fillId="4" borderId="3" xfId="4" quotePrefix="1" applyNumberFormat="1" applyFont="1" applyFill="1" applyBorder="1" applyAlignment="1">
      <alignment horizontal="right"/>
    </xf>
    <xf numFmtId="0" fontId="2" fillId="4" borderId="0" xfId="0" applyFont="1" applyFill="1" applyBorder="1" applyAlignment="1">
      <alignment horizontal="centerContinuous"/>
    </xf>
    <xf numFmtId="170" fontId="2" fillId="4" borderId="0" xfId="1" applyNumberFormat="1" applyFill="1" applyBorder="1"/>
    <xf numFmtId="0" fontId="2" fillId="4" borderId="0" xfId="0" applyFont="1" applyFill="1"/>
    <xf numFmtId="0" fontId="2" fillId="3" borderId="0" xfId="0" applyFont="1" applyFill="1"/>
    <xf numFmtId="165" fontId="2" fillId="3" borderId="0" xfId="2" applyNumberFormat="1" applyFont="1" applyFill="1"/>
    <xf numFmtId="165" fontId="8" fillId="3" borderId="0" xfId="1" applyNumberFormat="1" applyFont="1" applyFill="1"/>
    <xf numFmtId="165" fontId="8" fillId="3" borderId="0" xfId="2" applyNumberFormat="1" applyFont="1" applyFill="1"/>
    <xf numFmtId="0" fontId="0" fillId="4" borderId="0" xfId="0" applyFill="1"/>
    <xf numFmtId="0" fontId="2" fillId="3" borderId="0" xfId="0" quotePrefix="1" applyFont="1" applyFill="1"/>
    <xf numFmtId="0" fontId="2" fillId="3" borderId="0" xfId="0" quotePrefix="1" applyFont="1" applyFill="1" applyAlignment="1">
      <alignment vertical="top"/>
    </xf>
    <xf numFmtId="0" fontId="3" fillId="3" borderId="0" xfId="3" applyFill="1" applyBorder="1" applyAlignment="1" applyProtection="1">
      <alignment horizontal="left" wrapText="1"/>
    </xf>
    <xf numFmtId="0" fontId="3" fillId="0" borderId="0" xfId="3" applyAlignment="1" applyProtection="1">
      <alignment horizontal="left" wrapText="1"/>
    </xf>
    <xf numFmtId="0" fontId="3" fillId="0" borderId="0" xfId="3" applyAlignment="1" applyProtection="1"/>
    <xf numFmtId="0" fontId="0" fillId="0" borderId="0" xfId="0" applyAlignment="1">
      <alignment wrapText="1"/>
    </xf>
    <xf numFmtId="0" fontId="3" fillId="3" borderId="0" xfId="3" applyFont="1" applyFill="1" applyBorder="1" applyAlignment="1" applyProtection="1">
      <alignment horizontal="left" wrapText="1"/>
    </xf>
    <xf numFmtId="0" fontId="44" fillId="0" borderId="0" xfId="0" applyFont="1" applyAlignment="1">
      <alignment wrapText="1"/>
    </xf>
    <xf numFmtId="0" fontId="3" fillId="3" borderId="0" xfId="3" applyFill="1" applyBorder="1" applyAlignment="1" applyProtection="1">
      <alignment horizontal="left"/>
    </xf>
    <xf numFmtId="0" fontId="21" fillId="3" borderId="9" xfId="0" applyFont="1" applyFill="1" applyBorder="1" applyAlignment="1">
      <alignment horizontal="center"/>
    </xf>
    <xf numFmtId="0" fontId="2" fillId="0" borderId="0" xfId="0" applyFont="1" applyAlignment="1"/>
    <xf numFmtId="0" fontId="2" fillId="0" borderId="10" xfId="0" applyFont="1" applyBorder="1" applyAlignment="1"/>
    <xf numFmtId="0" fontId="3" fillId="3" borderId="0" xfId="3" applyFill="1" applyBorder="1" applyAlignment="1" applyProtection="1"/>
    <xf numFmtId="0" fontId="0" fillId="0" borderId="0" xfId="0" applyAlignment="1"/>
    <xf numFmtId="0" fontId="7" fillId="3" borderId="0" xfId="0" applyFont="1" applyFill="1" applyAlignment="1" applyProtection="1">
      <alignment horizontal="left" wrapText="1"/>
      <protection locked="0"/>
    </xf>
    <xf numFmtId="0" fontId="0" fillId="3" borderId="0" xfId="0" applyFill="1" applyAlignment="1">
      <alignment wrapText="1"/>
    </xf>
    <xf numFmtId="0" fontId="3" fillId="2" borderId="0" xfId="3" applyFill="1" applyAlignment="1" applyProtection="1"/>
    <xf numFmtId="0" fontId="7" fillId="4" borderId="0" xfId="0" applyFont="1" applyFill="1" applyAlignment="1">
      <alignment horizontal="left"/>
    </xf>
    <xf numFmtId="0" fontId="9" fillId="4" borderId="0" xfId="0" applyFont="1" applyFill="1" applyAlignment="1">
      <alignment horizontal="left"/>
    </xf>
    <xf numFmtId="0" fontId="35" fillId="2" borderId="0" xfId="3" applyFont="1" applyFill="1" applyAlignment="1" applyProtection="1"/>
    <xf numFmtId="0" fontId="14" fillId="4" borderId="0" xfId="0" applyFont="1" applyFill="1" applyAlignment="1"/>
    <xf numFmtId="0" fontId="8" fillId="4" borderId="0" xfId="0" applyFont="1" applyFill="1" applyAlignment="1"/>
    <xf numFmtId="0" fontId="2" fillId="4" borderId="0" xfId="0" applyFont="1" applyFill="1"/>
    <xf numFmtId="0" fontId="0" fillId="4" borderId="0" xfId="0" applyFill="1"/>
    <xf numFmtId="0" fontId="10" fillId="4" borderId="0" xfId="0" applyFont="1" applyFill="1" applyBorder="1" applyAlignment="1">
      <alignment horizontal="center"/>
    </xf>
    <xf numFmtId="0" fontId="0" fillId="4" borderId="0" xfId="0" applyFill="1" applyAlignment="1">
      <alignment horizontal="center"/>
    </xf>
    <xf numFmtId="0" fontId="3" fillId="4" borderId="0" xfId="3" applyFill="1" applyAlignment="1" applyProtection="1"/>
    <xf numFmtId="0" fontId="2" fillId="4" borderId="0" xfId="0" applyFont="1" applyFill="1" applyAlignment="1"/>
    <xf numFmtId="0" fontId="35" fillId="2" borderId="0" xfId="3" applyFont="1" applyFill="1" applyAlignment="1" applyProtection="1">
      <alignment horizontal="left"/>
    </xf>
    <xf numFmtId="0" fontId="3" fillId="4" borderId="0" xfId="3" applyFill="1" applyAlignment="1" applyProtection="1">
      <alignment horizontal="left"/>
    </xf>
    <xf numFmtId="0" fontId="3" fillId="2" borderId="0" xfId="3" applyFill="1" applyAlignment="1" applyProtection="1">
      <alignment horizontal="left"/>
    </xf>
    <xf numFmtId="0" fontId="0" fillId="4" borderId="0" xfId="0" applyFill="1" applyBorder="1" applyAlignment="1">
      <alignment horizontal="center"/>
    </xf>
    <xf numFmtId="0" fontId="7" fillId="4" borderId="1" xfId="0" applyFont="1" applyFill="1" applyBorder="1" applyAlignment="1">
      <alignment horizontal="center" wrapText="1"/>
    </xf>
    <xf numFmtId="0" fontId="3" fillId="4" borderId="0" xfId="3" applyFill="1" applyAlignment="1" applyProtection="1">
      <alignment wrapText="1"/>
    </xf>
    <xf numFmtId="0" fontId="3" fillId="0" borderId="0" xfId="3" applyAlignment="1" applyProtection="1">
      <alignment wrapText="1"/>
    </xf>
    <xf numFmtId="0" fontId="2" fillId="0" borderId="0" xfId="0" applyFont="1" applyAlignment="1">
      <alignment wrapText="1"/>
    </xf>
    <xf numFmtId="0" fontId="9" fillId="2" borderId="0" xfId="0" applyFont="1" applyFill="1" applyAlignment="1">
      <alignment vertical="center"/>
    </xf>
    <xf numFmtId="0" fontId="0" fillId="2" borderId="0" xfId="0" applyFill="1" applyAlignment="1">
      <alignment vertical="center"/>
    </xf>
    <xf numFmtId="0" fontId="7" fillId="4" borderId="0" xfId="0" applyFont="1" applyFill="1" applyAlignment="1">
      <alignment horizontal="center" vertical="center" wrapText="1"/>
    </xf>
    <xf numFmtId="0" fontId="7" fillId="0" borderId="1" xfId="0" applyFont="1" applyBorder="1" applyAlignment="1">
      <alignment horizontal="center" vertical="center" wrapText="1"/>
    </xf>
    <xf numFmtId="0" fontId="9" fillId="2" borderId="0" xfId="0" applyFont="1" applyFill="1" applyAlignment="1"/>
    <xf numFmtId="0" fontId="0" fillId="2" borderId="0" xfId="0" applyFill="1" applyAlignment="1"/>
    <xf numFmtId="0" fontId="0" fillId="3" borderId="0" xfId="0" applyFill="1" applyAlignment="1"/>
    <xf numFmtId="0" fontId="7" fillId="2" borderId="0" xfId="0" applyFont="1" applyFill="1" applyAlignment="1" applyProtection="1">
      <alignment horizontal="left" wrapText="1"/>
      <protection locked="0"/>
    </xf>
    <xf numFmtId="0" fontId="9" fillId="2" borderId="0" xfId="0" applyFont="1" applyFill="1" applyAlignment="1">
      <alignment horizontal="left"/>
    </xf>
    <xf numFmtId="0" fontId="0" fillId="0" borderId="0" xfId="0" applyAlignment="1">
      <alignment horizontal="left"/>
    </xf>
    <xf numFmtId="0" fontId="7" fillId="3" borderId="0" xfId="0" applyFont="1" applyFill="1" applyBorder="1" applyAlignment="1" applyProtection="1">
      <alignment horizontal="left" wrapText="1"/>
      <protection locked="0"/>
    </xf>
    <xf numFmtId="0" fontId="7" fillId="4" borderId="1" xfId="0" applyFont="1" applyFill="1" applyBorder="1" applyAlignment="1">
      <alignment horizontal="center" vertical="center" wrapText="1"/>
    </xf>
    <xf numFmtId="0" fontId="7" fillId="4" borderId="0" xfId="0" applyFont="1" applyFill="1" applyAlignment="1">
      <alignment horizontal="center" wrapText="1"/>
    </xf>
    <xf numFmtId="0" fontId="3" fillId="3" borderId="0" xfId="3" applyFill="1" applyAlignment="1" applyProtection="1"/>
    <xf numFmtId="16" fontId="7" fillId="4" borderId="0" xfId="0" applyNumberFormat="1" applyFont="1" applyFill="1" applyBorder="1" applyAlignment="1">
      <alignment horizontal="center"/>
    </xf>
    <xf numFmtId="16" fontId="7" fillId="4" borderId="0" xfId="0" quotePrefix="1" applyNumberFormat="1" applyFont="1" applyFill="1" applyBorder="1" applyAlignment="1">
      <alignment horizontal="center"/>
    </xf>
    <xf numFmtId="0" fontId="2" fillId="4" borderId="0" xfId="0" applyFont="1" applyFill="1" applyAlignment="1">
      <alignment wrapText="1"/>
    </xf>
    <xf numFmtId="0" fontId="2" fillId="3" borderId="0" xfId="0" applyFont="1" applyFill="1" applyAlignment="1">
      <alignment wrapText="1"/>
    </xf>
    <xf numFmtId="0" fontId="0" fillId="4" borderId="0" xfId="0" applyFill="1" applyAlignment="1">
      <alignment wrapText="1"/>
    </xf>
    <xf numFmtId="0" fontId="2" fillId="2" borderId="0" xfId="0" applyFont="1" applyFill="1" applyAlignment="1">
      <alignment horizontal="left" vertical="top" wrapText="1"/>
    </xf>
    <xf numFmtId="0" fontId="2" fillId="0" borderId="0" xfId="0" applyFont="1" applyAlignment="1">
      <alignment horizontal="left" vertical="top" wrapText="1"/>
    </xf>
    <xf numFmtId="166" fontId="31" fillId="2" borderId="0" xfId="2" applyNumberFormat="1" applyFont="1" applyFill="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7" fillId="4" borderId="1" xfId="0" applyFont="1" applyFill="1" applyBorder="1" applyAlignment="1">
      <alignment horizontal="center"/>
    </xf>
    <xf numFmtId="0" fontId="2" fillId="4" borderId="1" xfId="0" applyFont="1" applyFill="1" applyBorder="1" applyAlignment="1">
      <alignment horizontal="center"/>
    </xf>
    <xf numFmtId="0" fontId="7" fillId="3" borderId="0" xfId="0" applyFont="1" applyFill="1" applyAlignment="1">
      <alignment wrapText="1"/>
    </xf>
    <xf numFmtId="0" fontId="2" fillId="2" borderId="0" xfId="0" applyFont="1" applyFill="1" applyAlignment="1"/>
    <xf numFmtId="16" fontId="27" fillId="4" borderId="0" xfId="0" quotePrefix="1" applyNumberFormat="1" applyFont="1" applyFill="1" applyBorder="1" applyAlignment="1">
      <alignment horizontal="center"/>
    </xf>
    <xf numFmtId="0" fontId="3" fillId="2" borderId="0" xfId="3" applyFill="1" applyAlignment="1" applyProtection="1">
      <alignment horizontal="right"/>
    </xf>
    <xf numFmtId="0" fontId="7" fillId="2" borderId="0" xfId="0" applyFont="1" applyFill="1" applyAlignment="1" applyProtection="1">
      <alignment horizontal="left" vertical="top" wrapText="1"/>
      <protection locked="0"/>
    </xf>
    <xf numFmtId="0" fontId="0" fillId="0" borderId="0" xfId="0" applyAlignment="1">
      <alignment vertical="top"/>
    </xf>
    <xf numFmtId="0" fontId="2" fillId="4" borderId="0" xfId="0" applyFont="1" applyFill="1" applyAlignment="1">
      <alignment horizontal="left" vertical="top"/>
    </xf>
    <xf numFmtId="0" fontId="0" fillId="0" borderId="0" xfId="0" applyAlignment="1">
      <alignment horizontal="left" vertical="top"/>
    </xf>
    <xf numFmtId="0" fontId="2" fillId="4" borderId="0" xfId="0" applyFont="1"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0" fontId="43" fillId="0" borderId="0" xfId="5" applyFont="1" applyAlignment="1">
      <alignment horizontal="left"/>
    </xf>
    <xf numFmtId="0" fontId="42" fillId="4" borderId="0" xfId="5" applyFont="1" applyFill="1" applyAlignment="1">
      <alignment wrapText="1"/>
    </xf>
  </cellXfs>
  <cellStyles count="7">
    <cellStyle name="Comma" xfId="1" builtinId="3"/>
    <cellStyle name="Currency" xfId="2" builtinId="4"/>
    <cellStyle name="Currency 2" xfId="6"/>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592667</xdr:colOff>
      <xdr:row>16</xdr:row>
      <xdr:rowOff>0</xdr:rowOff>
    </xdr:from>
    <xdr:ext cx="184731" cy="264560"/>
    <xdr:sp macro="" textlink="">
      <xdr:nvSpPr>
        <xdr:cNvPr id="9" name="TextBox 8"/>
        <xdr:cNvSpPr txBox="1"/>
      </xdr:nvSpPr>
      <xdr:spPr>
        <a:xfrm>
          <a:off x="9355667" y="29739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592667</xdr:colOff>
      <xdr:row>16</xdr:row>
      <xdr:rowOff>0</xdr:rowOff>
    </xdr:from>
    <xdr:ext cx="184731" cy="264560"/>
    <xdr:sp macro="" textlink="">
      <xdr:nvSpPr>
        <xdr:cNvPr id="4" name="TextBox 3"/>
        <xdr:cNvSpPr txBox="1"/>
      </xdr:nvSpPr>
      <xdr:spPr>
        <a:xfrm>
          <a:off x="6279092" y="296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5</xdr:col>
      <xdr:colOff>384386</xdr:colOff>
      <xdr:row>2</xdr:row>
      <xdr:rowOff>14393</xdr:rowOff>
    </xdr:from>
    <xdr:to>
      <xdr:col>7</xdr:col>
      <xdr:colOff>280530</xdr:colOff>
      <xdr:row>4</xdr:row>
      <xdr:rowOff>77845</xdr:rowOff>
    </xdr:to>
    <xdr:pic>
      <xdr:nvPicPr>
        <xdr:cNvPr id="5" name="Picture 4"/>
        <xdr:cNvPicPr>
          <a:picLocks noChangeAspect="1"/>
        </xdr:cNvPicPr>
      </xdr:nvPicPr>
      <xdr:blipFill>
        <a:blip xmlns:r="http://schemas.openxmlformats.org/officeDocument/2006/relationships" r:embed="rId1"/>
        <a:stretch>
          <a:fillRect/>
        </a:stretch>
      </xdr:blipFill>
      <xdr:spPr>
        <a:xfrm>
          <a:off x="2464646" y="364913"/>
          <a:ext cx="1145824" cy="3987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O67"/>
  <sheetViews>
    <sheetView tabSelected="1" showRuler="0" zoomScaleNormal="100" workbookViewId="0"/>
  </sheetViews>
  <sheetFormatPr defaultColWidth="9.109375" defaultRowHeight="13.2"/>
  <cols>
    <col min="1" max="1" width="1.88671875" style="1" customWidth="1"/>
    <col min="2" max="2" width="1.109375" style="1" customWidth="1"/>
    <col min="3" max="8" width="9.109375" style="1" customWidth="1"/>
    <col min="9" max="11" width="9.109375" style="1"/>
    <col min="12" max="12" width="0.6640625" style="1" customWidth="1"/>
    <col min="13" max="13" width="2" style="1" customWidth="1"/>
    <col min="14" max="16384" width="9.109375" style="1"/>
  </cols>
  <sheetData>
    <row r="1" spans="2:15" ht="13.8" thickBot="1"/>
    <row r="2" spans="2:15" ht="13.8" thickTop="1">
      <c r="B2" s="92"/>
      <c r="C2" s="93"/>
      <c r="D2" s="93"/>
      <c r="E2" s="93"/>
      <c r="F2" s="93"/>
      <c r="G2" s="93"/>
      <c r="H2" s="93"/>
      <c r="I2" s="93"/>
      <c r="J2" s="93"/>
      <c r="K2" s="93"/>
      <c r="L2" s="94"/>
    </row>
    <row r="3" spans="2:15" s="75" customFormat="1">
      <c r="B3" s="95"/>
      <c r="C3" s="85"/>
      <c r="D3" s="97"/>
      <c r="E3" s="98"/>
      <c r="F3" s="85"/>
      <c r="G3" s="85"/>
      <c r="H3"/>
      <c r="I3" s="85"/>
      <c r="J3" s="85"/>
      <c r="K3" s="85"/>
      <c r="L3" s="96"/>
    </row>
    <row r="4" spans="2:15" s="75" customFormat="1">
      <c r="B4" s="95"/>
      <c r="C4" s="85"/>
      <c r="D4"/>
      <c r="E4" s="98"/>
      <c r="F4" s="85"/>
      <c r="G4" s="85"/>
      <c r="H4" s="85"/>
      <c r="I4" s="85"/>
      <c r="J4" s="85"/>
      <c r="K4" s="85"/>
      <c r="L4" s="96"/>
    </row>
    <row r="5" spans="2:15" s="75" customFormat="1" ht="17.399999999999999">
      <c r="B5" s="95"/>
      <c r="C5" s="118" t="s">
        <v>16</v>
      </c>
      <c r="D5" s="97"/>
      <c r="E5" s="98"/>
      <c r="F5" s="85"/>
      <c r="G5" s="85"/>
      <c r="H5" s="85"/>
      <c r="I5" s="85"/>
      <c r="J5" s="85"/>
      <c r="K5" s="85"/>
      <c r="L5" s="96"/>
    </row>
    <row r="6" spans="2:15" s="75" customFormat="1">
      <c r="B6" s="95"/>
      <c r="C6" s="85"/>
      <c r="D6" s="97"/>
      <c r="E6" s="98"/>
      <c r="F6" s="85"/>
      <c r="G6" s="85"/>
      <c r="H6" s="85"/>
      <c r="I6" s="85"/>
      <c r="J6" s="85"/>
      <c r="K6" s="85"/>
      <c r="L6" s="96"/>
    </row>
    <row r="7" spans="2:15" s="117" customFormat="1" ht="15" customHeight="1">
      <c r="B7" s="538" t="s">
        <v>79</v>
      </c>
      <c r="C7" s="539"/>
      <c r="D7" s="539"/>
      <c r="E7" s="539"/>
      <c r="F7" s="539"/>
      <c r="G7" s="539"/>
      <c r="H7" s="539"/>
      <c r="I7" s="539"/>
      <c r="J7" s="539"/>
      <c r="K7" s="539"/>
      <c r="L7" s="540"/>
      <c r="O7"/>
    </row>
    <row r="8" spans="2:15" s="88" customFormat="1" ht="15" customHeight="1">
      <c r="B8" s="99"/>
      <c r="C8" s="100"/>
      <c r="D8" s="101"/>
      <c r="E8" s="102"/>
      <c r="F8" s="100"/>
      <c r="G8" s="100"/>
      <c r="H8" s="100"/>
      <c r="I8" s="100"/>
      <c r="J8" s="100"/>
      <c r="K8" s="100"/>
      <c r="L8" s="103"/>
    </row>
    <row r="9" spans="2:15" s="89" customFormat="1" ht="15" customHeight="1">
      <c r="B9" s="104"/>
      <c r="C9" s="105"/>
      <c r="D9" s="533" t="s">
        <v>1</v>
      </c>
      <c r="E9" s="533"/>
      <c r="F9" s="533"/>
      <c r="G9" s="533"/>
      <c r="H9" s="533"/>
      <c r="I9" s="105"/>
      <c r="J9" s="105"/>
      <c r="K9" s="105"/>
      <c r="L9" s="106"/>
    </row>
    <row r="10" spans="2:15" s="89" customFormat="1" ht="15" customHeight="1">
      <c r="B10" s="104"/>
      <c r="C10" s="105"/>
      <c r="D10" s="537" t="s">
        <v>132</v>
      </c>
      <c r="E10" s="542"/>
      <c r="F10" s="542"/>
      <c r="G10" s="542"/>
      <c r="H10" s="542"/>
      <c r="I10" s="105"/>
      <c r="J10" s="105"/>
      <c r="K10" s="105"/>
      <c r="L10" s="106"/>
    </row>
    <row r="11" spans="2:15" s="89" customFormat="1" ht="15" customHeight="1">
      <c r="B11" s="104"/>
      <c r="C11" s="105"/>
      <c r="D11" s="537" t="s">
        <v>0</v>
      </c>
      <c r="E11" s="542"/>
      <c r="F11" s="542"/>
      <c r="G11" s="542"/>
      <c r="H11" s="542"/>
      <c r="I11" s="105"/>
      <c r="J11" s="105"/>
      <c r="K11" s="105"/>
      <c r="L11" s="106"/>
    </row>
    <row r="12" spans="2:15" s="90" customFormat="1" ht="15" customHeight="1">
      <c r="B12" s="107"/>
      <c r="C12" s="108"/>
      <c r="D12" s="108"/>
      <c r="E12" s="108"/>
      <c r="F12" s="108"/>
      <c r="G12" s="108"/>
      <c r="H12" s="108"/>
      <c r="I12" s="108"/>
      <c r="J12" s="108"/>
      <c r="K12" s="108"/>
      <c r="L12" s="109"/>
    </row>
    <row r="13" spans="2:15" s="117" customFormat="1" ht="15" customHeight="1">
      <c r="B13" s="538" t="s">
        <v>80</v>
      </c>
      <c r="C13" s="539"/>
      <c r="D13" s="539"/>
      <c r="E13" s="539"/>
      <c r="F13" s="539"/>
      <c r="G13" s="539"/>
      <c r="H13" s="539"/>
      <c r="I13" s="539"/>
      <c r="J13" s="539"/>
      <c r="K13" s="539"/>
      <c r="L13" s="540"/>
    </row>
    <row r="14" spans="2:15" s="91" customFormat="1" ht="15" customHeight="1">
      <c r="B14" s="110"/>
      <c r="C14" s="111"/>
      <c r="D14" s="112"/>
      <c r="E14" s="111"/>
      <c r="F14" s="111"/>
      <c r="G14" s="111"/>
      <c r="H14" s="111"/>
      <c r="I14" s="111"/>
      <c r="J14" s="111"/>
      <c r="K14" s="111"/>
      <c r="L14" s="113"/>
    </row>
    <row r="15" spans="2:15" s="89" customFormat="1" ht="15" customHeight="1">
      <c r="B15" s="104"/>
      <c r="C15" s="105"/>
      <c r="D15" s="537" t="s">
        <v>181</v>
      </c>
      <c r="E15" s="533"/>
      <c r="F15" s="533"/>
      <c r="G15" s="533"/>
      <c r="H15" s="533"/>
      <c r="I15" s="105"/>
      <c r="J15" s="105"/>
      <c r="K15" s="105"/>
      <c r="L15" s="106"/>
    </row>
    <row r="16" spans="2:15" s="89" customFormat="1" ht="15" customHeight="1">
      <c r="B16" s="104"/>
      <c r="C16" s="105"/>
      <c r="D16" s="537" t="s">
        <v>228</v>
      </c>
      <c r="E16" s="533"/>
      <c r="F16" s="533"/>
      <c r="G16" s="533"/>
      <c r="H16" s="533"/>
      <c r="I16" s="348"/>
      <c r="J16" s="348"/>
      <c r="K16" s="306"/>
      <c r="L16" s="106"/>
    </row>
    <row r="17" spans="2:14" s="89" customFormat="1" ht="15" customHeight="1">
      <c r="B17" s="104"/>
      <c r="C17" s="105"/>
      <c r="D17" s="537" t="s">
        <v>155</v>
      </c>
      <c r="E17" s="533"/>
      <c r="F17" s="533"/>
      <c r="G17" s="533"/>
      <c r="H17" s="533"/>
      <c r="I17" s="348"/>
      <c r="J17" s="405"/>
      <c r="K17" s="405"/>
      <c r="L17" s="106"/>
      <c r="N17" s="89" t="s">
        <v>16</v>
      </c>
    </row>
    <row r="18" spans="2:14" s="89" customFormat="1" ht="15">
      <c r="B18" s="104"/>
      <c r="C18" s="105"/>
      <c r="D18" s="537" t="s">
        <v>156</v>
      </c>
      <c r="E18" s="533"/>
      <c r="F18" s="533"/>
      <c r="G18" s="533"/>
      <c r="H18" s="533"/>
      <c r="I18" s="405"/>
      <c r="J18" s="405"/>
      <c r="K18" s="307"/>
      <c r="L18" s="106"/>
      <c r="N18" s="89" t="s">
        <v>16</v>
      </c>
    </row>
    <row r="19" spans="2:14" s="89" customFormat="1" ht="15">
      <c r="B19" s="104"/>
      <c r="C19" s="105"/>
      <c r="D19" s="537" t="s">
        <v>77</v>
      </c>
      <c r="E19" s="533"/>
      <c r="F19" s="533"/>
      <c r="G19" s="533"/>
      <c r="H19" s="533"/>
      <c r="I19" s="302"/>
      <c r="J19" s="302"/>
      <c r="K19" s="307"/>
      <c r="L19" s="106"/>
    </row>
    <row r="20" spans="2:14" s="89" customFormat="1" ht="15">
      <c r="B20" s="104"/>
      <c r="C20" s="105"/>
      <c r="D20" s="537" t="s">
        <v>191</v>
      </c>
      <c r="E20" s="533"/>
      <c r="F20" s="533"/>
      <c r="G20" s="533"/>
      <c r="H20" s="533"/>
      <c r="I20" s="348"/>
      <c r="J20" s="405"/>
      <c r="K20" s="406"/>
      <c r="L20" s="106"/>
    </row>
    <row r="21" spans="2:14" s="89" customFormat="1" ht="15">
      <c r="B21" s="104"/>
      <c r="C21" s="105"/>
      <c r="D21" s="537" t="s">
        <v>91</v>
      </c>
      <c r="E21" s="533"/>
      <c r="F21" s="533"/>
      <c r="G21" s="533"/>
      <c r="H21" s="533"/>
      <c r="I21" s="533"/>
      <c r="J21" s="533"/>
      <c r="K21" s="533"/>
      <c r="L21" s="106"/>
    </row>
    <row r="22" spans="2:14" s="89" customFormat="1" ht="15">
      <c r="B22" s="104"/>
      <c r="C22" s="105"/>
      <c r="D22" s="537" t="s">
        <v>198</v>
      </c>
      <c r="E22" s="533"/>
      <c r="F22" s="533"/>
      <c r="G22" s="533"/>
      <c r="H22" s="533"/>
      <c r="I22" s="533"/>
      <c r="J22" s="533"/>
      <c r="K22" s="533"/>
      <c r="L22" s="106"/>
    </row>
    <row r="23" spans="2:14" s="89" customFormat="1" ht="15">
      <c r="B23" s="104"/>
      <c r="C23" s="105"/>
      <c r="D23" s="537" t="s">
        <v>58</v>
      </c>
      <c r="E23" s="533"/>
      <c r="F23" s="533"/>
      <c r="G23" s="533"/>
      <c r="H23" s="533"/>
      <c r="I23" s="105"/>
      <c r="J23" s="105"/>
      <c r="K23" s="105"/>
      <c r="L23" s="106"/>
    </row>
    <row r="24" spans="2:14" s="89" customFormat="1" ht="15">
      <c r="B24" s="104"/>
      <c r="C24" s="105"/>
      <c r="D24" s="541" t="s">
        <v>213</v>
      </c>
      <c r="E24" s="533"/>
      <c r="F24" s="533"/>
      <c r="G24" s="533"/>
      <c r="H24" s="533"/>
      <c r="I24" s="105"/>
      <c r="J24" s="105"/>
      <c r="K24" s="105"/>
      <c r="L24" s="106"/>
    </row>
    <row r="25" spans="2:14" s="89" customFormat="1" ht="15">
      <c r="B25" s="104"/>
      <c r="C25" s="105"/>
      <c r="D25" s="537" t="s">
        <v>2</v>
      </c>
      <c r="E25" s="533"/>
      <c r="F25" s="533"/>
      <c r="G25" s="533"/>
      <c r="H25" s="533"/>
      <c r="I25" s="533"/>
      <c r="J25" s="533"/>
      <c r="K25" s="533"/>
      <c r="L25" s="106"/>
    </row>
    <row r="26" spans="2:14" s="89" customFormat="1" ht="15">
      <c r="B26" s="104"/>
      <c r="C26" s="105"/>
      <c r="D26" s="537" t="s">
        <v>52</v>
      </c>
      <c r="E26" s="533"/>
      <c r="F26" s="533"/>
      <c r="G26" s="533"/>
      <c r="H26" s="533"/>
      <c r="I26" s="105"/>
      <c r="J26" s="105"/>
      <c r="K26" s="105"/>
      <c r="L26" s="106"/>
    </row>
    <row r="27" spans="2:14" s="89" customFormat="1" ht="15">
      <c r="B27" s="104"/>
      <c r="C27" s="105"/>
      <c r="D27" s="537" t="s">
        <v>3</v>
      </c>
      <c r="E27" s="533"/>
      <c r="F27" s="533"/>
      <c r="G27" s="533"/>
      <c r="H27" s="533"/>
      <c r="I27" s="105"/>
      <c r="J27" s="105"/>
      <c r="K27" s="105"/>
      <c r="L27" s="106"/>
    </row>
    <row r="28" spans="2:14" s="89" customFormat="1" ht="15">
      <c r="B28" s="104"/>
      <c r="C28" s="105"/>
      <c r="D28" s="537" t="s">
        <v>108</v>
      </c>
      <c r="E28" s="533"/>
      <c r="F28" s="533"/>
      <c r="G28" s="533"/>
      <c r="H28" s="533"/>
      <c r="I28" s="533"/>
      <c r="J28" s="533"/>
      <c r="K28" s="533"/>
      <c r="L28" s="106"/>
    </row>
    <row r="29" spans="2:14" s="89" customFormat="1" ht="15">
      <c r="B29" s="104"/>
      <c r="C29" s="105"/>
      <c r="D29" s="537" t="s">
        <v>5</v>
      </c>
      <c r="E29" s="533"/>
      <c r="F29" s="533"/>
      <c r="G29" s="533"/>
      <c r="H29" s="533"/>
      <c r="I29" s="533"/>
      <c r="J29" s="533"/>
      <c r="K29" s="533"/>
      <c r="L29" s="106"/>
    </row>
    <row r="30" spans="2:14" s="89" customFormat="1" ht="15">
      <c r="B30" s="104"/>
      <c r="C30" s="105"/>
      <c r="D30" s="537" t="s">
        <v>78</v>
      </c>
      <c r="E30" s="533"/>
      <c r="F30" s="533"/>
      <c r="G30" s="533"/>
      <c r="H30" s="533"/>
      <c r="I30" s="105"/>
      <c r="J30" s="105"/>
      <c r="K30" s="105"/>
      <c r="L30" s="106"/>
    </row>
    <row r="31" spans="2:14" s="89" customFormat="1" ht="15">
      <c r="B31" s="104"/>
      <c r="C31" s="105"/>
      <c r="D31" s="537" t="s">
        <v>68</v>
      </c>
      <c r="E31" s="533"/>
      <c r="F31" s="533"/>
      <c r="G31" s="533"/>
      <c r="H31" s="533"/>
      <c r="I31" s="105"/>
      <c r="J31" s="105"/>
      <c r="K31" s="105"/>
      <c r="L31" s="106"/>
    </row>
    <row r="32" spans="2:14" s="89" customFormat="1" ht="15">
      <c r="B32" s="104"/>
      <c r="C32" s="105"/>
      <c r="D32" s="537" t="s">
        <v>109</v>
      </c>
      <c r="E32" s="533"/>
      <c r="F32" s="533"/>
      <c r="G32" s="533"/>
      <c r="H32" s="533"/>
      <c r="I32" s="105"/>
      <c r="J32" s="105"/>
      <c r="K32" s="105"/>
      <c r="L32" s="106"/>
    </row>
    <row r="33" spans="2:12" s="89" customFormat="1" ht="15">
      <c r="B33" s="104"/>
      <c r="C33" s="105"/>
      <c r="D33" s="531" t="s">
        <v>230</v>
      </c>
      <c r="E33" s="534"/>
      <c r="F33" s="534"/>
      <c r="G33" s="534"/>
      <c r="H33" s="442"/>
      <c r="I33" s="105"/>
      <c r="J33" s="105"/>
      <c r="K33" s="105"/>
      <c r="L33" s="106"/>
    </row>
    <row r="34" spans="2:12" s="89" customFormat="1" ht="15">
      <c r="B34" s="104"/>
      <c r="C34" s="105"/>
      <c r="D34" s="535" t="s">
        <v>231</v>
      </c>
      <c r="E34" s="536"/>
      <c r="F34" s="536"/>
      <c r="G34" s="536"/>
      <c r="H34" s="442"/>
      <c r="I34" s="105"/>
      <c r="J34" s="105"/>
      <c r="K34" s="105"/>
      <c r="L34" s="106"/>
    </row>
    <row r="35" spans="2:12" s="89" customFormat="1" ht="15">
      <c r="B35" s="104"/>
      <c r="C35" s="105"/>
      <c r="D35" s="531" t="s">
        <v>331</v>
      </c>
      <c r="E35" s="532"/>
      <c r="F35" s="532"/>
      <c r="G35" s="532"/>
      <c r="H35" s="533"/>
      <c r="I35" s="533"/>
      <c r="J35" s="533"/>
      <c r="K35" s="105"/>
      <c r="L35" s="106"/>
    </row>
    <row r="36" spans="2:12" s="89" customFormat="1" ht="15.6" thickBot="1">
      <c r="B36" s="114"/>
      <c r="C36" s="115"/>
      <c r="D36" s="115"/>
      <c r="E36" s="115"/>
      <c r="F36" s="115"/>
      <c r="G36" s="115"/>
      <c r="H36" s="115"/>
      <c r="I36" s="115"/>
      <c r="J36" s="115"/>
      <c r="K36" s="115"/>
      <c r="L36" s="116"/>
    </row>
    <row r="37" spans="2:12" s="91" customFormat="1" ht="13.8" thickTop="1"/>
    <row r="38" spans="2:12" s="91" customFormat="1"/>
    <row r="39" spans="2:12" s="91" customFormat="1"/>
    <row r="40" spans="2:12" s="91" customFormat="1"/>
    <row r="41" spans="2:12" s="91" customFormat="1"/>
    <row r="42" spans="2:12" s="91" customFormat="1"/>
    <row r="43" spans="2:12" s="91" customFormat="1"/>
    <row r="44" spans="2:12" s="91" customFormat="1"/>
    <row r="45" spans="2:12" s="353" customFormat="1"/>
    <row r="46" spans="2:12" s="353" customFormat="1"/>
    <row r="47" spans="2:12" s="71" customFormat="1"/>
    <row r="48" spans="2:12" s="71" customFormat="1"/>
    <row r="49" s="71" customFormat="1"/>
    <row r="50" s="71" customFormat="1"/>
    <row r="51" s="71" customFormat="1"/>
    <row r="52" s="71" customFormat="1"/>
    <row r="53" s="71" customFormat="1"/>
    <row r="54" s="71" customFormat="1"/>
    <row r="55" s="71" customFormat="1"/>
    <row r="56" s="71" customFormat="1"/>
    <row r="57" s="71" customFormat="1"/>
    <row r="58" s="71" customFormat="1"/>
    <row r="59" s="71" customFormat="1"/>
    <row r="60" s="71" customFormat="1"/>
    <row r="61" s="71" customFormat="1"/>
    <row r="62" s="71" customFormat="1"/>
    <row r="63" s="71" customFormat="1"/>
    <row r="64" s="71" customFormat="1"/>
    <row r="65" s="71" customFormat="1"/>
    <row r="66" s="71" customFormat="1"/>
    <row r="67" s="71" customFormat="1"/>
  </sheetData>
  <customSheetViews>
    <customSheetView guid="{EE9C984D-B871-40E4-A0F6-3FC6FF85D889}" scale="90" showRuler="0" topLeftCell="A31">
      <selection activeCell="G53" sqref="G53"/>
    </customSheetView>
  </customSheetViews>
  <mergeCells count="26">
    <mergeCell ref="D16:H16"/>
    <mergeCell ref="D17:H17"/>
    <mergeCell ref="D18:H18"/>
    <mergeCell ref="D19:H19"/>
    <mergeCell ref="D20:H20"/>
    <mergeCell ref="B7:L7"/>
    <mergeCell ref="D10:H10"/>
    <mergeCell ref="D9:H9"/>
    <mergeCell ref="D11:H11"/>
    <mergeCell ref="D15:H15"/>
    <mergeCell ref="D35:J35"/>
    <mergeCell ref="D33:G33"/>
    <mergeCell ref="D34:G34"/>
    <mergeCell ref="D32:H32"/>
    <mergeCell ref="B13:L13"/>
    <mergeCell ref="D25:K25"/>
    <mergeCell ref="D28:K28"/>
    <mergeCell ref="D29:K29"/>
    <mergeCell ref="D23:H23"/>
    <mergeCell ref="D24:H24"/>
    <mergeCell ref="D26:H26"/>
    <mergeCell ref="D27:H27"/>
    <mergeCell ref="D22:K22"/>
    <mergeCell ref="D30:H30"/>
    <mergeCell ref="D31:H31"/>
    <mergeCell ref="D21:K21"/>
  </mergeCells>
  <phoneticPr fontId="20" type="noConversion"/>
  <hyperlinks>
    <hyperlink ref="D21" location="'Share of Affiliates'!A7:G15" display="Investments in Affiliated Companies by Segment"/>
    <hyperlink ref="D15" location="'Selected Consolidated Data'!A1" display="Selected Consolidated Financial Data"/>
    <hyperlink ref="D10" location="'Income Statement '!A1" display="Consolidated Statements of Income"/>
    <hyperlink ref="D11:E11" location="'Cash Flow Statement'!A1" display="Consolidated Statements of Cash Flows"/>
    <hyperlink ref="D23:E23" location="'Income Taxes'!A2" display="'Income Taxes'!A2"/>
    <hyperlink ref="D24" location="'Deferred Items'!A2" display="'Deferred Items'!A2"/>
    <hyperlink ref="D28:E28" location="'Portfolio Inv. and Cap. Expend.'!A1" display="'Portfolio Inv. and Cap. Expend.'!A1"/>
    <hyperlink ref="D19:E19" location="'Revenue and Asset Profile'!A2" display="'Revenue and Asset Profile'!A2"/>
    <hyperlink ref="D15:E15" location="'Selected Consolidated Data'!A1" display="Selected Consolidated Financial Data"/>
    <hyperlink ref="D25" location="'Lease Detail'!A2" display="Finance Lease Detail"/>
    <hyperlink ref="D26" location="'Capital Structure (Assets&amp;Debt)'!A7:E28" display="Assets and Capital Structure"/>
    <hyperlink ref="D27" location="'Capital Structure (Assets&amp;Debt)'!A31:E50" display="Other Assets Detail"/>
    <hyperlink ref="D31" location="'Commitments &amp; Obligations'!A26:G41" display="Lease Obligation Detail"/>
    <hyperlink ref="D16:E16" location="'Quarterly Financial Data 2011'!A1" display="Quarterly Financial Data"/>
    <hyperlink ref="D28" location="'Portfolio Investment &amp; Proceeds'!A7:G16" display="Portfolio Investments and Capital Expenditures"/>
    <hyperlink ref="D29" location="'Portfolio Investment &amp; Proceeds'!A20:G33" display="Portfolio Proceeds Detail"/>
    <hyperlink ref="D10:E10" location="'Income Statement '!A2" display="'Income Statement '!A2"/>
    <hyperlink ref="D22" location="'Share of Affiliates'!A19:G27" display="Share of Affiliates' Earnings by Segment"/>
    <hyperlink ref="D30" location="'Commitments &amp; Obligations'!A8" display="Contractual Commitments (Committed Capital Expenditures, Other)"/>
    <hyperlink ref="D32:E32" location="'Foreign Operations'!A2" display="Commitments and Obligations"/>
    <hyperlink ref="D30:E30" location="'Commitments &amp; Obligations'!A7:O23" display="Contractual Commitments (Committed Capital Expenditures, Other)"/>
    <hyperlink ref="D17" location="'Consolidating I.S. ''11-09'!A1" display="Consolidating Income Statements 2009-2011"/>
    <hyperlink ref="D18" location="'Consolidating Assets ''09-10'!A2" display="Consolidating Assets 2009-2010"/>
    <hyperlink ref="D11" location="'Cash Flow Statement'!A1" display="Consolidated Statements of Cash Flows"/>
    <hyperlink ref="D19:H19" location="'Revenue and Asset Profile'!A1" display="Revenue and Asset Profile"/>
    <hyperlink ref="D21:K21" location="'Affiliated Companies'!A1:G14" display="Investments in Affiliated Companies by Segment"/>
    <hyperlink ref="D22:K22" location="'Affiliated Companies'!A16:G30" display="Share of Affiliates' Earnings "/>
    <hyperlink ref="D23:H23" location="'Income Taxes'!A2:G48" display="Income Taxes"/>
    <hyperlink ref="D24:H24" location="'Deferred Items'!A3:E33" display="Deferred Tax Liabilities"/>
    <hyperlink ref="D25:K25" location="'Lease Detail'!A1" display="Finance Lease Detail"/>
    <hyperlink ref="D26:H26" location="'Capital Structure'!A3:K31" display="Assets and Capital Structure"/>
    <hyperlink ref="D27:H27" location="'Capital Structure'!A33:E52" display="Other Assets Detail"/>
    <hyperlink ref="D28:K28" location="'Portfolio Investment &amp; Proceeds'!A3:G17" display="Portfolio Investments and Capital Expenditures by Segment"/>
    <hyperlink ref="D29:K29" location="'Portfolio Investment &amp; Proceeds'!A20:G35" display="Portfolio Proceeds Detail"/>
    <hyperlink ref="D30:H30" location="'Commitments &amp; Obligations'!A3:O22" display="Contractual Commitments"/>
    <hyperlink ref="D31:H31" location="'Commitments &amp; Obligations'!A25:G43" display="Lease Obligation Detail"/>
    <hyperlink ref="D32:H32" location="'Foreign Operations'!A3:G19" display="Foreign Operations"/>
    <hyperlink ref="D9:H9" location="'Balance Sheets'!A1" display="Consolidated Balance Sheets"/>
    <hyperlink ref="D15:H15" location="'Selected Financial Data'!A1" display="Selected Financial Data"/>
    <hyperlink ref="D16:H16" location="'Quarterly Financial Data 2017'!A1" display="Quarterly Financial Data by Segment"/>
    <hyperlink ref="D20:H20" location="'Net Gain on Asset Dispositions'!A1" display="Net Gain on Asset Dispositions"/>
    <hyperlink ref="D33" location="'Non-GAAP Net Income Measures'!A1" display="Non-GAAP Net Income Measures"/>
    <hyperlink ref="D34" location="'Non-GAAP Balance Sheet Measures'!A1" display="Non-GAAP Balance Sheet Measures"/>
    <hyperlink ref="D35" location="'Non-GAAP Balance Sheet Measures'!A1" display="Non-GAAP Balance Sheet Measures"/>
    <hyperlink ref="D35:G35" location="'Non-GAAP Recourse Leverage'!Print_Area" display="Non-GAAP Balance Sheet Measures - Recourse Leverage"/>
    <hyperlink ref="D35:J35" location="'Non-GAAP Recourse Leverage'!A1" display="Non-GAAP Balance Sheet Measures - Recourse Leverage"/>
    <hyperlink ref="D17:H17" location="'Consolidating I.S. ''17-15'!A1" display="Consolidating Income Statements"/>
    <hyperlink ref="D18:H18" location="'Consolidating Assets'!Print_Area" display="Consolidating Assets"/>
  </hyperlinks>
  <printOptions horizontalCentered="1"/>
  <pageMargins left="0.75" right="0.75" top="0.5" bottom="0.5" header="0.5" footer="0.5"/>
  <pageSetup orientation="portrait" r:id="rId1"/>
  <headerFooter alignWithMargins="0">
    <oddFooter>&amp;C&amp;Z&amp;F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Y51"/>
  <sheetViews>
    <sheetView showRuler="0" zoomScaleNormal="100" workbookViewId="0"/>
  </sheetViews>
  <sheetFormatPr defaultColWidth="9.109375" defaultRowHeight="13.2"/>
  <cols>
    <col min="1" max="2" width="9.109375" style="1"/>
    <col min="3" max="3" width="17.6640625" style="1" customWidth="1"/>
    <col min="4" max="4" width="11.88671875" style="1" customWidth="1"/>
    <col min="5" max="5" width="1.6640625" style="1" customWidth="1"/>
    <col min="6" max="6" width="7.6640625" style="1" customWidth="1"/>
    <col min="7" max="7" width="1.88671875" style="1" customWidth="1"/>
    <col min="8" max="8" width="14.44140625" style="1" customWidth="1"/>
    <col min="9" max="9" width="1.6640625" style="1" customWidth="1"/>
    <col min="10" max="10" width="7.6640625" style="1" customWidth="1"/>
    <col min="11" max="11" width="1.88671875" style="1" customWidth="1"/>
    <col min="12" max="12" width="11.88671875" style="1" customWidth="1"/>
    <col min="13" max="13" width="1.88671875" style="1" customWidth="1"/>
    <col min="14" max="14" width="7.6640625" style="1" customWidth="1"/>
    <col min="15" max="15" width="1.88671875" style="1" customWidth="1"/>
    <col min="16" max="16" width="12.6640625" style="1" customWidth="1"/>
    <col min="17" max="17" width="1.88671875" style="1" customWidth="1"/>
    <col min="18" max="18" width="7.6640625" style="1" customWidth="1"/>
    <col min="19" max="19" width="1.88671875" style="1" customWidth="1"/>
    <col min="20" max="20" width="11.88671875" style="1" customWidth="1"/>
    <col min="21" max="21" width="1.88671875" style="1" customWidth="1"/>
    <col min="22" max="22" width="7.6640625" style="1" customWidth="1"/>
    <col min="23" max="23" width="1.88671875" style="1" customWidth="1"/>
    <col min="24" max="24" width="13" style="1" customWidth="1"/>
    <col min="25" max="25" width="9.109375" style="1"/>
    <col min="26" max="26" width="3.33203125" style="1" customWidth="1"/>
    <col min="27" max="16384" width="9.109375" style="1"/>
  </cols>
  <sheetData>
    <row r="2" spans="1:25">
      <c r="A2" s="559" t="s">
        <v>59</v>
      </c>
      <c r="B2" s="559"/>
      <c r="C2" s="559"/>
    </row>
    <row r="3" spans="1:25" ht="15.6">
      <c r="A3" s="573" t="s">
        <v>77</v>
      </c>
      <c r="B3" s="574"/>
      <c r="C3" s="574"/>
      <c r="D3" s="574"/>
      <c r="E3" s="68"/>
      <c r="I3" s="313"/>
      <c r="X3" s="29"/>
    </row>
    <row r="4" spans="1:25">
      <c r="A4" s="10"/>
      <c r="B4" s="419">
        <v>2017</v>
      </c>
      <c r="C4" s="10"/>
      <c r="X4" s="29"/>
    </row>
    <row r="5" spans="1:25">
      <c r="A5" s="10"/>
      <c r="B5" s="419">
        <v>2016</v>
      </c>
      <c r="C5" s="10"/>
      <c r="X5" s="29"/>
    </row>
    <row r="6" spans="1:25">
      <c r="A6" s="293"/>
      <c r="B6" s="293"/>
      <c r="C6" s="293"/>
      <c r="X6" s="29"/>
    </row>
    <row r="7" spans="1:25">
      <c r="A7" s="559" t="s">
        <v>59</v>
      </c>
      <c r="B7" s="559"/>
      <c r="C7" s="559"/>
    </row>
    <row r="8" spans="1:25" ht="15.6">
      <c r="A8" s="141" t="s">
        <v>63</v>
      </c>
      <c r="B8" s="377"/>
      <c r="C8" s="377"/>
      <c r="D8" s="377"/>
      <c r="E8" s="377"/>
      <c r="F8" s="377"/>
      <c r="G8" s="377"/>
      <c r="H8" s="377"/>
      <c r="I8" s="377"/>
      <c r="J8" s="377"/>
      <c r="K8" s="377"/>
      <c r="L8" s="377"/>
      <c r="M8" s="377"/>
      <c r="N8" s="377"/>
      <c r="O8" s="377"/>
      <c r="P8" s="377"/>
      <c r="Q8" s="377"/>
      <c r="R8" s="377"/>
      <c r="S8" s="377"/>
      <c r="T8" s="377"/>
      <c r="U8" s="377"/>
      <c r="V8" s="377"/>
      <c r="W8" s="377"/>
      <c r="X8" s="377"/>
    </row>
    <row r="9" spans="1:25" ht="15.6">
      <c r="A9" s="141" t="s">
        <v>77</v>
      </c>
      <c r="B9" s="377"/>
      <c r="C9" s="377"/>
      <c r="D9" s="141"/>
      <c r="E9" s="141"/>
      <c r="F9" s="377"/>
      <c r="G9" s="377"/>
      <c r="H9" s="141"/>
      <c r="I9" s="141"/>
      <c r="J9" s="377"/>
      <c r="K9" s="377"/>
      <c r="L9" s="377"/>
      <c r="M9" s="377"/>
      <c r="N9" s="377"/>
      <c r="O9" s="377"/>
      <c r="P9" s="377"/>
      <c r="Q9" s="377"/>
      <c r="R9" s="377"/>
      <c r="S9" s="377"/>
      <c r="T9" s="377"/>
      <c r="U9" s="377"/>
      <c r="V9" s="377"/>
      <c r="W9" s="377"/>
      <c r="X9" s="377"/>
    </row>
    <row r="10" spans="1:25">
      <c r="A10" s="147" t="s">
        <v>263</v>
      </c>
      <c r="B10" s="205"/>
      <c r="C10" s="205"/>
      <c r="D10" s="147"/>
      <c r="E10" s="147"/>
      <c r="F10" s="147"/>
      <c r="G10" s="147"/>
      <c r="H10" s="147"/>
      <c r="I10" s="147"/>
      <c r="J10" s="147"/>
      <c r="K10" s="147"/>
      <c r="L10" s="128"/>
      <c r="M10" s="128"/>
      <c r="N10" s="128"/>
      <c r="O10" s="147"/>
      <c r="P10" s="384" t="s">
        <v>16</v>
      </c>
      <c r="Q10" s="147"/>
      <c r="R10" s="147"/>
      <c r="S10" s="128"/>
      <c r="T10" s="128"/>
      <c r="U10" s="128"/>
      <c r="V10" s="128"/>
      <c r="W10" s="128"/>
      <c r="X10" s="205"/>
    </row>
    <row r="11" spans="1:25">
      <c r="A11" s="147"/>
      <c r="B11" s="205"/>
      <c r="C11" s="205"/>
      <c r="D11" s="147"/>
      <c r="E11" s="147"/>
      <c r="F11" s="147"/>
      <c r="G11" s="147"/>
      <c r="H11" s="147"/>
      <c r="I11" s="147"/>
      <c r="J11" s="147"/>
      <c r="K11" s="147"/>
      <c r="L11" s="128"/>
      <c r="M11" s="128"/>
      <c r="N11" s="128"/>
      <c r="O11" s="147"/>
      <c r="P11" s="384"/>
      <c r="Q11" s="147"/>
      <c r="R11" s="147"/>
      <c r="S11" s="128"/>
      <c r="T11" s="128"/>
      <c r="U11" s="128"/>
      <c r="V11" s="128"/>
      <c r="W11" s="128"/>
      <c r="X11" s="205"/>
    </row>
    <row r="12" spans="1:25" ht="26.4">
      <c r="A12" s="206" t="s">
        <v>16</v>
      </c>
      <c r="B12" s="206"/>
      <c r="C12" s="206"/>
      <c r="D12" s="380" t="s">
        <v>182</v>
      </c>
      <c r="E12" s="208"/>
      <c r="F12" s="380" t="s">
        <v>60</v>
      </c>
      <c r="G12" s="208"/>
      <c r="H12" s="380" t="s">
        <v>183</v>
      </c>
      <c r="I12" s="208"/>
      <c r="J12" s="380" t="s">
        <v>60</v>
      </c>
      <c r="K12" s="208"/>
      <c r="L12" s="380" t="s">
        <v>95</v>
      </c>
      <c r="M12" s="208"/>
      <c r="N12" s="380" t="s">
        <v>60</v>
      </c>
      <c r="O12" s="208"/>
      <c r="P12" s="380" t="s">
        <v>134</v>
      </c>
      <c r="Q12" s="208"/>
      <c r="R12" s="380" t="s">
        <v>60</v>
      </c>
      <c r="S12" s="208"/>
      <c r="T12" s="380" t="s">
        <v>31</v>
      </c>
      <c r="U12" s="208"/>
      <c r="V12" s="380" t="s">
        <v>60</v>
      </c>
      <c r="W12" s="208"/>
      <c r="X12" s="382" t="s">
        <v>204</v>
      </c>
    </row>
    <row r="13" spans="1:25">
      <c r="A13" s="209" t="s">
        <v>370</v>
      </c>
      <c r="B13" s="206"/>
      <c r="C13" s="206"/>
      <c r="D13" s="208"/>
      <c r="E13" s="208"/>
      <c r="F13" s="208"/>
      <c r="G13" s="208"/>
      <c r="H13" s="208"/>
      <c r="I13" s="208"/>
      <c r="J13" s="208"/>
      <c r="K13" s="208"/>
      <c r="L13" s="208"/>
      <c r="M13" s="208"/>
      <c r="N13" s="208"/>
      <c r="O13" s="208"/>
      <c r="P13" s="208"/>
      <c r="Q13" s="208"/>
      <c r="R13" s="208"/>
      <c r="S13" s="208"/>
      <c r="T13" s="208"/>
      <c r="U13" s="208"/>
      <c r="V13" s="208"/>
      <c r="W13" s="208"/>
      <c r="X13" s="208"/>
    </row>
    <row r="14" spans="1:25">
      <c r="A14" s="206"/>
      <c r="B14" s="206"/>
      <c r="C14" s="206"/>
      <c r="D14" s="208"/>
      <c r="E14" s="208"/>
      <c r="F14" s="208"/>
      <c r="G14" s="208"/>
      <c r="H14" s="208"/>
      <c r="I14" s="208"/>
      <c r="J14" s="208"/>
      <c r="K14" s="208"/>
      <c r="L14" s="208"/>
      <c r="M14" s="208"/>
      <c r="N14" s="208"/>
      <c r="O14" s="208"/>
      <c r="P14" s="208"/>
      <c r="Q14" s="208"/>
      <c r="R14" s="208"/>
      <c r="S14" s="208"/>
      <c r="T14" s="208"/>
      <c r="U14" s="208"/>
      <c r="V14" s="208"/>
      <c r="W14" s="208"/>
      <c r="X14" s="208"/>
    </row>
    <row r="15" spans="1:25">
      <c r="A15" s="376" t="s">
        <v>162</v>
      </c>
      <c r="B15" s="377"/>
      <c r="C15" s="377"/>
      <c r="D15" s="129">
        <v>899.9</v>
      </c>
      <c r="E15" s="129"/>
      <c r="F15" s="433">
        <f>D15/$X$15</f>
        <v>0.8195064201803115</v>
      </c>
      <c r="G15" s="210"/>
      <c r="H15" s="129">
        <v>190.3</v>
      </c>
      <c r="I15" s="129"/>
      <c r="J15" s="433">
        <f>H15/$X$15+0.01</f>
        <v>0.18329933521537203</v>
      </c>
      <c r="K15" s="210"/>
      <c r="L15" s="129">
        <v>4.0999999999999996</v>
      </c>
      <c r="M15" s="129"/>
      <c r="N15" s="433">
        <f>L15/$X$15</f>
        <v>3.7337218832528911E-3</v>
      </c>
      <c r="O15" s="210"/>
      <c r="P15" s="129">
        <v>3.8</v>
      </c>
      <c r="Q15" s="129"/>
      <c r="R15" s="433">
        <f>P15/$X$15</f>
        <v>3.4605227210636556E-3</v>
      </c>
      <c r="S15" s="210"/>
      <c r="T15" s="333">
        <v>0</v>
      </c>
      <c r="U15" s="129"/>
      <c r="V15" s="433">
        <f>T15/$X$15</f>
        <v>0</v>
      </c>
      <c r="W15" s="210"/>
      <c r="X15" s="211">
        <f>D15+H15+L15+P15+T15</f>
        <v>1098.0999999999999</v>
      </c>
      <c r="Y15" s="436" t="s">
        <v>259</v>
      </c>
    </row>
    <row r="16" spans="1:25">
      <c r="A16" s="376" t="s">
        <v>73</v>
      </c>
      <c r="B16" s="377"/>
      <c r="C16" s="377"/>
      <c r="D16" s="318">
        <v>0</v>
      </c>
      <c r="E16" s="129"/>
      <c r="F16" s="433">
        <f>D16/$X$16</f>
        <v>0</v>
      </c>
      <c r="G16" s="210"/>
      <c r="H16" s="318">
        <v>0</v>
      </c>
      <c r="I16" s="129"/>
      <c r="J16" s="433">
        <f>H16/$X$16</f>
        <v>0</v>
      </c>
      <c r="K16" s="210"/>
      <c r="L16" s="318">
        <v>168.4</v>
      </c>
      <c r="M16" s="129"/>
      <c r="N16" s="433">
        <f>L16/$X$16</f>
        <v>0.87073422957600832</v>
      </c>
      <c r="O16" s="210"/>
      <c r="P16" s="318">
        <v>25</v>
      </c>
      <c r="Q16" s="129"/>
      <c r="R16" s="433">
        <f>P16/$X$16</f>
        <v>0.12926577042399173</v>
      </c>
      <c r="S16" s="210"/>
      <c r="T16" s="318">
        <v>0</v>
      </c>
      <c r="U16" s="129"/>
      <c r="V16" s="433">
        <f>T16/$X$16</f>
        <v>0</v>
      </c>
      <c r="W16" s="210"/>
      <c r="X16" s="203">
        <f>D16+H16+L16+P16+T16</f>
        <v>193.4</v>
      </c>
      <c r="Y16" s="436" t="s">
        <v>16</v>
      </c>
    </row>
    <row r="17" spans="1:25">
      <c r="A17" s="376" t="s">
        <v>161</v>
      </c>
      <c r="B17" s="377"/>
      <c r="C17" s="377"/>
      <c r="D17" s="202">
        <v>77.5</v>
      </c>
      <c r="E17" s="199"/>
      <c r="F17" s="434">
        <f>D17/$X$17</f>
        <v>0.90749414519906335</v>
      </c>
      <c r="G17" s="212"/>
      <c r="H17" s="202">
        <v>6.8</v>
      </c>
      <c r="I17" s="199"/>
      <c r="J17" s="434">
        <f>H17/$X$17</f>
        <v>7.9625292740046844E-2</v>
      </c>
      <c r="K17" s="212"/>
      <c r="L17" s="202">
        <v>0</v>
      </c>
      <c r="M17" s="199"/>
      <c r="N17" s="433">
        <f>L17/$X$17</f>
        <v>0</v>
      </c>
      <c r="O17" s="212"/>
      <c r="P17" s="202">
        <v>1.1000000000000001</v>
      </c>
      <c r="Q17" s="199"/>
      <c r="R17" s="433">
        <f>P17/$X$17</f>
        <v>1.2880562060889932E-2</v>
      </c>
      <c r="S17" s="212"/>
      <c r="T17" s="331">
        <v>0</v>
      </c>
      <c r="U17" s="214"/>
      <c r="V17" s="434">
        <f>T17/$X$17</f>
        <v>0</v>
      </c>
      <c r="W17" s="212"/>
      <c r="X17" s="215">
        <f>D17+H17+L17+P17+T17</f>
        <v>85.399999999999991</v>
      </c>
      <c r="Y17" s="436" t="s">
        <v>16</v>
      </c>
    </row>
    <row r="18" spans="1:25" ht="13.8" thickBot="1">
      <c r="A18" s="376" t="s">
        <v>256</v>
      </c>
      <c r="B18" s="377"/>
      <c r="C18" s="377"/>
      <c r="D18" s="216">
        <f>SUM(D15:D17)</f>
        <v>977.4</v>
      </c>
      <c r="E18" s="199"/>
      <c r="F18" s="433">
        <f>D18/$X$18</f>
        <v>0.70985547243808544</v>
      </c>
      <c r="G18" s="210"/>
      <c r="H18" s="216">
        <f>SUM(H15:H17)</f>
        <v>197.10000000000002</v>
      </c>
      <c r="I18" s="199"/>
      <c r="J18" s="433">
        <f>H18/$X$18</f>
        <v>0.14314765051928247</v>
      </c>
      <c r="K18" s="210"/>
      <c r="L18" s="216">
        <f>SUM(L15:L17)</f>
        <v>172.5</v>
      </c>
      <c r="M18" s="199"/>
      <c r="N18" s="433">
        <f>L18/$X$18</f>
        <v>0.12528142929769773</v>
      </c>
      <c r="O18" s="210"/>
      <c r="P18" s="216">
        <f>SUM(P15:P17)</f>
        <v>29.900000000000002</v>
      </c>
      <c r="Q18" s="199"/>
      <c r="R18" s="433">
        <f>P18/$X$18</f>
        <v>2.1715447744934273E-2</v>
      </c>
      <c r="S18" s="210"/>
      <c r="T18" s="332">
        <f>SUM(T15:T17)</f>
        <v>0</v>
      </c>
      <c r="U18" s="214"/>
      <c r="V18" s="433">
        <f>T18/$X$39</f>
        <v>0</v>
      </c>
      <c r="W18" s="210"/>
      <c r="X18" s="217">
        <f>SUM(X15:X17)</f>
        <v>1376.9</v>
      </c>
    </row>
    <row r="19" spans="1:25" ht="13.8" thickTop="1">
      <c r="A19" s="377"/>
      <c r="B19" s="377"/>
      <c r="C19" s="377"/>
      <c r="D19" s="172"/>
      <c r="E19" s="172"/>
      <c r="F19" s="433"/>
      <c r="G19" s="210"/>
      <c r="H19" s="172"/>
      <c r="I19" s="172"/>
      <c r="J19" s="433"/>
      <c r="K19" s="210"/>
      <c r="L19" s="172"/>
      <c r="M19" s="172"/>
      <c r="N19" s="433"/>
      <c r="O19" s="210"/>
      <c r="P19" s="172"/>
      <c r="Q19" s="172"/>
      <c r="R19" s="433"/>
      <c r="S19" s="210"/>
      <c r="T19" s="218"/>
      <c r="U19" s="218"/>
      <c r="V19" s="433"/>
      <c r="W19" s="210"/>
      <c r="X19" s="219"/>
    </row>
    <row r="20" spans="1:25">
      <c r="A20" s="128" t="s">
        <v>371</v>
      </c>
      <c r="B20" s="377"/>
      <c r="C20" s="377"/>
      <c r="D20" s="172"/>
      <c r="E20" s="172"/>
      <c r="F20" s="433"/>
      <c r="G20" s="210"/>
      <c r="H20" s="172"/>
      <c r="I20" s="172"/>
      <c r="J20" s="433"/>
      <c r="K20" s="210"/>
      <c r="L20" s="172"/>
      <c r="M20" s="172"/>
      <c r="N20" s="433"/>
      <c r="O20" s="210"/>
      <c r="P20" s="172"/>
      <c r="Q20" s="172"/>
      <c r="R20" s="433"/>
      <c r="S20" s="210"/>
      <c r="T20" s="218"/>
      <c r="U20" s="218"/>
      <c r="V20" s="433"/>
      <c r="W20" s="210"/>
      <c r="X20" s="219"/>
    </row>
    <row r="21" spans="1:25">
      <c r="A21" s="377"/>
      <c r="B21" s="377"/>
      <c r="C21" s="377"/>
      <c r="D21" s="172"/>
      <c r="E21" s="172"/>
      <c r="F21" s="433"/>
      <c r="G21" s="172"/>
      <c r="H21" s="172"/>
      <c r="I21" s="172"/>
      <c r="J21" s="433"/>
      <c r="K21" s="172"/>
      <c r="L21" s="172"/>
      <c r="M21" s="172"/>
      <c r="N21" s="433"/>
      <c r="O21" s="172"/>
      <c r="P21" s="172"/>
      <c r="Q21" s="172"/>
      <c r="R21" s="433"/>
      <c r="S21" s="172"/>
      <c r="T21" s="377"/>
      <c r="U21" s="377"/>
      <c r="V21" s="435"/>
      <c r="W21" s="377"/>
      <c r="X21" s="219"/>
    </row>
    <row r="22" spans="1:25">
      <c r="A22" s="376" t="s">
        <v>372</v>
      </c>
      <c r="B22" s="377"/>
      <c r="C22" s="377"/>
      <c r="D22" s="481">
        <f>4915-6.8</f>
        <v>4908.2</v>
      </c>
      <c r="E22" s="172"/>
      <c r="F22" s="433">
        <f>D22/$X$22+0.01</f>
        <v>0.71303950497034974</v>
      </c>
      <c r="G22" s="210"/>
      <c r="H22" s="481">
        <f>1332.9</f>
        <v>1332.9</v>
      </c>
      <c r="I22" s="172"/>
      <c r="J22" s="433">
        <f>H22/$X$22</f>
        <v>0.19092159165783368</v>
      </c>
      <c r="K22" s="210"/>
      <c r="L22" s="481">
        <v>286.7</v>
      </c>
      <c r="M22" s="172"/>
      <c r="N22" s="433">
        <f>L22/$X$22</f>
        <v>4.1066261781304604E-2</v>
      </c>
      <c r="O22" s="210"/>
      <c r="P22" s="481">
        <f>582.8-434.2</f>
        <v>148.59999999999997</v>
      </c>
      <c r="Q22" s="172"/>
      <c r="R22" s="433">
        <f>P22/$X$22</f>
        <v>2.128512905720915E-2</v>
      </c>
      <c r="S22" s="210"/>
      <c r="T22" s="482">
        <v>305</v>
      </c>
      <c r="U22" s="214"/>
      <c r="V22" s="433">
        <f>T22/$X$22</f>
        <v>4.3687512533302775E-2</v>
      </c>
      <c r="W22" s="210"/>
      <c r="X22" s="483">
        <f>D22+H22+L22+P22+T22</f>
        <v>6981.4000000000005</v>
      </c>
    </row>
    <row r="23" spans="1:25">
      <c r="A23" s="376" t="s">
        <v>224</v>
      </c>
      <c r="B23" s="377"/>
      <c r="C23" s="377"/>
      <c r="D23" s="172">
        <v>435.7</v>
      </c>
      <c r="E23" s="172"/>
      <c r="F23" s="434">
        <f>D23/$X$23</f>
        <v>1</v>
      </c>
      <c r="G23" s="210"/>
      <c r="H23" s="172">
        <v>0</v>
      </c>
      <c r="I23" s="172"/>
      <c r="J23" s="434">
        <f>H23/$X$23</f>
        <v>0</v>
      </c>
      <c r="K23" s="210"/>
      <c r="L23" s="172">
        <v>0</v>
      </c>
      <c r="M23" s="172"/>
      <c r="N23" s="433">
        <f>L23/$X$23</f>
        <v>0</v>
      </c>
      <c r="O23" s="210"/>
      <c r="P23" s="172">
        <v>0</v>
      </c>
      <c r="Q23" s="172"/>
      <c r="R23" s="433">
        <f>P23/$X$23</f>
        <v>0</v>
      </c>
      <c r="S23" s="210"/>
      <c r="T23" s="214">
        <v>0</v>
      </c>
      <c r="U23" s="214"/>
      <c r="V23" s="433">
        <f>T23/$X$23</f>
        <v>0</v>
      </c>
      <c r="W23" s="210"/>
      <c r="X23" s="203">
        <f>D23+H23+L23+P23+T23</f>
        <v>435.7</v>
      </c>
    </row>
    <row r="24" spans="1:25">
      <c r="A24" s="376" t="s">
        <v>107</v>
      </c>
      <c r="B24" s="377"/>
      <c r="C24" s="377"/>
      <c r="D24" s="202">
        <v>6.8</v>
      </c>
      <c r="E24" s="199"/>
      <c r="F24" s="434">
        <f>D24/$X$24</f>
        <v>1.5419501133786848E-2</v>
      </c>
      <c r="G24" s="212"/>
      <c r="H24" s="202">
        <v>0</v>
      </c>
      <c r="I24" s="199"/>
      <c r="J24" s="434">
        <f>H24/$X$24</f>
        <v>0</v>
      </c>
      <c r="K24" s="212"/>
      <c r="L24" s="202">
        <v>0</v>
      </c>
      <c r="M24" s="199"/>
      <c r="N24" s="434">
        <f>L24/$X$24</f>
        <v>0</v>
      </c>
      <c r="O24" s="212"/>
      <c r="P24" s="202">
        <v>434.2</v>
      </c>
      <c r="Q24" s="199"/>
      <c r="R24" s="434">
        <f>P24/$X$24</f>
        <v>0.98458049886621313</v>
      </c>
      <c r="S24" s="212"/>
      <c r="T24" s="213">
        <v>0</v>
      </c>
      <c r="U24" s="214"/>
      <c r="V24" s="434">
        <f>T24/$X$24</f>
        <v>0</v>
      </c>
      <c r="W24" s="212"/>
      <c r="X24" s="203">
        <f>D24+H24+L24+P24+T24</f>
        <v>441</v>
      </c>
    </row>
    <row r="25" spans="1:25" ht="13.8" thickBot="1">
      <c r="A25" s="376" t="s">
        <v>255</v>
      </c>
      <c r="B25" s="377"/>
      <c r="C25" s="377"/>
      <c r="D25" s="138">
        <f>SUM(D22:D24)</f>
        <v>5350.7</v>
      </c>
      <c r="E25" s="148"/>
      <c r="F25" s="433">
        <f>D25/$X$25</f>
        <v>0.68091523396240816</v>
      </c>
      <c r="G25" s="210"/>
      <c r="H25" s="138">
        <f>SUM(H22:H24)</f>
        <v>1332.9</v>
      </c>
      <c r="I25" s="148"/>
      <c r="J25" s="433">
        <f>H25/$X$25</f>
        <v>0.16962115524108881</v>
      </c>
      <c r="K25" s="210"/>
      <c r="L25" s="138">
        <f>SUM(L22:L24)</f>
        <v>286.7</v>
      </c>
      <c r="M25" s="148"/>
      <c r="N25" s="433">
        <f>L25/$X$25</f>
        <v>3.6484646415800251E-2</v>
      </c>
      <c r="O25" s="210"/>
      <c r="P25" s="138">
        <f>SUM(P22:P24)</f>
        <v>582.79999999999995</v>
      </c>
      <c r="Q25" s="148"/>
      <c r="R25" s="433">
        <f>P25/$X$25</f>
        <v>7.4165510746872651E-2</v>
      </c>
      <c r="S25" s="210"/>
      <c r="T25" s="138">
        <f>SUM(T22:T24)</f>
        <v>305</v>
      </c>
      <c r="U25" s="148"/>
      <c r="V25" s="433">
        <f>T25/$X$25</f>
        <v>3.8813453633830056E-2</v>
      </c>
      <c r="W25" s="210"/>
      <c r="X25" s="217">
        <f>SUM(X22:X24)</f>
        <v>7858.1</v>
      </c>
    </row>
    <row r="26" spans="1:25" ht="13.8" thickTop="1">
      <c r="A26" s="400" t="s">
        <v>373</v>
      </c>
      <c r="B26" s="395"/>
      <c r="C26" s="395"/>
      <c r="D26" s="395"/>
      <c r="E26" s="395"/>
      <c r="F26" s="395"/>
      <c r="G26" s="395"/>
      <c r="H26" s="395"/>
      <c r="I26" s="395"/>
      <c r="J26" s="395"/>
      <c r="K26" s="395"/>
      <c r="L26" s="395"/>
      <c r="M26" s="395"/>
      <c r="N26" s="395"/>
      <c r="O26" s="395"/>
      <c r="P26" s="395"/>
      <c r="Q26" s="395"/>
      <c r="R26" s="395"/>
      <c r="S26" s="395"/>
      <c r="T26" s="395"/>
      <c r="U26" s="395"/>
      <c r="V26" s="395"/>
      <c r="W26" s="395"/>
      <c r="X26" s="395"/>
    </row>
    <row r="27" spans="1:25" ht="29.25" customHeight="1">
      <c r="A27" s="543" t="s">
        <v>347</v>
      </c>
      <c r="B27" s="544"/>
      <c r="C27" s="544"/>
      <c r="D27" s="544"/>
      <c r="E27" s="544"/>
      <c r="F27" s="544"/>
      <c r="G27" s="544"/>
      <c r="H27" s="544"/>
      <c r="I27" s="544"/>
      <c r="J27" s="544"/>
      <c r="K27" s="544"/>
      <c r="L27" s="544"/>
      <c r="M27" s="544"/>
      <c r="N27" s="544"/>
      <c r="O27" s="544"/>
      <c r="P27" s="544"/>
      <c r="Q27" s="544"/>
      <c r="R27" s="544"/>
      <c r="S27" s="571"/>
      <c r="T27" s="571"/>
      <c r="U27" s="571"/>
      <c r="V27" s="571"/>
      <c r="W27" s="571"/>
      <c r="X27" s="571"/>
    </row>
    <row r="28" spans="1:25" ht="17.25" customHeight="1">
      <c r="A28" s="397"/>
      <c r="B28" s="398"/>
      <c r="C28" s="398"/>
      <c r="D28" s="398"/>
      <c r="E28" s="398"/>
      <c r="F28" s="398"/>
      <c r="G28" s="398"/>
      <c r="H28" s="398"/>
      <c r="I28" s="398"/>
      <c r="J28" s="398"/>
      <c r="K28" s="398"/>
      <c r="L28" s="398"/>
      <c r="M28" s="398"/>
      <c r="N28" s="398"/>
      <c r="O28" s="398"/>
      <c r="P28" s="398"/>
      <c r="Q28" s="398"/>
      <c r="R28" s="398"/>
      <c r="S28" s="399"/>
      <c r="T28" s="399"/>
      <c r="U28" s="399"/>
      <c r="V28" s="399"/>
      <c r="W28" s="399"/>
      <c r="X28" s="399"/>
    </row>
    <row r="29" spans="1:25" ht="15.6">
      <c r="A29" s="141" t="s">
        <v>63</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row>
    <row r="30" spans="1:25" ht="15.6">
      <c r="A30" s="141" t="s">
        <v>77</v>
      </c>
      <c r="B30" s="417"/>
      <c r="C30" s="417"/>
      <c r="D30" s="141"/>
      <c r="E30" s="141"/>
      <c r="F30" s="417"/>
      <c r="G30" s="417"/>
      <c r="H30" s="141"/>
      <c r="I30" s="141"/>
      <c r="J30" s="417"/>
      <c r="K30" s="417"/>
      <c r="L30" s="417"/>
      <c r="M30" s="417"/>
      <c r="N30" s="417"/>
      <c r="O30" s="417"/>
      <c r="P30" s="417"/>
      <c r="Q30" s="417"/>
      <c r="R30" s="417"/>
      <c r="S30" s="417"/>
      <c r="T30" s="417"/>
      <c r="U30" s="417"/>
      <c r="V30" s="417"/>
      <c r="W30" s="417"/>
      <c r="X30" s="417"/>
    </row>
    <row r="31" spans="1:25">
      <c r="A31" s="147" t="s">
        <v>263</v>
      </c>
      <c r="B31" s="205"/>
      <c r="C31" s="205"/>
      <c r="D31" s="147"/>
      <c r="E31" s="147"/>
      <c r="F31" s="147"/>
      <c r="G31" s="147"/>
      <c r="H31" s="147"/>
      <c r="I31" s="147"/>
      <c r="J31" s="147"/>
      <c r="K31" s="147"/>
      <c r="L31" s="128"/>
      <c r="M31" s="128"/>
      <c r="N31" s="128"/>
      <c r="O31" s="147"/>
      <c r="P31" s="474" t="s">
        <v>16</v>
      </c>
      <c r="Q31" s="147"/>
      <c r="R31" s="147"/>
      <c r="S31" s="128"/>
      <c r="T31" s="128"/>
      <c r="U31" s="128"/>
      <c r="V31" s="128"/>
      <c r="W31" s="128"/>
      <c r="X31" s="205"/>
    </row>
    <row r="32" spans="1:25">
      <c r="A32" s="147"/>
      <c r="B32" s="205"/>
      <c r="C32" s="205"/>
      <c r="D32" s="147"/>
      <c r="E32" s="147"/>
      <c r="F32" s="147"/>
      <c r="G32" s="147"/>
      <c r="H32" s="147"/>
      <c r="I32" s="147"/>
      <c r="J32" s="147"/>
      <c r="K32" s="147"/>
      <c r="L32" s="128"/>
      <c r="M32" s="128"/>
      <c r="N32" s="128"/>
      <c r="O32" s="147"/>
      <c r="P32" s="422"/>
      <c r="Q32" s="147"/>
      <c r="R32" s="147"/>
      <c r="S32" s="128"/>
      <c r="T32" s="128"/>
      <c r="U32" s="128"/>
      <c r="V32" s="128"/>
      <c r="W32" s="128"/>
      <c r="X32" s="205"/>
    </row>
    <row r="33" spans="1:25" ht="26.4">
      <c r="A33" s="206"/>
      <c r="B33" s="206"/>
      <c r="C33" s="206"/>
      <c r="D33" s="420" t="s">
        <v>182</v>
      </c>
      <c r="E33" s="208"/>
      <c r="F33" s="420" t="s">
        <v>60</v>
      </c>
      <c r="G33" s="208"/>
      <c r="H33" s="420" t="s">
        <v>183</v>
      </c>
      <c r="I33" s="208"/>
      <c r="J33" s="420" t="s">
        <v>60</v>
      </c>
      <c r="K33" s="208"/>
      <c r="L33" s="420" t="s">
        <v>95</v>
      </c>
      <c r="M33" s="208"/>
      <c r="N33" s="420" t="s">
        <v>60</v>
      </c>
      <c r="O33" s="208"/>
      <c r="P33" s="420" t="s">
        <v>134</v>
      </c>
      <c r="Q33" s="208"/>
      <c r="R33" s="420" t="s">
        <v>60</v>
      </c>
      <c r="S33" s="208"/>
      <c r="T33" s="420" t="s">
        <v>31</v>
      </c>
      <c r="U33" s="208"/>
      <c r="V33" s="420" t="s">
        <v>60</v>
      </c>
      <c r="W33" s="208"/>
      <c r="X33" s="421" t="s">
        <v>204</v>
      </c>
    </row>
    <row r="34" spans="1:25">
      <c r="A34" s="209" t="s">
        <v>257</v>
      </c>
      <c r="B34" s="206"/>
      <c r="C34" s="206"/>
      <c r="D34" s="208"/>
      <c r="E34" s="208"/>
      <c r="F34" s="208"/>
      <c r="G34" s="208"/>
      <c r="H34" s="208"/>
      <c r="I34" s="208"/>
      <c r="J34" s="208"/>
      <c r="K34" s="208"/>
      <c r="L34" s="208"/>
      <c r="M34" s="208"/>
      <c r="N34" s="208"/>
      <c r="O34" s="208"/>
      <c r="P34" s="208"/>
      <c r="Q34" s="208"/>
      <c r="R34" s="208"/>
      <c r="S34" s="208"/>
      <c r="T34" s="208"/>
      <c r="U34" s="208"/>
      <c r="V34" s="208"/>
      <c r="W34" s="208"/>
      <c r="X34" s="208"/>
    </row>
    <row r="35" spans="1:25">
      <c r="A35" s="206"/>
      <c r="B35" s="206"/>
      <c r="C35" s="206"/>
      <c r="D35" s="208"/>
      <c r="E35" s="208"/>
      <c r="F35" s="208"/>
      <c r="G35" s="208"/>
      <c r="H35" s="208"/>
      <c r="I35" s="208"/>
      <c r="J35" s="208"/>
      <c r="K35" s="208"/>
      <c r="L35" s="208"/>
      <c r="M35" s="208"/>
      <c r="N35" s="208"/>
      <c r="O35" s="208"/>
      <c r="P35" s="208"/>
      <c r="Q35" s="208"/>
      <c r="R35" s="208"/>
      <c r="S35" s="208"/>
      <c r="T35" s="208"/>
      <c r="U35" s="208"/>
      <c r="V35" s="208"/>
      <c r="W35" s="208"/>
      <c r="X35" s="208"/>
    </row>
    <row r="36" spans="1:25">
      <c r="A36" s="425" t="s">
        <v>162</v>
      </c>
      <c r="B36" s="426"/>
      <c r="C36" s="426"/>
      <c r="D36" s="129">
        <v>935.1</v>
      </c>
      <c r="E36" s="129"/>
      <c r="F36" s="433">
        <f>D36/$X$36</f>
        <v>0.82965131754059096</v>
      </c>
      <c r="G36" s="210"/>
      <c r="H36" s="129">
        <v>182</v>
      </c>
      <c r="I36" s="129"/>
      <c r="J36" s="433">
        <f>H36/$X$36</f>
        <v>0.16147635524798157</v>
      </c>
      <c r="K36" s="210"/>
      <c r="L36" s="129">
        <v>4.2</v>
      </c>
      <c r="M36" s="129"/>
      <c r="N36" s="433">
        <f>L36/$X$36</f>
        <v>3.7263774287995747E-3</v>
      </c>
      <c r="O36" s="210"/>
      <c r="P36" s="129">
        <v>5.8</v>
      </c>
      <c r="Q36" s="129"/>
      <c r="R36" s="433">
        <f>P36/$X$36</f>
        <v>5.1459497826279836E-3</v>
      </c>
      <c r="S36" s="210"/>
      <c r="T36" s="333">
        <v>0</v>
      </c>
      <c r="U36" s="129"/>
      <c r="V36" s="433">
        <f>T36/$X$36</f>
        <v>0</v>
      </c>
      <c r="W36" s="210"/>
      <c r="X36" s="211">
        <f>D36+H36+L36+P36+T36</f>
        <v>1127.0999999999999</v>
      </c>
      <c r="Y36" s="436"/>
    </row>
    <row r="37" spans="1:25">
      <c r="A37" s="425" t="s">
        <v>73</v>
      </c>
      <c r="B37" s="426"/>
      <c r="C37" s="426"/>
      <c r="D37" s="318">
        <v>0</v>
      </c>
      <c r="E37" s="129"/>
      <c r="F37" s="433">
        <f>D37/$X$37</f>
        <v>0</v>
      </c>
      <c r="G37" s="210"/>
      <c r="H37" s="318">
        <v>0</v>
      </c>
      <c r="I37" s="129"/>
      <c r="J37" s="433">
        <f>H37/$X$37</f>
        <v>0</v>
      </c>
      <c r="K37" s="210"/>
      <c r="L37" s="318">
        <v>150</v>
      </c>
      <c r="M37" s="129"/>
      <c r="N37" s="433">
        <f>L37/$X$37</f>
        <v>0.75263421976919209</v>
      </c>
      <c r="O37" s="210"/>
      <c r="P37" s="318">
        <v>49.3</v>
      </c>
      <c r="Q37" s="129"/>
      <c r="R37" s="433">
        <f>P37/$X$37</f>
        <v>0.2473657802308078</v>
      </c>
      <c r="S37" s="210"/>
      <c r="T37" s="318">
        <v>0</v>
      </c>
      <c r="U37" s="129"/>
      <c r="V37" s="433">
        <f>T37/$X$37</f>
        <v>0</v>
      </c>
      <c r="W37" s="210"/>
      <c r="X37" s="203">
        <f>D37+H37+L37+P37+T37</f>
        <v>199.3</v>
      </c>
      <c r="Y37" s="436"/>
    </row>
    <row r="38" spans="1:25">
      <c r="A38" s="425" t="s">
        <v>161</v>
      </c>
      <c r="B38" s="426"/>
      <c r="C38" s="426"/>
      <c r="D38" s="202">
        <v>83.4</v>
      </c>
      <c r="E38" s="199"/>
      <c r="F38" s="434">
        <f>D38/$X$38-0.01</f>
        <v>0.89750816104461373</v>
      </c>
      <c r="G38" s="212"/>
      <c r="H38" s="202">
        <v>7</v>
      </c>
      <c r="I38" s="199"/>
      <c r="J38" s="434">
        <f>H38/$X$38</f>
        <v>7.6169749727965169E-2</v>
      </c>
      <c r="K38" s="212"/>
      <c r="L38" s="202">
        <v>0</v>
      </c>
      <c r="M38" s="199"/>
      <c r="N38" s="433">
        <f>L38/$X$38</f>
        <v>0</v>
      </c>
      <c r="O38" s="212"/>
      <c r="P38" s="202">
        <v>1.5</v>
      </c>
      <c r="Q38" s="199"/>
      <c r="R38" s="433">
        <f>P38/$X$38</f>
        <v>1.6322089227421108E-2</v>
      </c>
      <c r="S38" s="212"/>
      <c r="T38" s="331">
        <v>0</v>
      </c>
      <c r="U38" s="214"/>
      <c r="V38" s="434">
        <f>T38/$X$38</f>
        <v>0</v>
      </c>
      <c r="W38" s="212"/>
      <c r="X38" s="215">
        <f>D38+H38+L38+P38+T38</f>
        <v>91.9</v>
      </c>
      <c r="Y38" s="436"/>
    </row>
    <row r="39" spans="1:25" ht="13.8" thickBot="1">
      <c r="A39" s="425" t="s">
        <v>163</v>
      </c>
      <c r="B39" s="426"/>
      <c r="C39" s="426"/>
      <c r="D39" s="478">
        <f>SUM(D36:D38)</f>
        <v>1018.5</v>
      </c>
      <c r="E39" s="199"/>
      <c r="F39" s="433">
        <f>D39/$X$39</f>
        <v>0.7181132341535641</v>
      </c>
      <c r="G39" s="210"/>
      <c r="H39" s="478">
        <f>SUM(H36:H38)</f>
        <v>189</v>
      </c>
      <c r="I39" s="199"/>
      <c r="J39" s="433">
        <f>H39/$X$39</f>
        <v>0.13325812592540365</v>
      </c>
      <c r="K39" s="210"/>
      <c r="L39" s="478">
        <f>SUM(L36:L38)</f>
        <v>154.19999999999999</v>
      </c>
      <c r="M39" s="199"/>
      <c r="N39" s="433">
        <f>L39/$X$39</f>
        <v>0.10872170908834519</v>
      </c>
      <c r="O39" s="210"/>
      <c r="P39" s="478">
        <f>SUM(P36:P38)</f>
        <v>56.599999999999994</v>
      </c>
      <c r="Q39" s="199"/>
      <c r="R39" s="433">
        <f>P39/$X$39</f>
        <v>3.9906930832687017E-2</v>
      </c>
      <c r="S39" s="210"/>
      <c r="T39" s="479">
        <f>SUM(T36:T38)</f>
        <v>0</v>
      </c>
      <c r="U39" s="214"/>
      <c r="V39" s="433">
        <f>T39/$X$39</f>
        <v>0</v>
      </c>
      <c r="W39" s="210"/>
      <c r="X39" s="480">
        <f>SUM(X36:X38)</f>
        <v>1418.3</v>
      </c>
    </row>
    <row r="40" spans="1:25" ht="13.8" thickTop="1">
      <c r="A40" s="426"/>
      <c r="B40" s="426"/>
      <c r="C40" s="426"/>
      <c r="D40" s="172"/>
      <c r="E40" s="172"/>
      <c r="F40" s="433"/>
      <c r="G40" s="210"/>
      <c r="H40" s="172"/>
      <c r="I40" s="172"/>
      <c r="J40" s="433"/>
      <c r="K40" s="210"/>
      <c r="L40" s="172"/>
      <c r="M40" s="172"/>
      <c r="N40" s="433"/>
      <c r="O40" s="210"/>
      <c r="P40" s="172"/>
      <c r="Q40" s="172"/>
      <c r="R40" s="433"/>
      <c r="S40" s="210"/>
      <c r="T40" s="218"/>
      <c r="U40" s="218"/>
      <c r="V40" s="433"/>
      <c r="W40" s="210"/>
      <c r="X40" s="219"/>
    </row>
    <row r="41" spans="1:25">
      <c r="A41" s="128" t="s">
        <v>258</v>
      </c>
      <c r="B41" s="426"/>
      <c r="C41" s="426"/>
      <c r="D41" s="172"/>
      <c r="E41" s="172"/>
      <c r="F41" s="433"/>
      <c r="G41" s="210"/>
      <c r="H41" s="172"/>
      <c r="I41" s="172"/>
      <c r="J41" s="433"/>
      <c r="K41" s="210"/>
      <c r="L41" s="172"/>
      <c r="M41" s="172"/>
      <c r="N41" s="433"/>
      <c r="O41" s="210"/>
      <c r="P41" s="172"/>
      <c r="Q41" s="172"/>
      <c r="R41" s="433"/>
      <c r="S41" s="210"/>
      <c r="T41" s="218"/>
      <c r="U41" s="218"/>
      <c r="V41" s="433"/>
      <c r="W41" s="210"/>
      <c r="X41" s="219"/>
    </row>
    <row r="42" spans="1:25">
      <c r="A42" s="426"/>
      <c r="B42" s="426"/>
      <c r="C42" s="426"/>
      <c r="D42" s="172"/>
      <c r="E42" s="172"/>
      <c r="F42" s="433"/>
      <c r="G42" s="172"/>
      <c r="H42" s="172"/>
      <c r="I42" s="172"/>
      <c r="J42" s="433"/>
      <c r="K42" s="172"/>
      <c r="L42" s="172"/>
      <c r="M42" s="172"/>
      <c r="N42" s="433"/>
      <c r="O42" s="172"/>
      <c r="P42" s="172"/>
      <c r="Q42" s="172"/>
      <c r="R42" s="433"/>
      <c r="S42" s="172"/>
      <c r="T42" s="471"/>
      <c r="U42" s="471"/>
      <c r="V42" s="435"/>
      <c r="W42" s="471"/>
      <c r="X42" s="219"/>
    </row>
    <row r="43" spans="1:25">
      <c r="A43" s="470" t="s">
        <v>372</v>
      </c>
      <c r="B43" s="426"/>
      <c r="C43" s="426"/>
      <c r="D43" s="481">
        <v>4765.1000000000004</v>
      </c>
      <c r="E43" s="172"/>
      <c r="F43" s="433">
        <f>D43/$X$43</f>
        <v>0.70926113360323884</v>
      </c>
      <c r="G43" s="210"/>
      <c r="H43" s="481">
        <v>1127.5</v>
      </c>
      <c r="I43" s="172"/>
      <c r="J43" s="433">
        <f>H43/$X$43</f>
        <v>0.1678226958799714</v>
      </c>
      <c r="K43" s="210"/>
      <c r="L43" s="481">
        <v>278.8</v>
      </c>
      <c r="M43" s="172"/>
      <c r="N43" s="433">
        <f>L43/$X$43</f>
        <v>4.149797570850202E-2</v>
      </c>
      <c r="O43" s="210"/>
      <c r="P43" s="481">
        <v>218.2</v>
      </c>
      <c r="Q43" s="172"/>
      <c r="R43" s="433">
        <f>P43/$X$43</f>
        <v>3.2477970945463203E-2</v>
      </c>
      <c r="S43" s="210"/>
      <c r="T43" s="482">
        <v>328.8</v>
      </c>
      <c r="U43" s="214"/>
      <c r="V43" s="433">
        <f>T43/$X$43</f>
        <v>4.8940223862824477E-2</v>
      </c>
      <c r="W43" s="210"/>
      <c r="X43" s="483">
        <f>D43+H43+L43+P43+T43</f>
        <v>6718.4000000000005</v>
      </c>
      <c r="Y43" s="436"/>
    </row>
    <row r="44" spans="1:25">
      <c r="A44" s="470" t="s">
        <v>224</v>
      </c>
      <c r="B44" s="426"/>
      <c r="C44" s="426"/>
      <c r="D44" s="172">
        <v>456.5</v>
      </c>
      <c r="E44" s="172"/>
      <c r="F44" s="434">
        <f>D44/$X$44</f>
        <v>0.9943367458070137</v>
      </c>
      <c r="G44" s="210"/>
      <c r="H44" s="172">
        <v>0</v>
      </c>
      <c r="I44" s="172"/>
      <c r="J44" s="434">
        <f>H44/$X$44</f>
        <v>0</v>
      </c>
      <c r="K44" s="210"/>
      <c r="L44" s="172">
        <v>2.6</v>
      </c>
      <c r="M44" s="172"/>
      <c r="N44" s="433">
        <f>L44/$X$44</f>
        <v>5.6632541929862775E-3</v>
      </c>
      <c r="O44" s="210"/>
      <c r="P44" s="172">
        <v>0</v>
      </c>
      <c r="Q44" s="172"/>
      <c r="R44" s="433">
        <f>P44/$X$44</f>
        <v>0</v>
      </c>
      <c r="S44" s="210"/>
      <c r="T44" s="214">
        <v>0</v>
      </c>
      <c r="U44" s="214"/>
      <c r="V44" s="433">
        <f>T44/$X$44</f>
        <v>0</v>
      </c>
      <c r="W44" s="210"/>
      <c r="X44" s="203">
        <f>D44+H44+L44+P44+T44</f>
        <v>459.1</v>
      </c>
      <c r="Y44" s="436"/>
    </row>
    <row r="45" spans="1:25">
      <c r="A45" s="470" t="s">
        <v>107</v>
      </c>
      <c r="B45" s="426"/>
      <c r="C45" s="426"/>
      <c r="D45" s="202">
        <v>10.5</v>
      </c>
      <c r="E45" s="199"/>
      <c r="F45" s="434">
        <f>D45/$X$45</f>
        <v>2.7131782945736434E-2</v>
      </c>
      <c r="G45" s="212"/>
      <c r="H45" s="202">
        <v>1.2</v>
      </c>
      <c r="I45" s="199"/>
      <c r="J45" s="434">
        <f>H45/$X$45</f>
        <v>3.1007751937984496E-3</v>
      </c>
      <c r="K45" s="212"/>
      <c r="L45" s="202">
        <v>0</v>
      </c>
      <c r="M45" s="199"/>
      <c r="N45" s="434">
        <f>L45/$X$45</f>
        <v>0</v>
      </c>
      <c r="O45" s="212"/>
      <c r="P45" s="202">
        <v>375.3</v>
      </c>
      <c r="Q45" s="199"/>
      <c r="R45" s="434">
        <f>P45/$X$45</f>
        <v>0.96976744186046515</v>
      </c>
      <c r="S45" s="212"/>
      <c r="T45" s="213">
        <v>0</v>
      </c>
      <c r="U45" s="214"/>
      <c r="V45" s="434">
        <f>T45/$X$45</f>
        <v>0</v>
      </c>
      <c r="W45" s="212"/>
      <c r="X45" s="203">
        <f>D45+H45+L45+P45+T45</f>
        <v>387</v>
      </c>
      <c r="Y45" s="436"/>
    </row>
    <row r="46" spans="1:25" ht="13.8" thickBot="1">
      <c r="A46" s="470" t="s">
        <v>255</v>
      </c>
      <c r="B46" s="426"/>
      <c r="C46" s="426"/>
      <c r="D46" s="138">
        <f>SUM(D43:D45)</f>
        <v>5232.1000000000004</v>
      </c>
      <c r="E46" s="148"/>
      <c r="F46" s="433">
        <f>D46/$X$46</f>
        <v>0.6916650142111177</v>
      </c>
      <c r="G46" s="210"/>
      <c r="H46" s="138">
        <f>SUM(H43:H45)</f>
        <v>1128.7</v>
      </c>
      <c r="I46" s="148"/>
      <c r="J46" s="433">
        <f>H46/$X$46</f>
        <v>0.14921012624760394</v>
      </c>
      <c r="K46" s="210"/>
      <c r="L46" s="138">
        <f>SUM(L43:L45)</f>
        <v>281.40000000000003</v>
      </c>
      <c r="M46" s="148"/>
      <c r="N46" s="433">
        <f>L46/$X$46</f>
        <v>3.7200079317866348E-2</v>
      </c>
      <c r="O46" s="210"/>
      <c r="P46" s="138">
        <f>SUM(P43:P45)</f>
        <v>593.5</v>
      </c>
      <c r="Q46" s="148"/>
      <c r="R46" s="433">
        <f>P46/$X$46</f>
        <v>7.8458589463943407E-2</v>
      </c>
      <c r="S46" s="210"/>
      <c r="T46" s="138">
        <f>SUM(T43:T45)</f>
        <v>328.8</v>
      </c>
      <c r="U46" s="148"/>
      <c r="V46" s="433">
        <f>T46/$X$46</f>
        <v>4.3466190759468566E-2</v>
      </c>
      <c r="W46" s="210"/>
      <c r="X46" s="217">
        <f>SUM(X43:X45)</f>
        <v>7564.5000000000009</v>
      </c>
    </row>
    <row r="47" spans="1:25" ht="18.75" customHeight="1" thickTop="1">
      <c r="A47" s="400" t="s">
        <v>373</v>
      </c>
    </row>
    <row r="48" spans="1:25" ht="33" customHeight="1">
      <c r="A48" s="543" t="s">
        <v>347</v>
      </c>
      <c r="B48" s="544"/>
      <c r="C48" s="544"/>
      <c r="D48" s="544"/>
      <c r="E48" s="544"/>
      <c r="F48" s="544"/>
      <c r="G48" s="544"/>
      <c r="H48" s="544"/>
      <c r="I48" s="544"/>
      <c r="J48" s="544"/>
      <c r="K48" s="544"/>
      <c r="L48" s="544"/>
      <c r="M48" s="544"/>
      <c r="N48" s="544"/>
      <c r="O48" s="544"/>
      <c r="P48" s="544"/>
      <c r="Q48" s="544"/>
      <c r="R48" s="544"/>
      <c r="S48" s="571"/>
      <c r="T48" s="571"/>
      <c r="U48" s="571"/>
      <c r="V48" s="571"/>
      <c r="W48" s="571"/>
      <c r="X48" s="571"/>
    </row>
    <row r="49" spans="1:24">
      <c r="A49" s="572"/>
      <c r="B49" s="534"/>
      <c r="C49" s="534"/>
      <c r="D49" s="534"/>
      <c r="E49" s="534"/>
      <c r="F49" s="534"/>
      <c r="G49" s="534"/>
      <c r="H49" s="534"/>
      <c r="I49" s="534"/>
      <c r="J49" s="534"/>
      <c r="K49" s="534"/>
      <c r="L49" s="534"/>
      <c r="M49" s="534"/>
      <c r="N49" s="534"/>
      <c r="O49" s="534"/>
      <c r="P49" s="534"/>
      <c r="Q49" s="534"/>
      <c r="R49" s="534"/>
      <c r="S49" s="542"/>
      <c r="T49" s="542"/>
      <c r="U49" s="542"/>
      <c r="V49" s="542"/>
      <c r="W49" s="542"/>
      <c r="X49" s="542"/>
    </row>
    <row r="50" spans="1:24">
      <c r="A50" s="38"/>
    </row>
    <row r="51" spans="1:24">
      <c r="A51" s="14"/>
    </row>
  </sheetData>
  <customSheetViews>
    <customSheetView guid="{EE9C984D-B871-40E4-A0F6-3FC6FF85D889}" scale="90" showPageBreaks="1" showRuler="0" topLeftCell="A32">
      <selection activeCell="C65" sqref="C65"/>
    </customSheetView>
  </customSheetViews>
  <mergeCells count="6">
    <mergeCell ref="A49:X49"/>
    <mergeCell ref="A2:C2"/>
    <mergeCell ref="A3:D3"/>
    <mergeCell ref="A48:X48"/>
    <mergeCell ref="A7:C7"/>
    <mergeCell ref="A27:X27"/>
  </mergeCells>
  <phoneticPr fontId="20" type="noConversion"/>
  <hyperlinks>
    <hyperlink ref="A2" location="'Table of Contents'!A1" display="'Table of Contents'!A1"/>
    <hyperlink ref="B4" location="'Revenue and Asset Profile'!A7:X27" display="'Revenue and Asset Profile'!A7:X27"/>
    <hyperlink ref="B5" location="'Revenue and Asset Profile'!A29:X48" display="'Revenue and Asset Profile'!A29:X48"/>
    <hyperlink ref="A7" location="'Table of Contents'!A1" display="'Table of Contents'!A1"/>
  </hyperlinks>
  <printOptions horizontalCentered="1"/>
  <pageMargins left="0.75" right="0.75" top="0.51" bottom="0.52" header="0.5" footer="0.5"/>
  <pageSetup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R39"/>
  <sheetViews>
    <sheetView showRuler="0" zoomScaleNormal="100" workbookViewId="0">
      <selection activeCell="K7" sqref="K7"/>
    </sheetView>
  </sheetViews>
  <sheetFormatPr defaultColWidth="9.109375" defaultRowHeight="13.2"/>
  <cols>
    <col min="1" max="1" width="40.6640625" style="1" customWidth="1"/>
    <col min="2" max="2" width="10.88671875" style="1" customWidth="1"/>
    <col min="3" max="3" width="3.5546875" style="1" customWidth="1"/>
    <col min="4" max="4" width="10.88671875" style="1" customWidth="1"/>
    <col min="5" max="5" width="3.5546875" style="1" customWidth="1"/>
    <col min="6" max="6" width="10.88671875" style="1" customWidth="1"/>
    <col min="7" max="7" width="3.5546875" style="1" customWidth="1"/>
    <col min="8" max="8" width="10.88671875" style="1" customWidth="1"/>
    <col min="9" max="9" width="3.5546875" style="1" customWidth="1"/>
    <col min="10" max="10" width="13.109375" style="1" customWidth="1"/>
    <col min="11" max="11" width="9.109375" style="1"/>
    <col min="12" max="12" width="3.5546875" style="1" customWidth="1"/>
    <col min="13" max="16384" width="9.109375" style="1"/>
  </cols>
  <sheetData>
    <row r="2" spans="1:12" s="88" customFormat="1">
      <c r="A2" s="294" t="s">
        <v>59</v>
      </c>
    </row>
    <row r="3" spans="1:12" s="88" customFormat="1" ht="15.6">
      <c r="A3" s="295" t="s">
        <v>191</v>
      </c>
    </row>
    <row r="4" spans="1:12" s="88" customFormat="1">
      <c r="A4" s="302">
        <v>2017</v>
      </c>
      <c r="B4" s="408" t="s">
        <v>16</v>
      </c>
    </row>
    <row r="5" spans="1:12" s="88" customFormat="1">
      <c r="A5" s="302">
        <v>2016</v>
      </c>
      <c r="B5" s="408" t="s">
        <v>16</v>
      </c>
    </row>
    <row r="6" spans="1:12" s="88" customFormat="1" ht="15.6">
      <c r="A6" s="295"/>
    </row>
    <row r="7" spans="1:12" s="88" customFormat="1">
      <c r="A7" s="294" t="s">
        <v>64</v>
      </c>
      <c r="B7" s="294"/>
      <c r="C7" s="294"/>
      <c r="D7" s="294"/>
      <c r="E7" s="294"/>
      <c r="F7" s="294"/>
      <c r="G7" s="336" t="s">
        <v>16</v>
      </c>
      <c r="H7" s="578" t="s">
        <v>66</v>
      </c>
      <c r="I7" s="542"/>
      <c r="J7" s="542"/>
      <c r="K7" s="294"/>
      <c r="L7" s="294"/>
    </row>
    <row r="8" spans="1:12" s="88" customFormat="1" ht="15.6">
      <c r="A8" s="141" t="s">
        <v>63</v>
      </c>
      <c r="B8" s="142"/>
      <c r="C8" s="142"/>
      <c r="D8" s="142"/>
      <c r="E8" s="142"/>
      <c r="F8" s="142"/>
      <c r="G8" s="142"/>
      <c r="H8" s="377"/>
      <c r="I8" s="377"/>
      <c r="J8" s="377"/>
      <c r="K8" s="383"/>
      <c r="L8" s="383"/>
    </row>
    <row r="9" spans="1:12" s="88" customFormat="1" ht="15.6">
      <c r="A9" s="220" t="s">
        <v>191</v>
      </c>
      <c r="B9" s="220"/>
      <c r="C9" s="220"/>
      <c r="D9" s="220"/>
      <c r="E9" s="220"/>
      <c r="F9" s="220"/>
      <c r="G9" s="220"/>
      <c r="H9" s="377"/>
      <c r="I9" s="377"/>
      <c r="J9" s="377"/>
      <c r="K9" s="383"/>
      <c r="L9" s="383"/>
    </row>
    <row r="10" spans="1:12" s="88" customFormat="1" ht="15.6">
      <c r="A10" s="220" t="s">
        <v>367</v>
      </c>
      <c r="B10" s="220"/>
      <c r="C10" s="220"/>
      <c r="D10" s="220"/>
      <c r="E10" s="220"/>
      <c r="F10" s="220"/>
      <c r="G10" s="220"/>
      <c r="H10" s="377"/>
      <c r="I10" s="377"/>
      <c r="J10" s="377"/>
      <c r="K10" s="383"/>
      <c r="L10" s="383"/>
    </row>
    <row r="11" spans="1:12" s="88" customFormat="1" ht="13.8">
      <c r="A11" s="128" t="s">
        <v>263</v>
      </c>
      <c r="B11" s="221" t="s">
        <v>16</v>
      </c>
      <c r="C11" s="221"/>
      <c r="D11" s="221" t="s">
        <v>16</v>
      </c>
      <c r="E11" s="221"/>
      <c r="F11" s="221" t="s">
        <v>16</v>
      </c>
      <c r="G11" s="221"/>
      <c r="H11" s="221"/>
      <c r="I11" s="221"/>
      <c r="J11" s="221"/>
      <c r="K11" s="383"/>
      <c r="L11" s="383"/>
    </row>
    <row r="12" spans="1:12" s="88" customFormat="1" ht="13.8">
      <c r="A12" s="128" t="s">
        <v>16</v>
      </c>
      <c r="B12" s="567" t="s">
        <v>182</v>
      </c>
      <c r="C12" s="334"/>
      <c r="D12" s="577" t="s">
        <v>206</v>
      </c>
      <c r="E12" s="221"/>
      <c r="F12" s="221"/>
      <c r="G12" s="221"/>
      <c r="H12" s="384" t="s">
        <v>140</v>
      </c>
      <c r="I12" s="221"/>
      <c r="J12" s="178" t="s">
        <v>184</v>
      </c>
      <c r="K12" s="383"/>
      <c r="L12" s="383"/>
    </row>
    <row r="13" spans="1:12" s="88" customFormat="1">
      <c r="A13" s="222"/>
      <c r="B13" s="576"/>
      <c r="C13" s="222"/>
      <c r="D13" s="561"/>
      <c r="E13" s="222"/>
      <c r="F13" s="385" t="s">
        <v>95</v>
      </c>
      <c r="G13" s="222"/>
      <c r="H13" s="385" t="s">
        <v>141</v>
      </c>
      <c r="I13" s="384"/>
      <c r="J13" s="180" t="s">
        <v>185</v>
      </c>
      <c r="K13" s="383"/>
      <c r="L13" s="383"/>
    </row>
    <row r="14" spans="1:12" s="88" customFormat="1">
      <c r="A14" s="335" t="s">
        <v>192</v>
      </c>
      <c r="B14" s="126"/>
      <c r="C14" s="223"/>
      <c r="D14" s="126"/>
      <c r="E14" s="223"/>
      <c r="F14" s="126"/>
      <c r="G14" s="223"/>
      <c r="H14" s="126"/>
      <c r="I14" s="126"/>
      <c r="J14" s="126"/>
      <c r="K14" s="383"/>
      <c r="L14" s="383"/>
    </row>
    <row r="15" spans="1:12" s="88" customFormat="1">
      <c r="A15" s="265" t="s">
        <v>374</v>
      </c>
      <c r="B15" s="129">
        <v>44</v>
      </c>
      <c r="C15" s="131"/>
      <c r="D15" s="129">
        <v>0.1</v>
      </c>
      <c r="E15" s="131"/>
      <c r="F15" s="129">
        <v>-1.8</v>
      </c>
      <c r="G15" s="131"/>
      <c r="H15" s="129">
        <v>1.8</v>
      </c>
      <c r="I15" s="131"/>
      <c r="J15" s="129">
        <f>SUM(B15:I15)</f>
        <v>44.1</v>
      </c>
      <c r="K15" s="383"/>
      <c r="L15" s="383"/>
    </row>
    <row r="16" spans="1:12" s="88" customFormat="1">
      <c r="A16" s="265" t="s">
        <v>194</v>
      </c>
      <c r="B16" s="137">
        <v>0.6</v>
      </c>
      <c r="C16" s="224"/>
      <c r="D16" s="137">
        <v>0</v>
      </c>
      <c r="E16" s="224"/>
      <c r="F16" s="137">
        <v>0</v>
      </c>
      <c r="G16" s="224"/>
      <c r="H16" s="137">
        <v>9.6</v>
      </c>
      <c r="I16" s="224"/>
      <c r="J16" s="137">
        <f>SUM(B16:I16)</f>
        <v>10.199999999999999</v>
      </c>
      <c r="K16" s="383"/>
      <c r="L16" s="383"/>
    </row>
    <row r="17" spans="1:18" s="88" customFormat="1">
      <c r="A17" s="265" t="s">
        <v>375</v>
      </c>
      <c r="B17" s="137">
        <v>5.2</v>
      </c>
      <c r="C17" s="224"/>
      <c r="D17" s="137">
        <v>3.3</v>
      </c>
      <c r="E17" s="224"/>
      <c r="F17" s="137">
        <v>-0.1</v>
      </c>
      <c r="G17" s="224"/>
      <c r="H17" s="137">
        <v>0</v>
      </c>
      <c r="I17" s="224"/>
      <c r="J17" s="137">
        <f>SUM(B17:I17)</f>
        <v>8.4</v>
      </c>
      <c r="K17" s="383"/>
      <c r="L17" s="383"/>
    </row>
    <row r="18" spans="1:18" s="88" customFormat="1">
      <c r="A18" s="265" t="s">
        <v>195</v>
      </c>
      <c r="B18" s="137">
        <v>-4.5999999999999996</v>
      </c>
      <c r="C18" s="224"/>
      <c r="D18" s="137">
        <v>-0.3</v>
      </c>
      <c r="E18" s="224"/>
      <c r="F18" s="137">
        <v>0</v>
      </c>
      <c r="G18" s="224"/>
      <c r="H18" s="137">
        <v>-3.7</v>
      </c>
      <c r="I18" s="224"/>
      <c r="J18" s="137">
        <f>SUM(B18:I18)</f>
        <v>-8.6</v>
      </c>
      <c r="K18" s="383"/>
      <c r="L18" s="383"/>
    </row>
    <row r="19" spans="1:18" s="88" customFormat="1" ht="13.8" thickBot="1">
      <c r="A19" s="375" t="s">
        <v>260</v>
      </c>
      <c r="B19" s="138">
        <f>SUM(B15:B18)</f>
        <v>45.2</v>
      </c>
      <c r="C19" s="131"/>
      <c r="D19" s="138">
        <f>SUM(D15:D18)</f>
        <v>3.1</v>
      </c>
      <c r="E19" s="131"/>
      <c r="F19" s="138">
        <f>SUM(F15:F18)</f>
        <v>-1.9000000000000001</v>
      </c>
      <c r="G19" s="131"/>
      <c r="H19" s="138">
        <f>SUM(H15:H18)</f>
        <v>7.7</v>
      </c>
      <c r="I19" s="131"/>
      <c r="J19" s="138">
        <f>SUM(J15:J18)</f>
        <v>54.099999999999994</v>
      </c>
      <c r="K19" s="383"/>
      <c r="L19" s="383"/>
    </row>
    <row r="20" spans="1:18" s="88" customFormat="1" ht="13.8" thickTop="1">
      <c r="A20" s="375"/>
      <c r="B20" s="148"/>
      <c r="C20" s="131"/>
      <c r="D20" s="148"/>
      <c r="E20" s="131"/>
      <c r="F20" s="148"/>
      <c r="G20" s="131"/>
      <c r="H20" s="148"/>
      <c r="I20" s="131"/>
      <c r="J20" s="148"/>
      <c r="K20" s="383"/>
      <c r="L20" s="383"/>
    </row>
    <row r="21" spans="1:18" s="88" customFormat="1">
      <c r="A21" s="265" t="s">
        <v>267</v>
      </c>
      <c r="B21" s="211" t="s">
        <v>16</v>
      </c>
      <c r="C21" s="131"/>
      <c r="D21" s="129"/>
      <c r="E21" s="131"/>
      <c r="F21" s="129"/>
      <c r="G21" s="131"/>
      <c r="H21" s="129"/>
      <c r="I21" s="131"/>
      <c r="J21" s="129"/>
      <c r="K21" s="383"/>
      <c r="L21" s="383"/>
    </row>
    <row r="22" spans="1:18" s="100" customFormat="1" ht="34.200000000000003" customHeight="1">
      <c r="A22" s="575" t="s">
        <v>347</v>
      </c>
      <c r="B22" s="575"/>
      <c r="C22" s="575"/>
      <c r="D22" s="575"/>
      <c r="E22" s="575"/>
      <c r="F22" s="575"/>
      <c r="G22" s="575"/>
      <c r="H22" s="575"/>
      <c r="I22" s="575"/>
      <c r="J22" s="575"/>
      <c r="K22" s="443"/>
      <c r="L22" s="443"/>
      <c r="M22" s="443"/>
      <c r="N22" s="443"/>
      <c r="O22" s="443"/>
      <c r="P22" s="443"/>
      <c r="Q22" s="443"/>
      <c r="R22" s="443"/>
    </row>
    <row r="23" spans="1:18" s="88" customFormat="1">
      <c r="A23" s="87"/>
      <c r="B23" s="87"/>
      <c r="C23" s="87"/>
      <c r="D23" s="87"/>
      <c r="E23" s="87"/>
      <c r="F23" s="312"/>
      <c r="G23" s="312"/>
      <c r="H23" s="312"/>
      <c r="I23" s="312"/>
      <c r="J23" s="312"/>
      <c r="K23" s="383"/>
      <c r="L23" s="383"/>
    </row>
    <row r="24" spans="1:18" ht="15.6">
      <c r="A24" s="141" t="s">
        <v>63</v>
      </c>
      <c r="B24" s="142"/>
      <c r="C24" s="142"/>
      <c r="D24" s="142"/>
      <c r="E24" s="142"/>
      <c r="F24" s="142"/>
      <c r="G24" s="142"/>
      <c r="H24" s="514"/>
      <c r="I24" s="514"/>
      <c r="J24" s="514"/>
    </row>
    <row r="25" spans="1:18" ht="15.6">
      <c r="A25" s="220" t="s">
        <v>191</v>
      </c>
      <c r="B25" s="220"/>
      <c r="C25" s="220"/>
      <c r="D25" s="220"/>
      <c r="E25" s="220"/>
      <c r="F25" s="220"/>
      <c r="G25" s="220"/>
      <c r="H25" s="514"/>
      <c r="I25" s="514"/>
      <c r="J25" s="514"/>
    </row>
    <row r="26" spans="1:18" ht="15.6">
      <c r="A26" s="220" t="s">
        <v>253</v>
      </c>
      <c r="B26" s="220"/>
      <c r="C26" s="220"/>
      <c r="D26" s="220"/>
      <c r="E26" s="220"/>
      <c r="F26" s="220"/>
      <c r="G26" s="220"/>
      <c r="H26" s="514"/>
      <c r="I26" s="514"/>
      <c r="J26" s="514"/>
    </row>
    <row r="27" spans="1:18" s="472" customFormat="1" ht="13.8">
      <c r="A27" s="128" t="s">
        <v>263</v>
      </c>
      <c r="B27" s="221" t="s">
        <v>16</v>
      </c>
      <c r="C27" s="221"/>
      <c r="D27" s="221" t="s">
        <v>16</v>
      </c>
      <c r="E27" s="221"/>
      <c r="F27" s="221" t="s">
        <v>16</v>
      </c>
      <c r="G27" s="221"/>
      <c r="H27" s="221"/>
      <c r="I27" s="221"/>
      <c r="J27" s="221"/>
      <c r="K27" s="473"/>
      <c r="L27" s="473"/>
    </row>
    <row r="28" spans="1:18" ht="15" customHeight="1">
      <c r="A28" s="128" t="s">
        <v>16</v>
      </c>
      <c r="B28" s="567" t="s">
        <v>182</v>
      </c>
      <c r="C28" s="334"/>
      <c r="D28" s="577" t="s">
        <v>206</v>
      </c>
      <c r="E28" s="221"/>
      <c r="F28" s="221"/>
      <c r="G28" s="221"/>
      <c r="H28" s="518" t="s">
        <v>140</v>
      </c>
      <c r="I28" s="221"/>
      <c r="J28" s="178" t="s">
        <v>184</v>
      </c>
    </row>
    <row r="29" spans="1:18" ht="12.75" customHeight="1">
      <c r="A29" s="222"/>
      <c r="B29" s="576"/>
      <c r="C29" s="222"/>
      <c r="D29" s="561"/>
      <c r="E29" s="222"/>
      <c r="F29" s="519" t="s">
        <v>95</v>
      </c>
      <c r="G29" s="222"/>
      <c r="H29" s="519" t="s">
        <v>141</v>
      </c>
      <c r="I29" s="518"/>
      <c r="J29" s="180" t="s">
        <v>185</v>
      </c>
      <c r="K29" s="25"/>
    </row>
    <row r="30" spans="1:18">
      <c r="A30" s="335" t="s">
        <v>192</v>
      </c>
      <c r="B30" s="126"/>
      <c r="C30" s="223"/>
      <c r="D30" s="126"/>
      <c r="E30" s="223"/>
      <c r="F30" s="126"/>
      <c r="G30" s="223"/>
      <c r="H30" s="126"/>
      <c r="I30" s="126"/>
      <c r="J30" s="126"/>
      <c r="K30" s="22"/>
    </row>
    <row r="31" spans="1:18">
      <c r="A31" s="265" t="s">
        <v>193</v>
      </c>
      <c r="B31" s="129">
        <v>45.5</v>
      </c>
      <c r="C31" s="131"/>
      <c r="D31" s="129">
        <v>0</v>
      </c>
      <c r="E31" s="131"/>
      <c r="F31" s="129">
        <v>0</v>
      </c>
      <c r="G31" s="131"/>
      <c r="H31" s="129">
        <v>4.2</v>
      </c>
      <c r="I31" s="131"/>
      <c r="J31" s="129">
        <f>SUM(B31:I31)</f>
        <v>49.7</v>
      </c>
      <c r="K31" s="23"/>
    </row>
    <row r="32" spans="1:18">
      <c r="A32" s="265" t="s">
        <v>194</v>
      </c>
      <c r="B32" s="137">
        <v>0.8</v>
      </c>
      <c r="C32" s="224"/>
      <c r="D32" s="137">
        <v>0</v>
      </c>
      <c r="E32" s="224"/>
      <c r="F32" s="137">
        <v>0</v>
      </c>
      <c r="G32" s="224"/>
      <c r="H32" s="137">
        <v>82.8</v>
      </c>
      <c r="I32" s="224"/>
      <c r="J32" s="137">
        <f>SUM(B32:I32)</f>
        <v>83.6</v>
      </c>
      <c r="K32" s="23"/>
    </row>
    <row r="33" spans="1:12">
      <c r="A33" s="265" t="s">
        <v>266</v>
      </c>
      <c r="B33" s="137">
        <v>1.5</v>
      </c>
      <c r="C33" s="224"/>
      <c r="D33" s="137">
        <v>1.7</v>
      </c>
      <c r="E33" s="224"/>
      <c r="F33" s="137">
        <v>0</v>
      </c>
      <c r="G33" s="224"/>
      <c r="H33" s="137">
        <v>0</v>
      </c>
      <c r="I33" s="224"/>
      <c r="J33" s="137">
        <f>SUM(B33:I33)</f>
        <v>3.2</v>
      </c>
      <c r="K33" s="23"/>
    </row>
    <row r="34" spans="1:12">
      <c r="A34" s="265" t="s">
        <v>195</v>
      </c>
      <c r="B34" s="137">
        <v>-31.2</v>
      </c>
      <c r="C34" s="224"/>
      <c r="D34" s="137">
        <v>-0.6</v>
      </c>
      <c r="E34" s="224"/>
      <c r="F34" s="137">
        <v>0</v>
      </c>
      <c r="G34" s="224"/>
      <c r="H34" s="137">
        <v>-6.7</v>
      </c>
      <c r="I34" s="224"/>
      <c r="J34" s="137">
        <f>SUM(B34:I34)</f>
        <v>-38.5</v>
      </c>
      <c r="K34" s="23"/>
    </row>
    <row r="35" spans="1:12" ht="13.8" thickBot="1">
      <c r="A35" s="512" t="s">
        <v>196</v>
      </c>
      <c r="B35" s="138">
        <f>SUM(B31:B34)</f>
        <v>16.599999999999998</v>
      </c>
      <c r="C35" s="131"/>
      <c r="D35" s="138">
        <f>SUM(D31:D34)</f>
        <v>1.1000000000000001</v>
      </c>
      <c r="E35" s="131"/>
      <c r="F35" s="138">
        <f>SUM(F31:F34)</f>
        <v>0</v>
      </c>
      <c r="G35" s="131"/>
      <c r="H35" s="138">
        <f>SUM(H31:H34)</f>
        <v>80.3</v>
      </c>
      <c r="I35" s="131"/>
      <c r="J35" s="138">
        <f>SUM(J31:J34)</f>
        <v>98</v>
      </c>
      <c r="K35" s="23"/>
    </row>
    <row r="36" spans="1:12" ht="13.8" thickTop="1">
      <c r="A36" s="512"/>
      <c r="B36" s="148"/>
      <c r="C36" s="131"/>
      <c r="D36" s="148"/>
      <c r="E36" s="131"/>
      <c r="F36" s="148"/>
      <c r="G36" s="131"/>
      <c r="H36" s="148"/>
      <c r="I36" s="131"/>
      <c r="J36" s="148"/>
      <c r="K36" s="23"/>
    </row>
    <row r="37" spans="1:12">
      <c r="A37" s="265" t="s">
        <v>267</v>
      </c>
      <c r="B37" s="211" t="s">
        <v>16</v>
      </c>
      <c r="C37" s="131"/>
      <c r="D37" s="129"/>
      <c r="E37" s="131"/>
      <c r="F37" s="129"/>
      <c r="G37" s="131"/>
      <c r="H37" s="129"/>
      <c r="I37" s="131"/>
      <c r="J37" s="129"/>
      <c r="K37" s="23"/>
    </row>
    <row r="38" spans="1:12" ht="34.200000000000003" customHeight="1">
      <c r="A38" s="575" t="s">
        <v>347</v>
      </c>
      <c r="B38" s="575"/>
      <c r="C38" s="575"/>
      <c r="D38" s="575"/>
      <c r="E38" s="575"/>
      <c r="F38" s="575"/>
      <c r="G38" s="575"/>
      <c r="H38" s="575"/>
      <c r="I38" s="575"/>
      <c r="J38" s="575"/>
      <c r="K38" s="24"/>
      <c r="L38" s="24"/>
    </row>
    <row r="39" spans="1:12" s="75" customFormat="1">
      <c r="A39" s="87"/>
      <c r="B39" s="87"/>
      <c r="C39" s="87"/>
      <c r="D39" s="87"/>
      <c r="E39" s="87"/>
      <c r="F39" s="312"/>
      <c r="G39" s="312"/>
      <c r="H39" s="312"/>
      <c r="I39" s="312"/>
      <c r="J39" s="312"/>
      <c r="K39" s="337"/>
      <c r="L39" s="337"/>
    </row>
  </sheetData>
  <customSheetViews>
    <customSheetView guid="{EE9C984D-B871-40E4-A0F6-3FC6FF85D889}" scale="60" showPageBreaks="1" view="pageBreakPreview" showRuler="0">
      <selection activeCell="C65" sqref="C65"/>
    </customSheetView>
  </customSheetViews>
  <mergeCells count="7">
    <mergeCell ref="A38:J38"/>
    <mergeCell ref="B28:B29"/>
    <mergeCell ref="D28:D29"/>
    <mergeCell ref="H7:J7"/>
    <mergeCell ref="B12:B13"/>
    <mergeCell ref="D12:D13"/>
    <mergeCell ref="A22:J22"/>
  </mergeCells>
  <phoneticPr fontId="20" type="noConversion"/>
  <hyperlinks>
    <hyperlink ref="A2" location="'Table of Contents'!A1" display="'Table of Contents'!A1"/>
    <hyperlink ref="A7" location="'Income Statement '!A11" display="'Income Statement '!A11"/>
    <hyperlink ref="A7:G7" location="'Income Statement '!A13" display="Back to Income Statement"/>
    <hyperlink ref="J7:L7" location="'Cash Flow Statement'!B12" display="Back to Cash Flow Statement"/>
    <hyperlink ref="D7:E7" location="'Income Statement '!A13" display="Back to Income Statement"/>
    <hyperlink ref="B7:C7" location="'Income Statement '!A13" display="Back to Income Statement"/>
    <hyperlink ref="B4" location="'Revenue and Asset Profile'!A7:T26" display="'Revenue and Asset Profile'!A7:T26"/>
    <hyperlink ref="B5" location="'Revenue and Asset Profile'!A29:T48" display="'Revenue and Asset Profile'!A29:T48"/>
    <hyperlink ref="A4" location="'Net Gain on Asset Dispositions'!A8:J22" display="'Net Gain on Asset Dispositions'!A8:J22"/>
    <hyperlink ref="A5" location="'Net Gain on Asset Dispositions'!A24:J38" display="'Net Gain on Asset Dispositions'!A24:J38"/>
    <hyperlink ref="H7" location="'Cash Flow Statement'!B14" display="'Cash Flow Statement'!B14"/>
  </hyperlinks>
  <printOptions horizontalCentered="1"/>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0"/>
  <sheetViews>
    <sheetView showRuler="0" zoomScaleNormal="100" workbookViewId="0"/>
  </sheetViews>
  <sheetFormatPr defaultColWidth="9.109375" defaultRowHeight="10.199999999999999"/>
  <cols>
    <col min="1" max="1" width="40.6640625" style="4" customWidth="1"/>
    <col min="2" max="2" width="2" style="4" customWidth="1"/>
    <col min="3" max="3" width="10.88671875" style="4" customWidth="1"/>
    <col min="4" max="4" width="4" style="4" bestFit="1" customWidth="1"/>
    <col min="5" max="5" width="10.88671875" style="4" customWidth="1"/>
    <col min="6" max="6" width="4" style="4" bestFit="1" customWidth="1"/>
    <col min="7" max="7" width="10.88671875" style="4" customWidth="1"/>
    <col min="8" max="8" width="4" style="4" customWidth="1"/>
    <col min="9" max="9" width="3.5546875" style="4" customWidth="1"/>
    <col min="10" max="10" width="11.6640625" style="4" customWidth="1"/>
    <col min="11" max="12" width="2" style="4" customWidth="1"/>
    <col min="13" max="13" width="19" style="4" customWidth="1"/>
    <col min="14" max="15" width="9.109375" style="4"/>
    <col min="16" max="16" width="49.6640625" style="4" bestFit="1" customWidth="1"/>
    <col min="17" max="17" width="10.44140625" style="4" customWidth="1"/>
    <col min="18" max="18" width="2.44140625" style="4" customWidth="1"/>
    <col min="19" max="19" width="9.109375" style="4"/>
    <col min="20" max="20" width="2.6640625" style="4" customWidth="1"/>
    <col min="21" max="21" width="9.109375" style="4"/>
    <col min="22" max="22" width="3.109375" style="4" customWidth="1"/>
    <col min="23" max="23" width="9.109375" style="4"/>
    <col min="24" max="24" width="3.109375" style="4" customWidth="1"/>
    <col min="25" max="25" width="9.109375" style="4"/>
    <col min="26" max="26" width="2.6640625" style="4" customWidth="1"/>
    <col min="27" max="27" width="9.109375" style="4"/>
    <col min="28" max="28" width="2.88671875" style="4" customWidth="1"/>
    <col min="29" max="29" width="11.6640625" style="4" customWidth="1"/>
    <col min="30" max="16384" width="9.109375" style="4"/>
  </cols>
  <sheetData>
    <row r="1" spans="1:13" ht="13.2">
      <c r="A1" s="30"/>
      <c r="B1" s="1"/>
      <c r="C1" s="1"/>
      <c r="D1" s="1"/>
      <c r="E1" s="1"/>
      <c r="F1" s="3"/>
      <c r="G1" s="3"/>
      <c r="M1" s="29"/>
    </row>
    <row r="2" spans="1:13" ht="13.2">
      <c r="A2" s="559" t="s">
        <v>59</v>
      </c>
      <c r="B2" s="559"/>
      <c r="C2" s="559"/>
      <c r="E2" s="533" t="s">
        <v>160</v>
      </c>
      <c r="F2" s="533"/>
      <c r="G2" s="533"/>
    </row>
    <row r="3" spans="1:13" ht="15.6">
      <c r="A3" s="141" t="s">
        <v>63</v>
      </c>
      <c r="B3" s="379"/>
      <c r="C3" s="379"/>
      <c r="D3" s="226"/>
      <c r="E3" s="226"/>
      <c r="F3" s="226"/>
      <c r="G3" s="226"/>
      <c r="H3" s="226"/>
    </row>
    <row r="4" spans="1:13" ht="15.6">
      <c r="A4" s="141" t="s">
        <v>91</v>
      </c>
      <c r="B4" s="377"/>
      <c r="C4" s="227"/>
      <c r="D4" s="227"/>
      <c r="E4" s="227"/>
      <c r="F4" s="227"/>
      <c r="G4" s="227"/>
      <c r="H4" s="226"/>
    </row>
    <row r="5" spans="1:13" ht="15.6">
      <c r="A5" s="220" t="s">
        <v>420</v>
      </c>
      <c r="B5" s="417"/>
      <c r="C5" s="227"/>
      <c r="D5" s="227"/>
      <c r="E5" s="227"/>
      <c r="F5" s="227"/>
      <c r="G5" s="227"/>
      <c r="H5" s="226"/>
    </row>
    <row r="6" spans="1:13" ht="13.2">
      <c r="A6" s="128" t="s">
        <v>263</v>
      </c>
      <c r="B6" s="377"/>
      <c r="C6" s="227"/>
      <c r="D6" s="227"/>
      <c r="E6" s="227"/>
      <c r="F6" s="227"/>
      <c r="G6" s="227"/>
      <c r="H6" s="226"/>
    </row>
    <row r="7" spans="1:13" ht="13.2">
      <c r="A7" s="128"/>
      <c r="B7" s="377"/>
      <c r="C7" s="227"/>
      <c r="D7" s="227"/>
      <c r="E7" s="227"/>
      <c r="F7" s="227"/>
      <c r="G7" s="227"/>
      <c r="H7" s="226"/>
    </row>
    <row r="8" spans="1:13" ht="13.2">
      <c r="A8" s="226"/>
      <c r="B8" s="226"/>
      <c r="C8" s="385">
        <v>2017</v>
      </c>
      <c r="D8" s="228"/>
      <c r="E8" s="519">
        <v>2016</v>
      </c>
      <c r="F8" s="228"/>
      <c r="G8" s="519">
        <v>2015</v>
      </c>
      <c r="H8" s="226"/>
    </row>
    <row r="9" spans="1:13" ht="13.2">
      <c r="A9" s="226"/>
      <c r="B9" s="226"/>
      <c r="C9" s="165"/>
      <c r="D9" s="228"/>
      <c r="E9" s="165"/>
      <c r="F9" s="228"/>
      <c r="G9" s="165"/>
      <c r="H9" s="226"/>
    </row>
    <row r="10" spans="1:13" ht="13.2">
      <c r="A10" s="376" t="s">
        <v>182</v>
      </c>
      <c r="B10" s="377"/>
      <c r="C10" s="229">
        <v>6.8</v>
      </c>
      <c r="D10" s="230"/>
      <c r="E10" s="229">
        <v>10.5</v>
      </c>
      <c r="F10" s="230"/>
      <c r="G10" s="229">
        <v>12</v>
      </c>
      <c r="H10" s="226"/>
    </row>
    <row r="11" spans="1:13" ht="13.2">
      <c r="A11" s="376" t="s">
        <v>183</v>
      </c>
      <c r="B11" s="377"/>
      <c r="C11" s="346">
        <v>0</v>
      </c>
      <c r="D11" s="347"/>
      <c r="E11" s="346">
        <v>1.2</v>
      </c>
      <c r="F11" s="347"/>
      <c r="G11" s="346">
        <v>1.4</v>
      </c>
      <c r="H11" s="226"/>
    </row>
    <row r="12" spans="1:13" ht="13.2">
      <c r="A12" s="265" t="s">
        <v>134</v>
      </c>
      <c r="B12" s="377"/>
      <c r="C12" s="231">
        <v>434.2</v>
      </c>
      <c r="D12" s="230"/>
      <c r="E12" s="231">
        <v>375.3</v>
      </c>
      <c r="F12" s="230"/>
      <c r="G12" s="231">
        <v>335.1</v>
      </c>
      <c r="H12" s="226"/>
    </row>
    <row r="13" spans="1:13" ht="13.8" thickBot="1">
      <c r="A13" s="470" t="s">
        <v>9</v>
      </c>
      <c r="B13" s="377"/>
      <c r="C13" s="232">
        <f>SUM(C10:C12)</f>
        <v>441</v>
      </c>
      <c r="D13" s="230"/>
      <c r="E13" s="232">
        <f>SUM(E10:E12)</f>
        <v>387</v>
      </c>
      <c r="F13" s="230"/>
      <c r="G13" s="232">
        <f>SUM(G10:G12)</f>
        <v>348.5</v>
      </c>
      <c r="H13" s="226"/>
    </row>
    <row r="14" spans="1:13" ht="43.5" customHeight="1" thickTop="1">
      <c r="A14" s="543" t="s">
        <v>347</v>
      </c>
      <c r="B14" s="544"/>
      <c r="C14" s="544"/>
      <c r="D14" s="544"/>
      <c r="E14" s="544"/>
      <c r="F14" s="544"/>
      <c r="G14" s="544"/>
    </row>
    <row r="16" spans="1:13" ht="13.2">
      <c r="A16" s="559" t="s">
        <v>59</v>
      </c>
      <c r="B16" s="559"/>
      <c r="C16" s="559"/>
      <c r="E16" s="545" t="s">
        <v>64</v>
      </c>
      <c r="F16" s="533"/>
      <c r="G16" s="533"/>
    </row>
    <row r="17" spans="1:8" ht="15.6">
      <c r="A17" s="141" t="s">
        <v>63</v>
      </c>
      <c r="B17" s="514"/>
      <c r="C17" s="515"/>
      <c r="D17" s="515"/>
      <c r="E17" s="514"/>
      <c r="F17" s="515"/>
      <c r="G17" s="514"/>
      <c r="H17" s="226"/>
    </row>
    <row r="18" spans="1:8" ht="15.6">
      <c r="A18" s="220" t="s">
        <v>197</v>
      </c>
      <c r="B18" s="168"/>
      <c r="C18" s="168" t="s">
        <v>16</v>
      </c>
      <c r="D18" s="168"/>
      <c r="E18" s="168" t="s">
        <v>16</v>
      </c>
      <c r="F18" s="168"/>
      <c r="G18" s="168"/>
      <c r="H18" s="226"/>
    </row>
    <row r="19" spans="1:8" ht="15.6">
      <c r="A19" s="220" t="s">
        <v>39</v>
      </c>
      <c r="B19" s="168"/>
      <c r="C19" s="168"/>
      <c r="D19" s="168"/>
      <c r="E19" s="168"/>
      <c r="F19" s="168"/>
      <c r="G19" s="168"/>
      <c r="H19" s="226"/>
    </row>
    <row r="20" spans="1:8" ht="13.2">
      <c r="A20" s="128" t="s">
        <v>263</v>
      </c>
      <c r="B20" s="170"/>
      <c r="C20" s="170"/>
      <c r="D20" s="170"/>
      <c r="E20" s="170" t="s">
        <v>16</v>
      </c>
      <c r="F20" s="170"/>
      <c r="G20" s="170"/>
      <c r="H20" s="226"/>
    </row>
    <row r="21" spans="1:8" ht="13.2">
      <c r="A21" s="170"/>
      <c r="B21" s="521"/>
      <c r="C21" s="521"/>
      <c r="D21" s="521"/>
      <c r="E21" s="521"/>
      <c r="F21" s="521"/>
      <c r="G21" s="521"/>
      <c r="H21" s="226"/>
    </row>
    <row r="22" spans="1:8" ht="13.2">
      <c r="A22" s="518"/>
      <c r="B22" s="518"/>
      <c r="C22" s="519">
        <v>2017</v>
      </c>
      <c r="D22" s="252"/>
      <c r="E22" s="519">
        <v>2016</v>
      </c>
      <c r="F22" s="252"/>
      <c r="G22" s="519">
        <v>2015</v>
      </c>
      <c r="H22" s="226"/>
    </row>
    <row r="23" spans="1:8" ht="13.2">
      <c r="A23" s="128" t="s">
        <v>16</v>
      </c>
      <c r="B23" s="514"/>
      <c r="C23" s="198"/>
      <c r="D23" s="199"/>
      <c r="E23" s="198"/>
      <c r="F23" s="199"/>
      <c r="G23" s="198"/>
      <c r="H23" s="226"/>
    </row>
    <row r="24" spans="1:8" ht="13.2">
      <c r="A24" s="513" t="s">
        <v>343</v>
      </c>
      <c r="B24" s="514"/>
      <c r="C24" s="198">
        <v>55.9</v>
      </c>
      <c r="D24" s="522">
        <v>-1</v>
      </c>
      <c r="E24" s="198">
        <v>53.1</v>
      </c>
      <c r="F24" s="522"/>
      <c r="G24" s="198">
        <v>45.4</v>
      </c>
      <c r="H24" s="522">
        <v>-2</v>
      </c>
    </row>
    <row r="25" spans="1:8" ht="13.2">
      <c r="A25" s="513" t="s">
        <v>100</v>
      </c>
      <c r="B25" s="514"/>
      <c r="C25" s="201">
        <v>-12</v>
      </c>
      <c r="D25" s="199"/>
      <c r="E25" s="201">
        <v>-5.7</v>
      </c>
      <c r="F25" s="199"/>
      <c r="G25" s="201">
        <v>0.5</v>
      </c>
      <c r="H25" s="226"/>
    </row>
    <row r="26" spans="1:8" ht="13.8" thickBot="1">
      <c r="A26" s="513" t="s">
        <v>400</v>
      </c>
      <c r="B26" s="514"/>
      <c r="C26" s="508">
        <f>SUM(C24:C25)</f>
        <v>43.9</v>
      </c>
      <c r="D26" s="199"/>
      <c r="E26" s="508">
        <f>SUM(E24:E25)</f>
        <v>47.4</v>
      </c>
      <c r="F26" s="199"/>
      <c r="G26" s="508">
        <f>SUM(G24:G25)</f>
        <v>45.9</v>
      </c>
      <c r="H26" s="226"/>
    </row>
    <row r="27" spans="1:8" ht="13.8" thickTop="1">
      <c r="A27" s="513"/>
      <c r="B27" s="514"/>
      <c r="C27" s="404"/>
      <c r="D27" s="199"/>
      <c r="E27" s="404"/>
      <c r="F27" s="199"/>
      <c r="G27" s="404"/>
      <c r="H27" s="226"/>
    </row>
    <row r="28" spans="1:8" ht="13.2">
      <c r="A28" s="513" t="s">
        <v>402</v>
      </c>
      <c r="B28" s="514"/>
      <c r="C28" s="200"/>
      <c r="D28" s="199"/>
      <c r="E28" s="200"/>
      <c r="F28" s="199"/>
      <c r="G28" s="200"/>
      <c r="H28" s="226"/>
    </row>
    <row r="29" spans="1:8" ht="13.2">
      <c r="A29" s="513" t="s">
        <v>401</v>
      </c>
      <c r="B29" s="514"/>
      <c r="C29" s="200"/>
      <c r="D29" s="199"/>
      <c r="E29" s="200"/>
      <c r="F29" s="199"/>
      <c r="G29" s="200"/>
      <c r="H29" s="226"/>
    </row>
    <row r="30" spans="1:8" ht="31.8" customHeight="1">
      <c r="A30" s="543" t="s">
        <v>347</v>
      </c>
      <c r="B30" s="544"/>
      <c r="C30" s="544"/>
      <c r="D30" s="544"/>
      <c r="E30" s="544"/>
      <c r="F30" s="544"/>
      <c r="G30" s="544"/>
    </row>
  </sheetData>
  <customSheetViews>
    <customSheetView guid="{EE9C984D-B871-40E4-A0F6-3FC6FF85D889}" scale="60" showPageBreaks="1" view="pageBreakPreview" showRuler="0">
      <selection activeCell="R57" sqref="R57"/>
    </customSheetView>
  </customSheetViews>
  <mergeCells count="6">
    <mergeCell ref="A16:C16"/>
    <mergeCell ref="E16:G16"/>
    <mergeCell ref="A30:G30"/>
    <mergeCell ref="A2:C2"/>
    <mergeCell ref="E2:G2"/>
    <mergeCell ref="A14:G14"/>
  </mergeCells>
  <phoneticPr fontId="20" type="noConversion"/>
  <hyperlinks>
    <hyperlink ref="A2" location="'Table of Contents'!A1" display="'Table of Contents'!A1"/>
    <hyperlink ref="E2:G2" location="'Balance Sheets'!A1" display="Back to Balance Sheets"/>
    <hyperlink ref="A16" location="'Table of Contents'!A1" display="'Table of Contents'!A1"/>
    <hyperlink ref="E16" location="'Income Statement '!A11" display="'Income Statement '!A11"/>
    <hyperlink ref="E16:G16" location="'Income Statement '!A16" display="Back to Income Statement"/>
  </hyperlinks>
  <printOptions horizontalCentered="1"/>
  <pageMargins left="0.75" right="0.75" top="0.7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G50"/>
  <sheetViews>
    <sheetView showRuler="0" zoomScaleNormal="100" workbookViewId="0"/>
  </sheetViews>
  <sheetFormatPr defaultColWidth="9.109375" defaultRowHeight="13.2"/>
  <cols>
    <col min="1" max="1" width="58.21875" style="1" customWidth="1"/>
    <col min="2" max="2" width="2" style="1" customWidth="1"/>
    <col min="3" max="3" width="11.6640625" style="1" customWidth="1"/>
    <col min="4" max="4" width="3.5546875" style="1" customWidth="1"/>
    <col min="5" max="5" width="11.6640625" style="1" customWidth="1"/>
    <col min="6" max="6" width="3.5546875" style="1" customWidth="1"/>
    <col min="7" max="7" width="11.6640625" style="1" customWidth="1"/>
    <col min="8" max="16384" width="9.109375" style="1"/>
  </cols>
  <sheetData>
    <row r="2" spans="1:7">
      <c r="A2" s="69" t="s">
        <v>59</v>
      </c>
      <c r="C2" s="545" t="s">
        <v>64</v>
      </c>
      <c r="D2" s="533"/>
      <c r="E2" s="533"/>
      <c r="F2" s="533"/>
    </row>
    <row r="3" spans="1:7" ht="15.6">
      <c r="A3" s="141" t="s">
        <v>63</v>
      </c>
      <c r="B3" s="119"/>
      <c r="C3" s="119"/>
      <c r="D3" s="119"/>
      <c r="E3" s="119"/>
      <c r="F3" s="119"/>
      <c r="G3" s="119"/>
    </row>
    <row r="4" spans="1:7" ht="15.6">
      <c r="A4" s="141" t="s">
        <v>58</v>
      </c>
      <c r="B4" s="119"/>
      <c r="C4" s="119"/>
      <c r="D4" s="119"/>
      <c r="E4" s="119"/>
      <c r="F4" s="119"/>
      <c r="G4" s="119"/>
    </row>
    <row r="5" spans="1:7">
      <c r="A5" s="128" t="s">
        <v>263</v>
      </c>
      <c r="B5" s="119"/>
      <c r="C5" s="119"/>
      <c r="D5" s="119"/>
      <c r="E5" s="119"/>
      <c r="F5" s="119"/>
      <c r="G5" s="119"/>
    </row>
    <row r="6" spans="1:7" ht="15.6">
      <c r="A6" s="141"/>
      <c r="B6" s="119"/>
      <c r="C6" s="119"/>
      <c r="D6" s="119"/>
      <c r="E6" s="119"/>
      <c r="F6" s="119"/>
      <c r="G6" s="119"/>
    </row>
    <row r="7" spans="1:7">
      <c r="A7" s="136" t="s">
        <v>271</v>
      </c>
      <c r="B7" s="119"/>
      <c r="C7" s="119"/>
      <c r="D7" s="119"/>
      <c r="E7" s="119"/>
      <c r="F7" s="119"/>
      <c r="G7" s="119"/>
    </row>
    <row r="8" spans="1:7">
      <c r="A8" s="136" t="s">
        <v>272</v>
      </c>
      <c r="B8" s="119"/>
      <c r="C8" s="119"/>
      <c r="D8" s="119"/>
      <c r="E8" s="119"/>
      <c r="F8" s="119"/>
      <c r="G8" s="119"/>
    </row>
    <row r="9" spans="1:7">
      <c r="A9" s="119"/>
      <c r="B9" s="119"/>
      <c r="C9" s="579"/>
      <c r="D9" s="580"/>
      <c r="E9" s="580"/>
      <c r="F9" s="580"/>
      <c r="G9" s="580"/>
    </row>
    <row r="10" spans="1:7">
      <c r="A10" s="119"/>
      <c r="B10" s="119"/>
      <c r="C10" s="207">
        <v>2017</v>
      </c>
      <c r="D10" s="119"/>
      <c r="E10" s="517">
        <v>2016</v>
      </c>
      <c r="F10" s="514"/>
      <c r="G10" s="517">
        <v>2015</v>
      </c>
    </row>
    <row r="11" spans="1:7">
      <c r="A11" s="128" t="s">
        <v>40</v>
      </c>
      <c r="B11" s="119"/>
      <c r="C11" s="208"/>
      <c r="D11" s="119"/>
      <c r="E11" s="208"/>
      <c r="F11" s="514"/>
      <c r="G11" s="208"/>
    </row>
    <row r="12" spans="1:7">
      <c r="A12" s="126" t="s">
        <v>41</v>
      </c>
      <c r="B12" s="501"/>
      <c r="C12" s="501" t="s">
        <v>16</v>
      </c>
      <c r="D12" s="501"/>
      <c r="E12" s="514" t="s">
        <v>16</v>
      </c>
      <c r="F12" s="514"/>
      <c r="G12" s="514" t="s">
        <v>16</v>
      </c>
    </row>
    <row r="13" spans="1:7">
      <c r="A13" s="131" t="s">
        <v>42</v>
      </c>
      <c r="B13" s="119" t="s">
        <v>16</v>
      </c>
      <c r="C13" s="233">
        <v>-1.1000000000000001</v>
      </c>
      <c r="D13" s="235"/>
      <c r="E13" s="233">
        <v>6</v>
      </c>
      <c r="F13" s="235"/>
      <c r="G13" s="233">
        <v>5.6</v>
      </c>
    </row>
    <row r="14" spans="1:7">
      <c r="A14" s="131" t="s">
        <v>43</v>
      </c>
      <c r="B14" s="119" t="s">
        <v>16</v>
      </c>
      <c r="C14" s="236">
        <v>-0.1</v>
      </c>
      <c r="D14" s="237"/>
      <c r="E14" s="236">
        <v>0</v>
      </c>
      <c r="F14" s="237"/>
      <c r="G14" s="236">
        <v>-0.2</v>
      </c>
    </row>
    <row r="15" spans="1:7">
      <c r="A15" s="131" t="s">
        <v>16</v>
      </c>
      <c r="B15" s="119"/>
      <c r="C15" s="238">
        <f>SUM(C13:C14)</f>
        <v>-1.2000000000000002</v>
      </c>
      <c r="D15" s="237"/>
      <c r="E15" s="238">
        <f>SUM(E13:E14)</f>
        <v>6</v>
      </c>
      <c r="F15" s="237"/>
      <c r="G15" s="238">
        <f>SUM(G13:G14)</f>
        <v>5.3999999999999995</v>
      </c>
    </row>
    <row r="16" spans="1:7">
      <c r="A16" s="131" t="s">
        <v>44</v>
      </c>
      <c r="B16" s="119" t="s">
        <v>16</v>
      </c>
      <c r="C16" s="236">
        <v>18</v>
      </c>
      <c r="D16" s="237"/>
      <c r="E16" s="236">
        <v>16.899999999999999</v>
      </c>
      <c r="F16" s="237"/>
      <c r="G16" s="236">
        <v>15.3</v>
      </c>
    </row>
    <row r="17" spans="1:7">
      <c r="A17" s="131" t="s">
        <v>16</v>
      </c>
      <c r="B17" s="119" t="s">
        <v>16</v>
      </c>
      <c r="C17" s="239">
        <f>SUM(C15:C16)</f>
        <v>16.8</v>
      </c>
      <c r="D17" s="237"/>
      <c r="E17" s="239">
        <f>SUM(E15:E16)</f>
        <v>22.9</v>
      </c>
      <c r="F17" s="237"/>
      <c r="G17" s="239">
        <f>SUM(G15:G16)</f>
        <v>20.7</v>
      </c>
    </row>
    <row r="18" spans="1:7">
      <c r="A18" s="128" t="s">
        <v>45</v>
      </c>
      <c r="B18" s="119"/>
      <c r="C18" s="119"/>
      <c r="D18" s="119"/>
      <c r="E18" s="514"/>
      <c r="F18" s="514"/>
      <c r="G18" s="514"/>
    </row>
    <row r="19" spans="1:7">
      <c r="A19" s="126" t="s">
        <v>41</v>
      </c>
      <c r="B19" s="119"/>
      <c r="C19" s="119" t="s">
        <v>16</v>
      </c>
      <c r="D19" s="119"/>
      <c r="E19" s="514" t="s">
        <v>16</v>
      </c>
      <c r="F19" s="514"/>
      <c r="G19" s="514" t="s">
        <v>16</v>
      </c>
    </row>
    <row r="20" spans="1:7">
      <c r="A20" s="119" t="s">
        <v>42</v>
      </c>
      <c r="B20" s="119"/>
      <c r="C20" s="240">
        <v>-270</v>
      </c>
      <c r="D20" s="237"/>
      <c r="E20" s="240">
        <v>55.8</v>
      </c>
      <c r="F20" s="237"/>
      <c r="G20" s="240">
        <v>44.7</v>
      </c>
    </row>
    <row r="21" spans="1:7">
      <c r="A21" s="119" t="s">
        <v>43</v>
      </c>
      <c r="B21" s="119"/>
      <c r="C21" s="236">
        <v>1.2</v>
      </c>
      <c r="D21" s="237"/>
      <c r="E21" s="236">
        <v>10.5</v>
      </c>
      <c r="F21" s="237"/>
      <c r="G21" s="236">
        <v>33.700000000000003</v>
      </c>
    </row>
    <row r="22" spans="1:7">
      <c r="A22" s="119" t="s">
        <v>16</v>
      </c>
      <c r="B22" s="119"/>
      <c r="C22" s="239">
        <f>SUM(C20:C21)</f>
        <v>-268.8</v>
      </c>
      <c r="D22" s="237"/>
      <c r="E22" s="239">
        <f>SUM(E20:E21)</f>
        <v>66.3</v>
      </c>
      <c r="F22" s="237"/>
      <c r="G22" s="239">
        <f>SUM(G20:G21)</f>
        <v>78.400000000000006</v>
      </c>
    </row>
    <row r="23" spans="1:7">
      <c r="A23" s="119" t="s">
        <v>44</v>
      </c>
      <c r="B23" s="119"/>
      <c r="C23" s="236">
        <v>8.3000000000000007</v>
      </c>
      <c r="D23" s="237"/>
      <c r="E23" s="236">
        <v>6.5</v>
      </c>
      <c r="F23" s="237"/>
      <c r="G23" s="236">
        <v>11.8</v>
      </c>
    </row>
    <row r="24" spans="1:7">
      <c r="A24" s="119" t="s">
        <v>16</v>
      </c>
      <c r="B24" s="119"/>
      <c r="C24" s="239">
        <f>SUM(C22:C23)</f>
        <v>-260.5</v>
      </c>
      <c r="D24" s="237"/>
      <c r="E24" s="239">
        <f>SUM(E22:E23)</f>
        <v>72.8</v>
      </c>
      <c r="F24" s="237"/>
      <c r="G24" s="239">
        <f>SUM(G22:G23)</f>
        <v>90.2</v>
      </c>
    </row>
    <row r="25" spans="1:7" ht="13.8" thickBot="1">
      <c r="A25" s="119" t="s">
        <v>100</v>
      </c>
      <c r="B25" s="119"/>
      <c r="C25" s="234">
        <f>SUM(C24:C24)+C17</f>
        <v>-243.7</v>
      </c>
      <c r="D25" s="235"/>
      <c r="E25" s="234">
        <f>SUM(E24:E24)+E17</f>
        <v>95.699999999999989</v>
      </c>
      <c r="F25" s="235"/>
      <c r="G25" s="234">
        <f>SUM(G24:G24)+G17</f>
        <v>110.9</v>
      </c>
    </row>
    <row r="26" spans="1:7" ht="13.8" thickTop="1">
      <c r="A26" s="119"/>
      <c r="B26" s="119"/>
      <c r="C26" s="241"/>
      <c r="D26" s="235"/>
      <c r="E26" s="241"/>
      <c r="F26" s="235"/>
      <c r="G26" s="241"/>
    </row>
    <row r="27" spans="1:7">
      <c r="A27" s="119"/>
      <c r="B27" s="119"/>
      <c r="C27" s="119"/>
      <c r="D27" s="119"/>
      <c r="E27" s="119"/>
      <c r="F27" s="119"/>
      <c r="G27" s="119"/>
    </row>
    <row r="28" spans="1:7" ht="30.6" customHeight="1">
      <c r="A28" s="581" t="s">
        <v>273</v>
      </c>
      <c r="B28" s="534"/>
      <c r="C28" s="534"/>
      <c r="D28" s="534"/>
      <c r="E28" s="534"/>
      <c r="F28" s="534"/>
      <c r="G28" s="534"/>
    </row>
    <row r="29" spans="1:7">
      <c r="A29" s="119"/>
      <c r="B29" s="119"/>
      <c r="C29" s="119"/>
      <c r="D29" s="119"/>
      <c r="E29" s="119"/>
      <c r="F29" s="119"/>
      <c r="G29" s="119"/>
    </row>
    <row r="30" spans="1:7">
      <c r="A30" s="119"/>
      <c r="B30" s="119"/>
      <c r="C30" s="207">
        <v>2017</v>
      </c>
      <c r="D30" s="119"/>
      <c r="E30" s="517">
        <v>2016</v>
      </c>
      <c r="F30" s="514"/>
      <c r="G30" s="517">
        <v>2015</v>
      </c>
    </row>
    <row r="31" spans="1:7">
      <c r="A31" s="119"/>
      <c r="B31" s="119"/>
      <c r="C31" s="208"/>
      <c r="D31" s="119"/>
      <c r="E31" s="208"/>
      <c r="F31" s="514"/>
      <c r="G31" s="208"/>
    </row>
    <row r="32" spans="1:7">
      <c r="A32" s="126" t="s">
        <v>46</v>
      </c>
      <c r="B32" s="119"/>
      <c r="C32" s="233">
        <v>75</v>
      </c>
      <c r="D32" s="235"/>
      <c r="E32" s="233">
        <v>106.9</v>
      </c>
      <c r="F32" s="235"/>
      <c r="G32" s="233">
        <v>94.6</v>
      </c>
    </row>
    <row r="33" spans="1:7">
      <c r="A33" s="126" t="s">
        <v>47</v>
      </c>
      <c r="B33" s="119"/>
      <c r="C33" s="242"/>
      <c r="D33" s="119"/>
      <c r="E33" s="242"/>
      <c r="F33" s="514"/>
      <c r="G33" s="242"/>
    </row>
    <row r="34" spans="1:7">
      <c r="A34" s="131" t="s">
        <v>129</v>
      </c>
      <c r="B34" s="119" t="s">
        <v>16</v>
      </c>
      <c r="C34" s="238">
        <v>0</v>
      </c>
      <c r="D34" s="237"/>
      <c r="E34" s="238">
        <v>-7.8</v>
      </c>
      <c r="F34" s="237"/>
      <c r="G34" s="238">
        <v>0</v>
      </c>
    </row>
    <row r="35" spans="1:7">
      <c r="A35" s="265" t="s">
        <v>199</v>
      </c>
      <c r="B35" s="119" t="s">
        <v>16</v>
      </c>
      <c r="C35" s="239">
        <v>-5.5</v>
      </c>
      <c r="D35" s="237"/>
      <c r="E35" s="239">
        <v>-9.6999999999999993</v>
      </c>
      <c r="F35" s="237"/>
      <c r="G35" s="239">
        <v>-6.2</v>
      </c>
    </row>
    <row r="36" spans="1:7">
      <c r="A36" s="265" t="s">
        <v>106</v>
      </c>
      <c r="B36" s="119"/>
      <c r="C36" s="238">
        <v>-0.9</v>
      </c>
      <c r="D36" s="237"/>
      <c r="E36" s="238">
        <v>-1.7</v>
      </c>
      <c r="F36" s="237"/>
      <c r="G36" s="238">
        <v>-0.9</v>
      </c>
    </row>
    <row r="37" spans="1:7">
      <c r="A37" s="265" t="s">
        <v>105</v>
      </c>
      <c r="B37" s="311"/>
      <c r="C37" s="238">
        <v>-0.5</v>
      </c>
      <c r="D37" s="237"/>
      <c r="E37" s="238">
        <v>6.8</v>
      </c>
      <c r="F37" s="237"/>
      <c r="G37" s="238">
        <v>7.6</v>
      </c>
    </row>
    <row r="38" spans="1:7">
      <c r="A38" s="265" t="s">
        <v>376</v>
      </c>
      <c r="B38" s="426"/>
      <c r="C38" s="238">
        <v>5</v>
      </c>
      <c r="D38" s="237"/>
      <c r="E38" s="238">
        <v>0</v>
      </c>
      <c r="F38" s="237"/>
      <c r="G38" s="238">
        <v>14.1</v>
      </c>
    </row>
    <row r="39" spans="1:7">
      <c r="A39" s="119" t="s">
        <v>48</v>
      </c>
      <c r="B39" s="119"/>
      <c r="C39" s="238">
        <v>-0.9</v>
      </c>
      <c r="D39" s="249"/>
      <c r="E39" s="238">
        <v>1.2</v>
      </c>
      <c r="F39" s="249"/>
      <c r="G39" s="238">
        <v>1.7</v>
      </c>
    </row>
    <row r="40" spans="1:7">
      <c r="A40" s="514" t="s">
        <v>377</v>
      </c>
      <c r="B40" s="514"/>
      <c r="C40" s="238"/>
      <c r="D40" s="237"/>
      <c r="E40" s="238"/>
      <c r="F40" s="237"/>
      <c r="G40" s="238"/>
    </row>
    <row r="41" spans="1:7">
      <c r="A41" s="514" t="s">
        <v>378</v>
      </c>
      <c r="B41" s="514"/>
      <c r="C41" s="238">
        <v>-371.4</v>
      </c>
      <c r="D41" s="237"/>
      <c r="E41" s="238">
        <v>0</v>
      </c>
      <c r="F41" s="237"/>
      <c r="G41" s="238">
        <v>0</v>
      </c>
    </row>
    <row r="42" spans="1:7">
      <c r="A42" s="514" t="s">
        <v>379</v>
      </c>
      <c r="B42" s="514"/>
      <c r="C42" s="238">
        <v>57.2</v>
      </c>
      <c r="D42" s="237"/>
      <c r="E42" s="238">
        <v>0</v>
      </c>
      <c r="F42" s="237"/>
      <c r="G42" s="238">
        <v>0</v>
      </c>
    </row>
    <row r="43" spans="1:7">
      <c r="A43" s="514" t="s">
        <v>380</v>
      </c>
      <c r="B43" s="514"/>
      <c r="C43" s="236">
        <v>-1.7</v>
      </c>
      <c r="D43" s="237"/>
      <c r="E43" s="236">
        <v>0</v>
      </c>
      <c r="F43" s="237"/>
      <c r="G43" s="236">
        <v>0</v>
      </c>
    </row>
    <row r="44" spans="1:7">
      <c r="A44" s="514" t="s">
        <v>421</v>
      </c>
      <c r="B44" s="514"/>
      <c r="C44" s="238">
        <f>SUM(C41:C43)</f>
        <v>-315.89999999999998</v>
      </c>
      <c r="D44" s="237"/>
      <c r="E44" s="238">
        <f>SUM(E41:E43)</f>
        <v>0</v>
      </c>
      <c r="F44" s="237"/>
      <c r="G44" s="238">
        <f>SUM(G41:G43)</f>
        <v>0</v>
      </c>
    </row>
    <row r="45" spans="1:7" ht="13.8" thickBot="1">
      <c r="A45" s="119" t="s">
        <v>100</v>
      </c>
      <c r="B45" s="119"/>
      <c r="C45" s="234">
        <f>SUM(C32:C39)+C44</f>
        <v>-243.7</v>
      </c>
      <c r="D45" s="235"/>
      <c r="E45" s="234">
        <f>SUM(E32:E39)+E44</f>
        <v>95.7</v>
      </c>
      <c r="F45" s="235"/>
      <c r="G45" s="234">
        <f>SUM(G32:G39)+G44</f>
        <v>110.89999999999998</v>
      </c>
    </row>
    <row r="46" spans="1:7" ht="14.4" thickTop="1" thickBot="1">
      <c r="A46" s="119" t="s">
        <v>330</v>
      </c>
      <c r="B46" s="119"/>
      <c r="C46" s="520" t="s">
        <v>381</v>
      </c>
      <c r="D46" s="244"/>
      <c r="E46" s="243">
        <v>0.313</v>
      </c>
      <c r="F46" s="244"/>
      <c r="G46" s="243">
        <v>0.41</v>
      </c>
    </row>
    <row r="47" spans="1:7" s="75" customFormat="1" ht="86.4" customHeight="1" thickTop="1">
      <c r="A47" s="582" t="s">
        <v>422</v>
      </c>
      <c r="B47" s="544"/>
      <c r="C47" s="544"/>
      <c r="D47" s="544"/>
      <c r="E47" s="544"/>
      <c r="F47" s="544"/>
      <c r="G47" s="544"/>
    </row>
    <row r="48" spans="1:7" ht="32.4" customHeight="1">
      <c r="A48" s="543" t="s">
        <v>347</v>
      </c>
      <c r="B48" s="544"/>
      <c r="C48" s="544"/>
      <c r="D48" s="544"/>
      <c r="E48" s="544"/>
      <c r="F48" s="544"/>
      <c r="G48" s="571"/>
    </row>
    <row r="49" spans="1:7">
      <c r="A49" s="572"/>
      <c r="B49" s="534"/>
      <c r="C49" s="534"/>
      <c r="D49" s="534"/>
      <c r="E49" s="534"/>
      <c r="F49" s="534"/>
      <c r="G49" s="542"/>
    </row>
    <row r="50" spans="1:7">
      <c r="A50" s="14"/>
    </row>
  </sheetData>
  <customSheetViews>
    <customSheetView guid="{EE9C984D-B871-40E4-A0F6-3FC6FF85D889}" scale="60" showPageBreaks="1" view="pageBreakPreview" showRuler="0">
      <selection activeCell="C65" sqref="C65"/>
    </customSheetView>
  </customSheetViews>
  <mergeCells count="6">
    <mergeCell ref="A49:G49"/>
    <mergeCell ref="C9:G9"/>
    <mergeCell ref="A48:G48"/>
    <mergeCell ref="C2:F2"/>
    <mergeCell ref="A28:G28"/>
    <mergeCell ref="A47:G47"/>
  </mergeCells>
  <phoneticPr fontId="20" type="noConversion"/>
  <hyperlinks>
    <hyperlink ref="C2" location="'Income Statement '!A11" display="'Income Statement '!A11"/>
    <hyperlink ref="C2:F2" location="'Income Statement '!A32" display="Back to Income Statement"/>
    <hyperlink ref="A2" location="'Table of Contents'!A1" display="Back to Table of Contents"/>
  </hyperlinks>
  <printOptions horizontalCentered="1"/>
  <pageMargins left="0.75" right="0.75" top="1" bottom="1" header="0.5" footer="0.5"/>
  <pageSetup scale="89" orientation="portrait" r:id="rId1"/>
  <headerFooter alignWithMargins="0"/>
  <ignoredErrors>
    <ignoredError sqref="C4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33"/>
  <sheetViews>
    <sheetView showRuler="0" zoomScaleNormal="100" workbookViewId="0">
      <selection activeCell="E2" sqref="E2"/>
    </sheetView>
  </sheetViews>
  <sheetFormatPr defaultColWidth="9.109375" defaultRowHeight="13.2"/>
  <cols>
    <col min="1" max="1" width="48" style="1" customWidth="1"/>
    <col min="2" max="2" width="17.109375" style="1" customWidth="1"/>
    <col min="3" max="3" width="11.88671875" style="1" customWidth="1"/>
    <col min="4" max="4" width="3.5546875" style="1" customWidth="1"/>
    <col min="5" max="5" width="13.33203125" style="1" customWidth="1"/>
    <col min="6" max="16384" width="9.109375" style="1"/>
  </cols>
  <sheetData>
    <row r="1" spans="1:12">
      <c r="A1" s="30"/>
    </row>
    <row r="2" spans="1:12">
      <c r="A2" s="10" t="s">
        <v>59</v>
      </c>
      <c r="B2" s="289" t="s">
        <v>160</v>
      </c>
      <c r="C2" s="289"/>
      <c r="D2" s="290" t="s">
        <v>66</v>
      </c>
      <c r="E2" s="290"/>
      <c r="F2" s="290"/>
    </row>
    <row r="3" spans="1:12" ht="15.6">
      <c r="A3" s="141" t="s">
        <v>63</v>
      </c>
      <c r="B3" s="156"/>
      <c r="C3" s="156"/>
      <c r="D3" s="119"/>
      <c r="E3" s="119"/>
    </row>
    <row r="4" spans="1:12" ht="15.6">
      <c r="A4" s="141" t="s">
        <v>213</v>
      </c>
      <c r="B4" s="119"/>
      <c r="C4" s="119"/>
      <c r="D4" s="119"/>
      <c r="E4" s="119"/>
    </row>
    <row r="5" spans="1:12">
      <c r="A5" s="128" t="s">
        <v>263</v>
      </c>
      <c r="B5" s="119"/>
      <c r="C5" s="119"/>
      <c r="D5" s="119"/>
      <c r="E5" s="119"/>
    </row>
    <row r="6" spans="1:12">
      <c r="A6" s="128"/>
      <c r="B6" s="119"/>
      <c r="C6" s="119"/>
      <c r="D6" s="119"/>
      <c r="E6" s="119"/>
    </row>
    <row r="7" spans="1:12" ht="25.5" customHeight="1">
      <c r="A7" s="581" t="s">
        <v>130</v>
      </c>
      <c r="B7" s="583"/>
      <c r="C7" s="583"/>
      <c r="D7" s="583"/>
      <c r="E7" s="583"/>
      <c r="H7" s="75"/>
      <c r="I7" s="75"/>
      <c r="J7" s="75"/>
      <c r="K7" s="75"/>
      <c r="L7" s="75"/>
    </row>
    <row r="8" spans="1:12">
      <c r="A8" s="245"/>
      <c r="B8" s="245"/>
      <c r="C8" s="245"/>
      <c r="D8" s="245"/>
      <c r="E8" s="245"/>
      <c r="H8" s="75"/>
      <c r="I8" s="75"/>
      <c r="J8" s="75"/>
      <c r="K8" s="75"/>
      <c r="L8" s="75"/>
    </row>
    <row r="9" spans="1:12">
      <c r="A9" s="581" t="s">
        <v>313</v>
      </c>
      <c r="B9" s="583"/>
      <c r="C9" s="583"/>
      <c r="D9" s="583"/>
      <c r="E9" s="583"/>
      <c r="H9" s="75"/>
      <c r="I9" s="75"/>
      <c r="J9" s="75"/>
      <c r="K9" s="75"/>
      <c r="L9" s="75"/>
    </row>
    <row r="10" spans="1:12">
      <c r="A10" s="119"/>
      <c r="B10" s="119"/>
      <c r="C10" s="119"/>
      <c r="D10" s="119"/>
      <c r="E10" s="119"/>
    </row>
    <row r="11" spans="1:12">
      <c r="A11" s="119"/>
      <c r="B11" s="119"/>
      <c r="C11" s="207">
        <v>2017</v>
      </c>
      <c r="D11" s="119"/>
      <c r="E11" s="517">
        <v>2016</v>
      </c>
    </row>
    <row r="12" spans="1:12">
      <c r="A12" s="128" t="s">
        <v>269</v>
      </c>
      <c r="B12" s="119"/>
      <c r="C12" s="208"/>
      <c r="D12" s="119"/>
      <c r="E12" s="208"/>
    </row>
    <row r="13" spans="1:12">
      <c r="A13" s="131" t="s">
        <v>142</v>
      </c>
      <c r="B13" s="119" t="s">
        <v>16</v>
      </c>
      <c r="C13" s="233">
        <v>872.8</v>
      </c>
      <c r="D13" s="235"/>
      <c r="E13" s="233">
        <v>1119.0999999999999</v>
      </c>
    </row>
    <row r="14" spans="1:12">
      <c r="A14" s="131" t="s">
        <v>143</v>
      </c>
      <c r="B14" s="119"/>
      <c r="C14" s="238">
        <v>43.6</v>
      </c>
      <c r="D14" s="237"/>
      <c r="E14" s="238">
        <v>69.5</v>
      </c>
    </row>
    <row r="15" spans="1:12">
      <c r="A15" s="131" t="s">
        <v>214</v>
      </c>
      <c r="B15" s="119" t="s">
        <v>16</v>
      </c>
      <c r="C15" s="238">
        <v>9</v>
      </c>
      <c r="D15" s="237"/>
      <c r="E15" s="238">
        <v>11.1</v>
      </c>
    </row>
    <row r="16" spans="1:12">
      <c r="A16" s="131" t="s">
        <v>48</v>
      </c>
      <c r="B16" s="119" t="s">
        <v>16</v>
      </c>
      <c r="C16" s="246">
        <v>6.3</v>
      </c>
      <c r="D16" s="237"/>
      <c r="E16" s="246">
        <v>1</v>
      </c>
    </row>
    <row r="17" spans="1:6">
      <c r="A17" s="119" t="s">
        <v>35</v>
      </c>
      <c r="B17" s="119"/>
      <c r="C17" s="237">
        <f>SUM(C13:C16)</f>
        <v>931.69999999999993</v>
      </c>
      <c r="D17" s="119"/>
      <c r="E17" s="237">
        <f>SUM(E13:E16)</f>
        <v>1200.6999999999998</v>
      </c>
    </row>
    <row r="18" spans="1:6">
      <c r="A18" s="128" t="s">
        <v>36</v>
      </c>
      <c r="B18" s="119"/>
      <c r="C18" s="119"/>
      <c r="D18" s="119"/>
      <c r="E18" s="514"/>
    </row>
    <row r="19" spans="1:6">
      <c r="A19" s="136" t="s">
        <v>145</v>
      </c>
      <c r="B19" s="119"/>
      <c r="C19" s="237">
        <v>4.0999999999999996</v>
      </c>
      <c r="D19" s="237"/>
      <c r="E19" s="237">
        <v>0</v>
      </c>
    </row>
    <row r="20" spans="1:6">
      <c r="A20" s="136" t="s">
        <v>144</v>
      </c>
      <c r="B20" s="119"/>
      <c r="C20" s="237">
        <v>8</v>
      </c>
      <c r="D20" s="237"/>
      <c r="E20" s="237">
        <v>8</v>
      </c>
    </row>
    <row r="21" spans="1:6">
      <c r="A21" s="119" t="s">
        <v>146</v>
      </c>
      <c r="B21" s="119"/>
      <c r="C21" s="237">
        <v>29.5</v>
      </c>
      <c r="D21" s="237"/>
      <c r="E21" s="237">
        <v>25.4</v>
      </c>
    </row>
    <row r="22" spans="1:6">
      <c r="A22" s="119" t="s">
        <v>208</v>
      </c>
      <c r="B22" s="119"/>
      <c r="C22" s="237">
        <v>-10.3</v>
      </c>
      <c r="D22" s="237"/>
      <c r="E22" s="237">
        <v>-12.9</v>
      </c>
    </row>
    <row r="23" spans="1:6">
      <c r="A23" s="119" t="s">
        <v>147</v>
      </c>
      <c r="B23" s="119"/>
      <c r="C23" s="237">
        <v>2.1</v>
      </c>
      <c r="D23" s="237"/>
      <c r="E23" s="237">
        <v>2.9</v>
      </c>
    </row>
    <row r="24" spans="1:6">
      <c r="A24" s="376" t="s">
        <v>215</v>
      </c>
      <c r="B24" s="377"/>
      <c r="C24" s="237">
        <v>-0.4</v>
      </c>
      <c r="D24" s="237"/>
      <c r="E24" s="237">
        <v>-0.3</v>
      </c>
    </row>
    <row r="25" spans="1:6">
      <c r="A25" s="119" t="s">
        <v>148</v>
      </c>
      <c r="B25" s="119"/>
      <c r="C25" s="237">
        <v>21.7</v>
      </c>
      <c r="D25" s="237"/>
      <c r="E25" s="237">
        <v>26.7</v>
      </c>
    </row>
    <row r="26" spans="1:6">
      <c r="A26" s="119" t="s">
        <v>149</v>
      </c>
      <c r="B26" s="119"/>
      <c r="C26" s="237">
        <v>1.1000000000000001</v>
      </c>
      <c r="D26" s="237"/>
      <c r="E26" s="237">
        <v>1.5</v>
      </c>
    </row>
    <row r="27" spans="1:6">
      <c r="A27" s="119" t="s">
        <v>150</v>
      </c>
      <c r="B27" s="119"/>
      <c r="C27" s="237">
        <v>19.600000000000001</v>
      </c>
      <c r="D27" s="237"/>
      <c r="E27" s="237">
        <v>30.9</v>
      </c>
    </row>
    <row r="28" spans="1:6">
      <c r="A28" s="119" t="s">
        <v>48</v>
      </c>
      <c r="B28" s="119"/>
      <c r="C28" s="237">
        <v>2.6</v>
      </c>
      <c r="D28" s="237"/>
      <c r="E28" s="237">
        <v>29.1</v>
      </c>
    </row>
    <row r="29" spans="1:6">
      <c r="A29" s="119" t="s">
        <v>37</v>
      </c>
      <c r="B29" s="119"/>
      <c r="C29" s="247">
        <f>SUM(C19:C28)</f>
        <v>78</v>
      </c>
      <c r="D29" s="237"/>
      <c r="E29" s="247">
        <f>SUM(E19:E28)</f>
        <v>111.29999999999998</v>
      </c>
    </row>
    <row r="30" spans="1:6" ht="13.8" thickBot="1">
      <c r="A30" s="119" t="s">
        <v>38</v>
      </c>
      <c r="B30" s="119"/>
      <c r="C30" s="248">
        <f>C17-C29</f>
        <v>853.69999999999993</v>
      </c>
      <c r="D30" s="235"/>
      <c r="E30" s="248">
        <f>E17-E29</f>
        <v>1089.3999999999999</v>
      </c>
    </row>
    <row r="31" spans="1:6" ht="45" customHeight="1" thickTop="1">
      <c r="A31" s="543" t="s">
        <v>347</v>
      </c>
      <c r="B31" s="544"/>
      <c r="C31" s="544"/>
      <c r="D31" s="544"/>
      <c r="E31" s="544"/>
      <c r="F31" s="66"/>
    </row>
    <row r="32" spans="1:6" s="12" customFormat="1" ht="20.25" customHeight="1"/>
    <row r="33" spans="1:3">
      <c r="A33" s="14"/>
      <c r="B33" s="14"/>
      <c r="C33" s="14"/>
    </row>
  </sheetData>
  <customSheetViews>
    <customSheetView guid="{EE9C984D-B871-40E4-A0F6-3FC6FF85D889}" scale="60" showPageBreaks="1" view="pageBreakPreview" showRuler="0">
      <selection activeCell="C65" sqref="C65"/>
    </customSheetView>
  </customSheetViews>
  <mergeCells count="3">
    <mergeCell ref="A9:E9"/>
    <mergeCell ref="A31:E31"/>
    <mergeCell ref="A7:E7"/>
  </mergeCells>
  <phoneticPr fontId="20" type="noConversion"/>
  <hyperlinks>
    <hyperlink ref="A2" location="'Table of Contents'!A1" display="'Table of Contents'!A1"/>
    <hyperlink ref="D2:E2" location="'Cash Flow Statement'!B20" display="Back to Cash Flow Statement"/>
    <hyperlink ref="D2:F2" location="'Cash Flow Statement'!B18" display="Back to Cash Flow Statement"/>
    <hyperlink ref="B2:C2" location="'Balance Sheets'!A1" display="Back to Balance Sheets"/>
  </hyperlinks>
  <printOptions horizontalCentered="1"/>
  <pageMargins left="0.75" right="0.75" top="1" bottom="1" header="0.5" footer="0.5"/>
  <pageSetup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E17"/>
  <sheetViews>
    <sheetView showRuler="0" zoomScaleNormal="100" workbookViewId="0"/>
  </sheetViews>
  <sheetFormatPr defaultColWidth="9.109375" defaultRowHeight="13.2"/>
  <cols>
    <col min="1" max="1" width="47.109375" style="1" customWidth="1"/>
    <col min="2" max="2" width="1.5546875" style="1" customWidth="1"/>
    <col min="3" max="3" width="11.88671875" style="1" customWidth="1"/>
    <col min="4" max="4" width="3.33203125" style="1" customWidth="1"/>
    <col min="5" max="5" width="11.88671875" style="1" customWidth="1"/>
    <col min="6" max="16384" width="9.109375" style="1"/>
  </cols>
  <sheetData>
    <row r="2" spans="1:5">
      <c r="A2" s="2" t="s">
        <v>59</v>
      </c>
      <c r="C2" s="533" t="s">
        <v>160</v>
      </c>
      <c r="D2" s="533"/>
      <c r="E2" s="533"/>
    </row>
    <row r="3" spans="1:5" ht="15.6">
      <c r="A3" s="141" t="s">
        <v>63</v>
      </c>
      <c r="B3" s="119"/>
      <c r="C3" s="119"/>
      <c r="D3" s="119"/>
      <c r="E3" s="119"/>
    </row>
    <row r="4" spans="1:5" ht="15.6">
      <c r="A4" s="141" t="s">
        <v>2</v>
      </c>
      <c r="B4" s="119"/>
      <c r="C4" s="119"/>
      <c r="D4" s="119"/>
      <c r="E4" s="119"/>
    </row>
    <row r="5" spans="1:5">
      <c r="A5" s="128" t="s">
        <v>263</v>
      </c>
      <c r="B5" s="119"/>
      <c r="C5" s="119"/>
      <c r="D5" s="119"/>
      <c r="E5" s="119"/>
    </row>
    <row r="6" spans="1:5" ht="15.6">
      <c r="A6" s="141"/>
      <c r="B6" s="119"/>
      <c r="C6" s="119"/>
      <c r="D6" s="119"/>
      <c r="E6" s="119"/>
    </row>
    <row r="7" spans="1:5">
      <c r="A7" s="136" t="s">
        <v>314</v>
      </c>
      <c r="B7" s="119"/>
      <c r="C7" s="119"/>
      <c r="D7" s="119"/>
      <c r="E7" s="119"/>
    </row>
    <row r="8" spans="1:5">
      <c r="A8" s="119"/>
      <c r="B8" s="119"/>
      <c r="C8" s="119"/>
      <c r="D8" s="119"/>
      <c r="E8" s="119"/>
    </row>
    <row r="9" spans="1:5">
      <c r="A9" s="119"/>
      <c r="B9" s="119"/>
      <c r="C9" s="403">
        <v>2017</v>
      </c>
      <c r="D9" s="402"/>
      <c r="E9" s="519">
        <v>2016</v>
      </c>
    </row>
    <row r="10" spans="1:5">
      <c r="A10" s="349" t="s">
        <v>270</v>
      </c>
      <c r="B10" s="119"/>
      <c r="C10" s="341">
        <v>140.30000000000001</v>
      </c>
      <c r="D10" s="342"/>
      <c r="E10" s="341">
        <v>164.4</v>
      </c>
    </row>
    <row r="11" spans="1:5">
      <c r="A11" s="136" t="s">
        <v>216</v>
      </c>
      <c r="B11" s="119"/>
      <c r="C11" s="338">
        <v>58.3</v>
      </c>
      <c r="D11" s="339"/>
      <c r="E11" s="338">
        <v>59</v>
      </c>
    </row>
    <row r="12" spans="1:5">
      <c r="A12" s="119" t="s">
        <v>90</v>
      </c>
      <c r="B12" s="119" t="s">
        <v>16</v>
      </c>
      <c r="C12" s="331">
        <v>-62.5</v>
      </c>
      <c r="D12" s="339"/>
      <c r="E12" s="331">
        <v>-75.7</v>
      </c>
    </row>
    <row r="13" spans="1:5" ht="13.8" thickBot="1">
      <c r="A13" s="136" t="s">
        <v>15</v>
      </c>
      <c r="B13" s="119" t="s">
        <v>16</v>
      </c>
      <c r="C13" s="424">
        <f>SUM(C10:C12)</f>
        <v>136.10000000000002</v>
      </c>
      <c r="D13" s="340"/>
      <c r="E13" s="424">
        <f>SUM(E10:E12)</f>
        <v>147.69999999999999</v>
      </c>
    </row>
    <row r="14" spans="1:5" ht="45" customHeight="1" thickTop="1">
      <c r="A14" s="543" t="s">
        <v>347</v>
      </c>
      <c r="B14" s="543"/>
      <c r="C14" s="543"/>
      <c r="D14" s="543"/>
      <c r="E14" s="543"/>
    </row>
    <row r="16" spans="1:5">
      <c r="A16" s="41"/>
      <c r="B16" s="41"/>
      <c r="C16" s="41"/>
      <c r="D16" s="41"/>
      <c r="E16" s="41"/>
    </row>
    <row r="17" spans="1:1">
      <c r="A17" s="14"/>
    </row>
  </sheetData>
  <customSheetViews>
    <customSheetView guid="{EE9C984D-B871-40E4-A0F6-3FC6FF85D889}" scale="60" showPageBreaks="1" view="pageBreakPreview" showRuler="0">
      <selection activeCell="C65" sqref="C65"/>
    </customSheetView>
  </customSheetViews>
  <mergeCells count="2">
    <mergeCell ref="A14:E14"/>
    <mergeCell ref="C2:E2"/>
  </mergeCells>
  <phoneticPr fontId="20" type="noConversion"/>
  <hyperlinks>
    <hyperlink ref="A2" location="'Table of Contents'!A1" display="'Table of Contents'!A1"/>
    <hyperlink ref="C2:E2" location="'Balance Sheets'!A1" display="Back to Balance Sheets"/>
  </hyperlinks>
  <printOptions horizontalCentered="1"/>
  <pageMargins left="0.75" right="0.75" top="1" bottom="1" header="0.5" footer="0.5"/>
  <pageSetup orientation="portrait" r:id="rId1"/>
  <headerFooter alignWithMargins="0"/>
  <ignoredErrors>
    <ignoredError sqref="C13 E13"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L53"/>
  <sheetViews>
    <sheetView showRuler="0" zoomScaleNormal="100" workbookViewId="0"/>
  </sheetViews>
  <sheetFormatPr defaultColWidth="9.109375" defaultRowHeight="13.2"/>
  <cols>
    <col min="1" max="1" width="70.5546875" style="1" customWidth="1"/>
    <col min="2" max="2" width="1.44140625" style="1" customWidth="1"/>
    <col min="3" max="3" width="12.44140625" style="1" customWidth="1"/>
    <col min="4" max="4" width="3.5546875" style="1" customWidth="1"/>
    <col min="5" max="5" width="12.44140625" style="1" customWidth="1"/>
    <col min="6" max="6" width="2.88671875" style="1" customWidth="1"/>
    <col min="7" max="7" width="4" style="71" customWidth="1"/>
    <col min="8" max="10" width="9.109375" style="71"/>
    <col min="11" max="11" width="40.6640625" style="71" customWidth="1"/>
    <col min="12" max="16384" width="9.109375" style="1"/>
  </cols>
  <sheetData>
    <row r="2" spans="1:12">
      <c r="A2" s="2" t="s">
        <v>59</v>
      </c>
      <c r="B2" s="533" t="s">
        <v>160</v>
      </c>
      <c r="C2" s="533"/>
      <c r="D2" s="533"/>
      <c r="E2" s="533"/>
    </row>
    <row r="3" spans="1:12" ht="15.6">
      <c r="A3" s="141" t="s">
        <v>63</v>
      </c>
      <c r="B3" s="156"/>
      <c r="C3" s="156"/>
      <c r="D3" s="159"/>
      <c r="E3" s="119"/>
      <c r="G3" s="17" t="s">
        <v>62</v>
      </c>
      <c r="H3" s="72"/>
      <c r="I3" s="72"/>
      <c r="J3" s="72"/>
      <c r="K3" s="72"/>
      <c r="L3" s="7"/>
    </row>
    <row r="4" spans="1:12" s="7" customFormat="1" ht="16.2">
      <c r="A4" s="251" t="s">
        <v>52</v>
      </c>
      <c r="B4" s="162"/>
      <c r="C4" s="165" t="s">
        <v>16</v>
      </c>
      <c r="D4" s="252" t="s">
        <v>16</v>
      </c>
      <c r="E4" s="165" t="s">
        <v>16</v>
      </c>
      <c r="G4" s="77" t="s">
        <v>50</v>
      </c>
      <c r="H4" s="584" t="s">
        <v>405</v>
      </c>
      <c r="I4" s="585"/>
      <c r="J4" s="585"/>
      <c r="K4" s="585"/>
      <c r="L4" s="1"/>
    </row>
    <row r="5" spans="1:12" ht="15.6">
      <c r="A5" s="128" t="s">
        <v>263</v>
      </c>
      <c r="B5" s="162"/>
      <c r="C5" s="162"/>
      <c r="D5" s="162"/>
      <c r="E5" s="162"/>
      <c r="G5" s="26"/>
      <c r="H5" s="585"/>
      <c r="I5" s="585"/>
      <c r="J5" s="585"/>
      <c r="K5" s="585"/>
    </row>
    <row r="6" spans="1:12" ht="15.6">
      <c r="A6" s="128"/>
      <c r="B6" s="162"/>
      <c r="C6" s="589" t="s">
        <v>152</v>
      </c>
      <c r="D6" s="590"/>
      <c r="E6" s="590"/>
      <c r="G6" s="78"/>
      <c r="H6" s="585"/>
      <c r="I6" s="585"/>
      <c r="J6" s="585"/>
      <c r="K6" s="585"/>
      <c r="L6" s="7"/>
    </row>
    <row r="7" spans="1:12" ht="15.6">
      <c r="A7" s="128"/>
      <c r="B7" s="162"/>
      <c r="C7" s="127">
        <v>2017</v>
      </c>
      <c r="D7" s="166"/>
      <c r="E7" s="476">
        <v>2016</v>
      </c>
      <c r="G7" s="79"/>
      <c r="H7" s="585"/>
      <c r="I7" s="585"/>
      <c r="J7" s="585"/>
      <c r="K7" s="585"/>
    </row>
    <row r="8" spans="1:12" ht="15.6">
      <c r="A8" s="128" t="s">
        <v>10</v>
      </c>
      <c r="B8" s="253"/>
      <c r="C8" s="126"/>
      <c r="D8" s="126"/>
      <c r="E8" s="126"/>
      <c r="G8" s="78"/>
      <c r="H8" s="585"/>
      <c r="I8" s="585"/>
      <c r="J8" s="585"/>
      <c r="K8" s="585"/>
    </row>
    <row r="9" spans="1:12" ht="15.6">
      <c r="A9" s="386" t="s">
        <v>284</v>
      </c>
      <c r="B9" s="253"/>
      <c r="C9" s="211">
        <v>7422.4</v>
      </c>
      <c r="D9" s="211"/>
      <c r="E9" s="211">
        <v>7105.4</v>
      </c>
      <c r="F9" s="33"/>
      <c r="G9" s="80"/>
      <c r="H9" s="585"/>
      <c r="I9" s="585"/>
      <c r="J9" s="585"/>
      <c r="K9" s="585"/>
    </row>
    <row r="10" spans="1:12" s="7" customFormat="1" ht="15.6">
      <c r="A10" s="150" t="s">
        <v>285</v>
      </c>
      <c r="B10" s="162"/>
      <c r="C10" s="203"/>
      <c r="D10" s="203"/>
      <c r="E10" s="203"/>
      <c r="F10" s="34"/>
      <c r="G10" s="78" t="s">
        <v>16</v>
      </c>
      <c r="H10" s="585"/>
      <c r="I10" s="585"/>
      <c r="J10" s="585"/>
      <c r="K10" s="585"/>
      <c r="L10" s="1"/>
    </row>
    <row r="11" spans="1:12" s="7" customFormat="1">
      <c r="A11" s="150" t="s">
        <v>286</v>
      </c>
      <c r="B11" s="162"/>
      <c r="C11" s="203">
        <v>435.7</v>
      </c>
      <c r="D11" s="203"/>
      <c r="E11" s="203">
        <v>456.5</v>
      </c>
      <c r="F11" s="34"/>
      <c r="G11" s="586" t="s">
        <v>92</v>
      </c>
      <c r="H11" s="584" t="s">
        <v>288</v>
      </c>
      <c r="I11" s="588"/>
      <c r="J11" s="588"/>
      <c r="K11" s="588"/>
      <c r="L11" s="1"/>
    </row>
    <row r="12" spans="1:12" s="7" customFormat="1">
      <c r="A12" s="150" t="s">
        <v>287</v>
      </c>
      <c r="B12" s="162"/>
      <c r="C12" s="215">
        <v>0</v>
      </c>
      <c r="D12" s="203"/>
      <c r="E12" s="215">
        <v>2.6</v>
      </c>
      <c r="F12" s="34"/>
      <c r="G12" s="587"/>
      <c r="H12" s="588"/>
      <c r="I12" s="588"/>
      <c r="J12" s="588"/>
      <c r="K12" s="588"/>
      <c r="L12" s="1"/>
    </row>
    <row r="13" spans="1:12" ht="15" customHeight="1">
      <c r="A13" s="150" t="s">
        <v>281</v>
      </c>
      <c r="B13" s="162"/>
      <c r="C13" s="203">
        <f>SUM(C11:C12)</f>
        <v>435.7</v>
      </c>
      <c r="D13" s="203"/>
      <c r="E13" s="203">
        <f>SUM(E11:E12)</f>
        <v>459.1</v>
      </c>
      <c r="F13" s="33"/>
      <c r="G13" s="587"/>
      <c r="H13" s="588"/>
      <c r="I13" s="588"/>
      <c r="J13" s="588"/>
      <c r="K13" s="588"/>
    </row>
    <row r="14" spans="1:12" ht="9.6" customHeight="1">
      <c r="A14" s="150"/>
      <c r="B14" s="162"/>
      <c r="C14" s="203"/>
      <c r="D14" s="203"/>
      <c r="E14" s="203"/>
      <c r="F14" s="7"/>
      <c r="G14" s="80"/>
      <c r="H14" s="588"/>
      <c r="I14" s="588"/>
      <c r="J14" s="588"/>
      <c r="K14" s="588"/>
    </row>
    <row r="15" spans="1:12" ht="13.8" thickBot="1">
      <c r="A15" s="136" t="s">
        <v>282</v>
      </c>
      <c r="B15" s="253"/>
      <c r="C15" s="254">
        <f>C9+C13</f>
        <v>7858.0999999999995</v>
      </c>
      <c r="D15" s="211"/>
      <c r="E15" s="254">
        <f>E9+E13</f>
        <v>7564.5</v>
      </c>
      <c r="F15" s="7"/>
      <c r="G15" s="586" t="s">
        <v>51</v>
      </c>
      <c r="H15" s="584" t="s">
        <v>406</v>
      </c>
      <c r="I15" s="588"/>
      <c r="J15" s="588"/>
      <c r="K15" s="588"/>
    </row>
    <row r="16" spans="1:12" ht="13.8" thickTop="1">
      <c r="A16" s="470" t="s">
        <v>16</v>
      </c>
      <c r="B16" s="253"/>
      <c r="C16" s="136"/>
      <c r="D16" s="136"/>
      <c r="E16" s="513"/>
      <c r="F16" s="7"/>
      <c r="G16" s="587"/>
      <c r="H16" s="588"/>
      <c r="I16" s="588"/>
      <c r="J16" s="588"/>
      <c r="K16" s="588"/>
    </row>
    <row r="17" spans="1:12">
      <c r="A17" s="128" t="s">
        <v>4</v>
      </c>
      <c r="B17" s="253"/>
      <c r="C17" s="136"/>
      <c r="D17" s="136"/>
      <c r="E17" s="513"/>
      <c r="F17" s="7"/>
      <c r="G17" s="587"/>
      <c r="H17" s="588"/>
      <c r="I17" s="588"/>
      <c r="J17" s="588"/>
      <c r="K17" s="588"/>
    </row>
    <row r="18" spans="1:12" ht="15.6">
      <c r="A18" s="470" t="s">
        <v>276</v>
      </c>
      <c r="B18" s="253"/>
      <c r="C18" s="470"/>
      <c r="D18" s="470"/>
      <c r="E18" s="513"/>
      <c r="G18" s="80"/>
      <c r="H18" s="588"/>
      <c r="I18" s="588"/>
      <c r="J18" s="588"/>
      <c r="K18" s="588"/>
    </row>
    <row r="19" spans="1:12" ht="15.6">
      <c r="A19" s="470" t="s">
        <v>277</v>
      </c>
      <c r="B19" s="253"/>
      <c r="C19" s="211">
        <v>-296.5</v>
      </c>
      <c r="D19" s="211"/>
      <c r="E19" s="211">
        <v>-307.5</v>
      </c>
      <c r="G19" s="81" t="s">
        <v>16</v>
      </c>
      <c r="H19" s="584"/>
      <c r="I19" s="584"/>
      <c r="J19" s="584"/>
      <c r="K19" s="584"/>
    </row>
    <row r="20" spans="1:12" ht="15.6">
      <c r="A20" s="255" t="s">
        <v>278</v>
      </c>
      <c r="B20" s="253"/>
      <c r="C20" s="393">
        <v>4.3</v>
      </c>
      <c r="D20" s="393"/>
      <c r="E20" s="393">
        <v>3.8</v>
      </c>
      <c r="F20" s="34"/>
      <c r="G20" s="26"/>
      <c r="H20" s="584"/>
      <c r="I20" s="584"/>
      <c r="J20" s="584"/>
      <c r="K20" s="584"/>
    </row>
    <row r="21" spans="1:12">
      <c r="A21" s="255" t="s">
        <v>274</v>
      </c>
      <c r="B21" s="253"/>
      <c r="C21" s="393">
        <v>4371.7</v>
      </c>
      <c r="D21" s="393"/>
      <c r="E21" s="393">
        <v>4253.2</v>
      </c>
      <c r="F21" s="34"/>
      <c r="H21" s="584"/>
      <c r="I21" s="584"/>
      <c r="J21" s="584"/>
      <c r="K21" s="584"/>
    </row>
    <row r="22" spans="1:12">
      <c r="A22" s="470" t="s">
        <v>279</v>
      </c>
      <c r="B22" s="253"/>
      <c r="C22" s="484">
        <v>12.5</v>
      </c>
      <c r="D22" s="389"/>
      <c r="E22" s="484">
        <v>14.9</v>
      </c>
      <c r="F22" s="34"/>
      <c r="G22" s="72"/>
      <c r="H22" s="475"/>
      <c r="I22" s="475"/>
      <c r="J22" s="475"/>
      <c r="K22" s="475"/>
    </row>
    <row r="23" spans="1:12">
      <c r="A23" s="470" t="s">
        <v>280</v>
      </c>
      <c r="B23" s="253"/>
      <c r="C23" s="256">
        <f>SUM(C19:C22)</f>
        <v>4092</v>
      </c>
      <c r="D23" s="256"/>
      <c r="E23" s="256">
        <f>SUM(E19:E22)</f>
        <v>3964.4</v>
      </c>
      <c r="F23" s="34"/>
      <c r="G23" s="299"/>
      <c r="H23" s="300"/>
      <c r="I23" s="300"/>
      <c r="J23" s="300"/>
      <c r="K23" s="300"/>
    </row>
    <row r="24" spans="1:12" ht="14.25" customHeight="1">
      <c r="A24" s="136" t="s">
        <v>383</v>
      </c>
      <c r="B24" s="253"/>
      <c r="C24" s="256">
        <v>435.7</v>
      </c>
      <c r="D24" s="256"/>
      <c r="E24" s="256">
        <v>459.1</v>
      </c>
      <c r="F24" s="34"/>
    </row>
    <row r="25" spans="1:12" ht="13.8" thickBot="1">
      <c r="A25" s="470" t="s">
        <v>275</v>
      </c>
      <c r="B25" s="253"/>
      <c r="C25" s="254">
        <f>C23+C24</f>
        <v>4527.7</v>
      </c>
      <c r="D25" s="211"/>
      <c r="E25" s="254">
        <f>E23+E24</f>
        <v>4423.5</v>
      </c>
      <c r="F25" s="33"/>
    </row>
    <row r="26" spans="1:12" ht="13.8" thickTop="1">
      <c r="A26" s="470"/>
      <c r="B26" s="253"/>
      <c r="C26" s="439"/>
      <c r="D26" s="211"/>
      <c r="E26" s="439"/>
      <c r="F26" s="34"/>
    </row>
    <row r="27" spans="1:12">
      <c r="A27" s="470" t="s">
        <v>283</v>
      </c>
      <c r="B27" s="253"/>
      <c r="C27" s="257">
        <f>C25</f>
        <v>4527.7</v>
      </c>
      <c r="D27" s="257"/>
      <c r="E27" s="257">
        <f>E25</f>
        <v>4423.5</v>
      </c>
      <c r="F27" s="32"/>
      <c r="L27" s="7"/>
    </row>
    <row r="28" spans="1:12">
      <c r="A28" s="470" t="s">
        <v>20</v>
      </c>
      <c r="B28" s="253"/>
      <c r="C28" s="257">
        <v>1792.7</v>
      </c>
      <c r="D28" s="257"/>
      <c r="E28" s="257">
        <v>1347.2</v>
      </c>
      <c r="F28" s="32"/>
      <c r="L28" s="7"/>
    </row>
    <row r="29" spans="1:12" s="301" customFormat="1" ht="15.6">
      <c r="A29" s="470" t="s">
        <v>384</v>
      </c>
      <c r="B29" s="253"/>
      <c r="C29" s="258">
        <v>2.5</v>
      </c>
      <c r="D29" s="256"/>
      <c r="E29" s="258">
        <v>3.3</v>
      </c>
      <c r="F29" s="298"/>
      <c r="G29" s="71"/>
      <c r="H29" s="71"/>
      <c r="I29" s="71"/>
      <c r="J29" s="71"/>
      <c r="K29" s="71"/>
      <c r="L29" s="299"/>
    </row>
    <row r="30" spans="1:12" ht="30.6" customHeight="1">
      <c r="A30" s="591" t="s">
        <v>382</v>
      </c>
      <c r="B30" s="591"/>
      <c r="C30" s="591"/>
      <c r="D30" s="591"/>
      <c r="E30" s="591"/>
    </row>
    <row r="31" spans="1:12">
      <c r="A31" s="75"/>
      <c r="B31" s="75"/>
      <c r="C31" s="75"/>
      <c r="D31" s="75"/>
      <c r="E31" s="75"/>
    </row>
    <row r="32" spans="1:12">
      <c r="A32" s="287" t="s">
        <v>59</v>
      </c>
      <c r="B32" s="533" t="s">
        <v>160</v>
      </c>
      <c r="C32" s="533"/>
      <c r="D32" s="533"/>
      <c r="E32" s="533"/>
    </row>
    <row r="33" spans="1:12" s="7" customFormat="1" ht="15.6">
      <c r="A33" s="141" t="s">
        <v>63</v>
      </c>
      <c r="B33" s="119"/>
      <c r="C33" s="119"/>
      <c r="D33" s="119"/>
      <c r="E33" s="119"/>
      <c r="G33" s="71" t="s">
        <v>16</v>
      </c>
      <c r="H33" s="71"/>
      <c r="I33" s="71"/>
      <c r="J33" s="71"/>
      <c r="K33" s="71"/>
      <c r="L33" s="1"/>
    </row>
    <row r="34" spans="1:12" ht="15.6">
      <c r="A34" s="251" t="s">
        <v>81</v>
      </c>
      <c r="B34" s="205"/>
      <c r="C34" s="205"/>
      <c r="D34" s="205"/>
      <c r="E34" s="205"/>
    </row>
    <row r="35" spans="1:12">
      <c r="A35" s="128" t="s">
        <v>263</v>
      </c>
      <c r="B35" s="136"/>
      <c r="C35" s="136"/>
      <c r="D35" s="136"/>
      <c r="E35" s="136"/>
      <c r="H35" s="592"/>
      <c r="I35" s="592"/>
      <c r="J35" s="592"/>
    </row>
    <row r="36" spans="1:12">
      <c r="A36" s="128"/>
      <c r="B36" s="136"/>
      <c r="C36" s="136"/>
      <c r="D36" s="136"/>
      <c r="E36" s="136"/>
    </row>
    <row r="37" spans="1:12">
      <c r="A37" s="136" t="s">
        <v>318</v>
      </c>
      <c r="B37" s="136"/>
      <c r="C37" s="136"/>
      <c r="D37" s="136"/>
      <c r="E37" s="136"/>
    </row>
    <row r="38" spans="1:12">
      <c r="A38" s="259"/>
      <c r="B38" s="259"/>
      <c r="C38" s="580" t="s">
        <v>16</v>
      </c>
      <c r="D38" s="593"/>
      <c r="E38" s="593"/>
      <c r="H38" s="76"/>
    </row>
    <row r="39" spans="1:12">
      <c r="A39" s="260"/>
      <c r="B39" s="260"/>
      <c r="C39" s="261">
        <v>2017</v>
      </c>
      <c r="D39" s="262"/>
      <c r="E39" s="261">
        <v>2016</v>
      </c>
      <c r="H39" s="592"/>
      <c r="I39" s="592"/>
      <c r="J39" s="592"/>
    </row>
    <row r="40" spans="1:12">
      <c r="A40" s="265" t="s">
        <v>289</v>
      </c>
      <c r="B40" s="260" t="s">
        <v>16</v>
      </c>
      <c r="C40" s="263">
        <v>57.2</v>
      </c>
      <c r="D40" s="264"/>
      <c r="E40" s="263">
        <v>51.3</v>
      </c>
      <c r="H40" s="387"/>
      <c r="I40" s="387"/>
      <c r="J40" s="387"/>
    </row>
    <row r="41" spans="1:12">
      <c r="A41" s="265" t="s">
        <v>151</v>
      </c>
      <c r="B41" s="260"/>
      <c r="C41" s="266">
        <v>20.5</v>
      </c>
      <c r="D41" s="267"/>
      <c r="E41" s="266">
        <v>27.9</v>
      </c>
    </row>
    <row r="42" spans="1:12">
      <c r="A42" s="265" t="s">
        <v>97</v>
      </c>
      <c r="B42" s="260"/>
      <c r="C42" s="266">
        <v>16.899999999999999</v>
      </c>
      <c r="D42" s="267"/>
      <c r="E42" s="266">
        <v>15.1</v>
      </c>
    </row>
    <row r="43" spans="1:12">
      <c r="A43" s="265" t="s">
        <v>218</v>
      </c>
      <c r="B43" s="260"/>
      <c r="C43" s="266">
        <v>6.2</v>
      </c>
      <c r="D43" s="267"/>
      <c r="E43" s="266">
        <v>1.1000000000000001</v>
      </c>
    </row>
    <row r="44" spans="1:12">
      <c r="A44" s="265" t="s">
        <v>200</v>
      </c>
      <c r="B44" s="260"/>
      <c r="C44" s="266">
        <v>4.5</v>
      </c>
      <c r="D44" s="267"/>
      <c r="E44" s="266">
        <v>89.5</v>
      </c>
      <c r="H44" s="592"/>
      <c r="I44" s="592"/>
      <c r="J44" s="592"/>
    </row>
    <row r="45" spans="1:12">
      <c r="A45" s="265" t="s">
        <v>30</v>
      </c>
      <c r="B45" s="260"/>
      <c r="C45" s="266">
        <v>3.8</v>
      </c>
      <c r="D45" s="267"/>
      <c r="E45" s="266">
        <v>4.5</v>
      </c>
    </row>
    <row r="46" spans="1:12">
      <c r="A46" s="265" t="s">
        <v>119</v>
      </c>
      <c r="B46" s="260" t="s">
        <v>16</v>
      </c>
      <c r="C46" s="266">
        <v>1.2</v>
      </c>
      <c r="D46" s="266"/>
      <c r="E46" s="266">
        <v>16.399999999999999</v>
      </c>
      <c r="H46" s="76"/>
    </row>
    <row r="47" spans="1:12">
      <c r="A47" s="265" t="s">
        <v>96</v>
      </c>
      <c r="B47" s="260"/>
      <c r="C47" s="266">
        <v>0.5</v>
      </c>
      <c r="D47" s="266"/>
      <c r="E47" s="266">
        <v>0.5</v>
      </c>
    </row>
    <row r="48" spans="1:12">
      <c r="A48" s="265" t="s">
        <v>290</v>
      </c>
      <c r="B48" s="260"/>
      <c r="C48" s="266">
        <v>0</v>
      </c>
      <c r="D48" s="266"/>
      <c r="E48" s="266">
        <v>6.2</v>
      </c>
    </row>
    <row r="49" spans="1:5">
      <c r="A49" s="265" t="s">
        <v>31</v>
      </c>
      <c r="B49" s="260"/>
      <c r="C49" s="266">
        <v>80.099999999999994</v>
      </c>
      <c r="D49" s="266"/>
      <c r="E49" s="266">
        <v>84.6</v>
      </c>
    </row>
    <row r="50" spans="1:5" ht="13.8" thickBot="1">
      <c r="A50" s="516" t="s">
        <v>385</v>
      </c>
      <c r="B50" s="260"/>
      <c r="C50" s="268">
        <f>SUM(C40:C49)</f>
        <v>190.89999999999998</v>
      </c>
      <c r="D50" s="269"/>
      <c r="E50" s="268">
        <f>SUM(E40:E49)</f>
        <v>297.09999999999997</v>
      </c>
    </row>
    <row r="51" spans="1:5" ht="32.4" customHeight="1" thickTop="1">
      <c r="A51" s="591" t="s">
        <v>382</v>
      </c>
      <c r="B51" s="591"/>
      <c r="C51" s="591"/>
      <c r="D51" s="591"/>
      <c r="E51" s="591"/>
    </row>
    <row r="52" spans="1:5" ht="13.5" customHeight="1">
      <c r="A52" s="41"/>
      <c r="B52" s="41"/>
      <c r="C52" s="41"/>
      <c r="D52" s="41"/>
      <c r="E52" s="41"/>
    </row>
    <row r="53" spans="1:5">
      <c r="A53" s="14"/>
    </row>
  </sheetData>
  <customSheetViews>
    <customSheetView guid="{EE9C984D-B871-40E4-A0F6-3FC6FF85D889}" scale="90" showPageBreaks="1" showRuler="0" topLeftCell="A30">
      <selection activeCell="A47" sqref="A47:E47"/>
    </customSheetView>
  </customSheetViews>
  <mergeCells count="15">
    <mergeCell ref="A51:E51"/>
    <mergeCell ref="A30:E30"/>
    <mergeCell ref="G11:G13"/>
    <mergeCell ref="H11:K14"/>
    <mergeCell ref="H44:J44"/>
    <mergeCell ref="H35:J35"/>
    <mergeCell ref="H39:J39"/>
    <mergeCell ref="C38:E38"/>
    <mergeCell ref="B32:E32"/>
    <mergeCell ref="H4:K10"/>
    <mergeCell ref="H19:K21"/>
    <mergeCell ref="G15:G17"/>
    <mergeCell ref="H15:K18"/>
    <mergeCell ref="B2:E2"/>
    <mergeCell ref="C6:E6"/>
  </mergeCells>
  <phoneticPr fontId="20" type="noConversion"/>
  <hyperlinks>
    <hyperlink ref="A2" location="'Table of Contents'!A1" display="'Table of Contents'!A1"/>
    <hyperlink ref="A32" location="'Table of Contents'!A1" display="'Table of Contents'!A1"/>
    <hyperlink ref="B32:E32" location="'Balance Sheets'!A1" display="Back to Balance Sheets"/>
    <hyperlink ref="B2:E2" location="'Balance Sheets'!A1" display="Back to Balance Sheets"/>
  </hyperlinks>
  <printOptions horizontalCentered="1"/>
  <pageMargins left="0.75" right="0.46" top="1" bottom="0.5" header="0.5" footer="0.5"/>
  <pageSetup scale="72" orientation="landscape" r:id="rId1"/>
  <headerFooter alignWithMargins="0"/>
  <ignoredErrors>
    <ignoredError sqref="C50 E5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I36"/>
  <sheetViews>
    <sheetView showRuler="0" zoomScaleNormal="100" workbookViewId="0"/>
  </sheetViews>
  <sheetFormatPr defaultColWidth="9.109375" defaultRowHeight="13.2"/>
  <cols>
    <col min="1" max="1" width="57" style="1" customWidth="1"/>
    <col min="2" max="2" width="2.77734375" style="1" customWidth="1"/>
    <col min="3" max="3" width="11.88671875" style="1" customWidth="1"/>
    <col min="4" max="4" width="3.5546875" style="1" customWidth="1"/>
    <col min="5" max="5" width="11.88671875" style="1" customWidth="1"/>
    <col min="6" max="6" width="3.5546875" style="1" customWidth="1"/>
    <col min="7" max="7" width="9.44140625" style="1" bestFit="1" customWidth="1"/>
    <col min="8" max="8" width="3.33203125" style="1" customWidth="1"/>
    <col min="9" max="9" width="9.109375" style="7"/>
    <col min="10" max="16384" width="9.109375" style="1"/>
  </cols>
  <sheetData>
    <row r="1" spans="1:9">
      <c r="A1" s="30"/>
      <c r="B1" s="10"/>
      <c r="F1" s="2"/>
      <c r="G1" s="2"/>
      <c r="H1" s="29"/>
    </row>
    <row r="2" spans="1:9">
      <c r="A2" s="2" t="s">
        <v>59</v>
      </c>
      <c r="D2" s="594" t="s">
        <v>66</v>
      </c>
      <c r="E2" s="594"/>
      <c r="F2" s="594"/>
      <c r="G2" s="594"/>
      <c r="H2" s="7"/>
      <c r="I2" s="1"/>
    </row>
    <row r="3" spans="1:9" ht="15.6">
      <c r="A3" s="141" t="s">
        <v>63</v>
      </c>
      <c r="B3" s="119"/>
      <c r="C3" s="119"/>
      <c r="D3" s="119"/>
      <c r="E3" s="119"/>
      <c r="F3" s="119"/>
      <c r="G3" s="119"/>
      <c r="H3" s="528"/>
    </row>
    <row r="4" spans="1:9" ht="15.6">
      <c r="A4" s="141" t="s">
        <v>108</v>
      </c>
      <c r="B4" s="119"/>
      <c r="C4" s="119"/>
      <c r="D4" s="119"/>
      <c r="E4" s="119"/>
      <c r="F4" s="119"/>
      <c r="G4" s="119"/>
      <c r="H4" s="528"/>
      <c r="I4" s="1"/>
    </row>
    <row r="5" spans="1:9">
      <c r="A5" s="128" t="s">
        <v>263</v>
      </c>
      <c r="B5" s="119"/>
      <c r="C5" s="119"/>
      <c r="D5" s="119"/>
      <c r="E5" s="119"/>
      <c r="F5" s="119"/>
      <c r="G5" s="119"/>
      <c r="H5" s="528"/>
      <c r="I5" s="1"/>
    </row>
    <row r="6" spans="1:9">
      <c r="A6" s="128"/>
      <c r="B6" s="119"/>
      <c r="C6" s="119"/>
      <c r="D6" s="119"/>
      <c r="E6" s="119"/>
      <c r="F6" s="119"/>
      <c r="G6" s="119"/>
      <c r="H6" s="528"/>
      <c r="I6" s="1"/>
    </row>
    <row r="7" spans="1:9">
      <c r="A7" s="128"/>
      <c r="B7" s="119"/>
      <c r="C7" s="270" t="s">
        <v>39</v>
      </c>
      <c r="D7" s="145"/>
      <c r="E7" s="145"/>
      <c r="F7" s="271"/>
      <c r="G7" s="271"/>
      <c r="H7" s="528"/>
      <c r="I7" s="1"/>
    </row>
    <row r="8" spans="1:9">
      <c r="A8" s="128"/>
      <c r="B8" s="205"/>
      <c r="C8" s="127">
        <v>2017</v>
      </c>
      <c r="D8" s="166"/>
      <c r="E8" s="519">
        <v>2016</v>
      </c>
      <c r="F8" s="166"/>
      <c r="G8" s="519">
        <v>2015</v>
      </c>
      <c r="H8" s="528"/>
      <c r="I8" s="1"/>
    </row>
    <row r="9" spans="1:9">
      <c r="A9" s="136" t="s">
        <v>182</v>
      </c>
      <c r="B9" s="119" t="s">
        <v>16</v>
      </c>
      <c r="C9" s="129">
        <v>460.9</v>
      </c>
      <c r="D9" s="439" t="s">
        <v>16</v>
      </c>
      <c r="E9" s="129">
        <v>495.6</v>
      </c>
      <c r="F9" s="439" t="s">
        <v>16</v>
      </c>
      <c r="G9" s="129">
        <v>524.5</v>
      </c>
      <c r="H9" s="528" t="s">
        <v>419</v>
      </c>
      <c r="I9" s="1"/>
    </row>
    <row r="10" spans="1:9">
      <c r="A10" s="328" t="s">
        <v>183</v>
      </c>
      <c r="B10" s="329"/>
      <c r="C10" s="318">
        <v>90.9</v>
      </c>
      <c r="D10" s="322"/>
      <c r="E10" s="318">
        <v>87.1</v>
      </c>
      <c r="F10" s="322"/>
      <c r="G10" s="318">
        <v>148</v>
      </c>
      <c r="H10" s="528"/>
      <c r="I10" s="1"/>
    </row>
    <row r="11" spans="1:9" ht="12.75" customHeight="1">
      <c r="A11" s="119" t="s">
        <v>95</v>
      </c>
      <c r="B11" s="119"/>
      <c r="C11" s="137">
        <v>14</v>
      </c>
      <c r="D11" s="149"/>
      <c r="E11" s="137">
        <v>9.1</v>
      </c>
      <c r="F11" s="149"/>
      <c r="G11" s="137">
        <v>20.3</v>
      </c>
      <c r="H11" s="528"/>
      <c r="I11" s="1"/>
    </row>
    <row r="12" spans="1:9" ht="12.75" customHeight="1">
      <c r="A12" s="136" t="s">
        <v>134</v>
      </c>
      <c r="B12" s="119"/>
      <c r="C12" s="137">
        <v>36.6</v>
      </c>
      <c r="D12" s="149"/>
      <c r="E12" s="137">
        <v>25</v>
      </c>
      <c r="F12" s="149"/>
      <c r="G12" s="137">
        <v>18.399999999999999</v>
      </c>
      <c r="H12" s="528"/>
      <c r="I12" s="1"/>
    </row>
    <row r="13" spans="1:9" ht="12.75" customHeight="1">
      <c r="A13" s="119" t="s">
        <v>53</v>
      </c>
      <c r="B13" s="119"/>
      <c r="C13" s="135">
        <v>1</v>
      </c>
      <c r="D13" s="149"/>
      <c r="E13" s="135">
        <v>3.9</v>
      </c>
      <c r="F13" s="149"/>
      <c r="G13" s="135">
        <v>3.5</v>
      </c>
      <c r="H13" s="528"/>
      <c r="I13" s="1"/>
    </row>
    <row r="14" spans="1:9" ht="13.8" thickBot="1">
      <c r="A14" s="136" t="s">
        <v>9</v>
      </c>
      <c r="B14" s="119"/>
      <c r="C14" s="138">
        <f>SUM(C9:C13)</f>
        <v>603.4</v>
      </c>
      <c r="D14" s="148"/>
      <c r="E14" s="138">
        <f>SUM(E9:E13)</f>
        <v>620.70000000000005</v>
      </c>
      <c r="F14" s="148"/>
      <c r="G14" s="138">
        <f>SUM(G9:G13)</f>
        <v>714.69999999999993</v>
      </c>
      <c r="H14" s="528"/>
      <c r="I14" s="1"/>
    </row>
    <row r="15" spans="1:9" ht="16.8" customHeight="1" thickTop="1">
      <c r="A15" s="437" t="s">
        <v>229</v>
      </c>
      <c r="B15" s="438"/>
      <c r="C15" s="148"/>
      <c r="D15" s="148"/>
      <c r="E15" s="148"/>
      <c r="F15" s="148"/>
      <c r="G15" s="148"/>
      <c r="H15" s="528"/>
      <c r="I15" s="1"/>
    </row>
    <row r="16" spans="1:9" s="75" customFormat="1" ht="42" customHeight="1">
      <c r="A16" s="543" t="s">
        <v>347</v>
      </c>
      <c r="B16" s="544"/>
      <c r="C16" s="544"/>
      <c r="D16" s="544"/>
      <c r="E16" s="544"/>
      <c r="F16" s="571"/>
      <c r="G16" s="571"/>
    </row>
    <row r="17" spans="1:9">
      <c r="A17" s="595" t="s">
        <v>16</v>
      </c>
      <c r="B17" s="596"/>
      <c r="C17" s="596"/>
      <c r="D17" s="596"/>
      <c r="E17" s="596"/>
      <c r="F17" s="596"/>
      <c r="G17" s="596"/>
    </row>
    <row r="18" spans="1:9" ht="13.5" customHeight="1">
      <c r="A18" s="43"/>
      <c r="B18" s="44"/>
      <c r="C18" s="43"/>
      <c r="D18" s="43"/>
      <c r="E18" s="43"/>
      <c r="F18" s="43"/>
      <c r="G18" s="43"/>
    </row>
    <row r="20" spans="1:9">
      <c r="A20" s="2" t="s">
        <v>59</v>
      </c>
      <c r="D20" s="594" t="s">
        <v>66</v>
      </c>
      <c r="E20" s="533"/>
      <c r="F20" s="533"/>
      <c r="G20" s="533"/>
      <c r="H20" s="7"/>
      <c r="I20" s="1"/>
    </row>
    <row r="21" spans="1:9" ht="15.6">
      <c r="A21" s="141" t="s">
        <v>63</v>
      </c>
      <c r="B21" s="119"/>
      <c r="C21" s="119"/>
      <c r="D21" s="119"/>
      <c r="E21" s="119"/>
      <c r="F21" s="119"/>
      <c r="G21" s="119"/>
      <c r="H21" s="528"/>
    </row>
    <row r="22" spans="1:9" ht="15.6">
      <c r="A22" s="141" t="s">
        <v>5</v>
      </c>
      <c r="B22" s="119"/>
      <c r="C22" s="119"/>
      <c r="D22" s="119"/>
      <c r="E22" s="119"/>
      <c r="F22" s="205"/>
      <c r="G22" s="119"/>
      <c r="H22" s="528"/>
      <c r="I22" s="1"/>
    </row>
    <row r="23" spans="1:9">
      <c r="A23" s="128" t="s">
        <v>263</v>
      </c>
      <c r="B23" s="119"/>
      <c r="C23" s="119"/>
      <c r="D23" s="119"/>
      <c r="E23" s="119"/>
      <c r="F23" s="205"/>
      <c r="G23" s="119"/>
      <c r="H23" s="528"/>
      <c r="I23" s="1"/>
    </row>
    <row r="24" spans="1:9">
      <c r="A24" s="128"/>
      <c r="B24" s="119"/>
      <c r="C24" s="119"/>
      <c r="D24" s="119"/>
      <c r="E24" s="119"/>
      <c r="F24" s="205"/>
      <c r="G24" s="119"/>
      <c r="H24" s="528"/>
      <c r="I24" s="1"/>
    </row>
    <row r="25" spans="1:9">
      <c r="A25" s="119"/>
      <c r="B25" s="119"/>
      <c r="C25" s="270" t="s">
        <v>39</v>
      </c>
      <c r="D25" s="145"/>
      <c r="E25" s="145"/>
      <c r="F25" s="271"/>
      <c r="G25" s="271"/>
      <c r="H25" s="528"/>
      <c r="I25" s="1"/>
    </row>
    <row r="26" spans="1:9">
      <c r="A26" s="119"/>
      <c r="B26" s="119"/>
      <c r="C26" s="207">
        <v>2017</v>
      </c>
      <c r="D26" s="119"/>
      <c r="E26" s="517">
        <v>2016</v>
      </c>
      <c r="F26" s="514"/>
      <c r="G26" s="517">
        <v>2015</v>
      </c>
      <c r="H26" s="528"/>
      <c r="I26" s="1"/>
    </row>
    <row r="27" spans="1:9">
      <c r="A27" s="500" t="s">
        <v>201</v>
      </c>
      <c r="B27" s="119"/>
      <c r="C27" s="272">
        <v>145.9</v>
      </c>
      <c r="D27" s="273"/>
      <c r="E27" s="272">
        <v>201.8</v>
      </c>
      <c r="F27" s="273"/>
      <c r="G27" s="272">
        <v>357.8</v>
      </c>
      <c r="H27" s="528"/>
      <c r="I27" s="1"/>
    </row>
    <row r="28" spans="1:9">
      <c r="A28" s="513" t="s">
        <v>319</v>
      </c>
      <c r="B28" s="119"/>
      <c r="C28" s="274">
        <v>11.3</v>
      </c>
      <c r="D28" s="274"/>
      <c r="E28" s="274">
        <v>11</v>
      </c>
      <c r="F28" s="274"/>
      <c r="G28" s="274">
        <v>11.2</v>
      </c>
      <c r="H28" s="528"/>
      <c r="I28" s="1"/>
    </row>
    <row r="29" spans="1:9">
      <c r="A29" s="265" t="s">
        <v>49</v>
      </c>
      <c r="B29" s="119" t="s">
        <v>16</v>
      </c>
      <c r="C29" s="274">
        <v>5.4</v>
      </c>
      <c r="D29" s="274"/>
      <c r="E29" s="274">
        <v>1.2</v>
      </c>
      <c r="F29" s="274"/>
      <c r="G29" s="274">
        <v>82.7</v>
      </c>
      <c r="H29" s="528"/>
      <c r="I29" s="1"/>
    </row>
    <row r="30" spans="1:9">
      <c r="A30" s="265" t="s">
        <v>407</v>
      </c>
      <c r="B30" s="119"/>
      <c r="C30" s="275">
        <v>3</v>
      </c>
      <c r="D30" s="274"/>
      <c r="E30" s="275">
        <v>2.5</v>
      </c>
      <c r="F30" s="274"/>
      <c r="G30" s="275">
        <v>29.8</v>
      </c>
      <c r="H30" s="528"/>
      <c r="I30" s="1"/>
    </row>
    <row r="31" spans="1:9">
      <c r="A31" s="265" t="s">
        <v>291</v>
      </c>
      <c r="B31" s="471"/>
      <c r="C31" s="275">
        <v>0</v>
      </c>
      <c r="D31" s="274"/>
      <c r="E31" s="275">
        <v>6.1</v>
      </c>
      <c r="F31" s="274"/>
      <c r="G31" s="275">
        <v>0</v>
      </c>
      <c r="H31" s="528"/>
      <c r="I31" s="1"/>
    </row>
    <row r="32" spans="1:9">
      <c r="A32" s="265" t="s">
        <v>153</v>
      </c>
      <c r="B32" s="119"/>
      <c r="C32" s="275">
        <v>0</v>
      </c>
      <c r="D32" s="274"/>
      <c r="E32" s="275">
        <v>1.1000000000000001</v>
      </c>
      <c r="F32" s="274"/>
      <c r="G32" s="275">
        <v>0.7</v>
      </c>
      <c r="H32" s="528"/>
      <c r="I32" s="1"/>
    </row>
    <row r="33" spans="1:9" ht="13.8" thickBot="1">
      <c r="A33" s="513" t="s">
        <v>9</v>
      </c>
      <c r="B33" s="119"/>
      <c r="C33" s="276">
        <f>SUM(C27:C32)</f>
        <v>165.60000000000002</v>
      </c>
      <c r="D33" s="273"/>
      <c r="E33" s="276">
        <f>SUM(E27:E32)</f>
        <v>223.7</v>
      </c>
      <c r="F33" s="273"/>
      <c r="G33" s="276">
        <f>SUM(G27:G32)</f>
        <v>482.2</v>
      </c>
      <c r="H33" s="528"/>
      <c r="I33" s="1"/>
    </row>
    <row r="34" spans="1:9" ht="43.5" customHeight="1" thickTop="1">
      <c r="A34" s="543" t="s">
        <v>347</v>
      </c>
      <c r="B34" s="544"/>
      <c r="C34" s="544"/>
      <c r="D34" s="544"/>
      <c r="E34" s="544"/>
      <c r="F34" s="571"/>
      <c r="G34" s="571"/>
    </row>
    <row r="35" spans="1:9">
      <c r="A35" s="41"/>
      <c r="B35" s="41"/>
      <c r="C35" s="41"/>
      <c r="D35" s="41"/>
      <c r="E35" s="41"/>
      <c r="F35" s="41"/>
      <c r="G35" s="41"/>
    </row>
    <row r="36" spans="1:9">
      <c r="A36" s="14"/>
    </row>
  </sheetData>
  <customSheetViews>
    <customSheetView guid="{EE9C984D-B871-40E4-A0F6-3FC6FF85D889}" scale="90" showPageBreaks="1" showRuler="0" topLeftCell="A9">
      <selection activeCell="M31" sqref="M31"/>
    </customSheetView>
  </customSheetViews>
  <mergeCells count="5">
    <mergeCell ref="A34:G34"/>
    <mergeCell ref="D20:G20"/>
    <mergeCell ref="D2:G2"/>
    <mergeCell ref="A17:G17"/>
    <mergeCell ref="A16:G16"/>
  </mergeCells>
  <phoneticPr fontId="20" type="noConversion"/>
  <hyperlinks>
    <hyperlink ref="A20" location="'Table of Contents'!A1" display="'Table of Contents'!A1"/>
    <hyperlink ref="D20:G20" location="'Cash Flow Statement'!A32" display="Back to Cash Flow Statement"/>
    <hyperlink ref="D2:G2" location="'Cash Flow Statement'!A30" display="Back to Cash Flow Statement"/>
    <hyperlink ref="A2" location="'Table of Contents'!A1" display="'Table of Contents'!A1"/>
  </hyperlinks>
  <printOptions horizontalCentered="1"/>
  <pageMargins left="0.75" right="0.75" top="1" bottom="1" header="0.5" footer="0.5"/>
  <pageSetup scale="88" orientation="portrait" r:id="rId1"/>
  <headerFooter alignWithMargins="0"/>
  <ignoredErrors>
    <ignoredError sqref="C14 E14 G14 C33 E33 G33"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P45"/>
  <sheetViews>
    <sheetView showRuler="0" zoomScaleNormal="100" workbookViewId="0"/>
  </sheetViews>
  <sheetFormatPr defaultColWidth="9.109375" defaultRowHeight="13.2"/>
  <cols>
    <col min="1" max="1" width="58.88671875" style="1" customWidth="1"/>
    <col min="2" max="2" width="2" style="1" customWidth="1"/>
    <col min="3" max="3" width="12.109375" style="1" customWidth="1"/>
    <col min="4" max="4" width="1.44140625" style="1" customWidth="1"/>
    <col min="5" max="5" width="11.6640625" style="1" customWidth="1"/>
    <col min="6" max="6" width="2.109375" style="1" customWidth="1"/>
    <col min="7" max="7" width="11.6640625" style="1" customWidth="1"/>
    <col min="8" max="8" width="1.44140625" style="7" customWidth="1"/>
    <col min="9" max="9" width="11.6640625" style="1" customWidth="1"/>
    <col min="10" max="10" width="1.44140625" style="1" customWidth="1"/>
    <col min="11" max="11" width="11.6640625" style="1" customWidth="1"/>
    <col min="12" max="12" width="1.77734375" style="1" customWidth="1"/>
    <col min="13" max="13" width="11.6640625" style="1" customWidth="1"/>
    <col min="14" max="14" width="1.88671875" style="7" customWidth="1"/>
    <col min="15" max="15" width="11.6640625" style="1" customWidth="1"/>
    <col min="16" max="16384" width="9.109375" style="1"/>
  </cols>
  <sheetData>
    <row r="2" spans="1:15">
      <c r="A2" s="2" t="s">
        <v>59</v>
      </c>
    </row>
    <row r="3" spans="1:15" ht="15.6">
      <c r="A3" s="141" t="s">
        <v>63</v>
      </c>
      <c r="B3" s="119"/>
      <c r="C3" s="119"/>
      <c r="D3" s="119"/>
      <c r="E3" s="119"/>
      <c r="F3" s="119"/>
      <c r="G3" s="119"/>
      <c r="H3" s="205"/>
      <c r="I3" s="119"/>
      <c r="J3" s="119"/>
      <c r="K3" s="119"/>
      <c r="L3" s="428"/>
      <c r="M3" s="428"/>
      <c r="N3" s="205"/>
      <c r="O3" s="119"/>
    </row>
    <row r="4" spans="1:15" ht="15.6">
      <c r="A4" s="141" t="s">
        <v>78</v>
      </c>
      <c r="B4" s="119"/>
      <c r="C4" s="119"/>
      <c r="D4" s="119"/>
      <c r="E4" s="119"/>
      <c r="F4" s="119"/>
      <c r="G4" s="119"/>
      <c r="H4" s="205"/>
      <c r="I4" s="119"/>
      <c r="J4" s="119"/>
      <c r="K4" s="119"/>
      <c r="L4" s="428"/>
      <c r="M4" s="428"/>
      <c r="N4" s="205"/>
      <c r="O4" s="119"/>
    </row>
    <row r="5" spans="1:15">
      <c r="A5" s="128" t="s">
        <v>263</v>
      </c>
      <c r="B5" s="119"/>
      <c r="C5" s="119"/>
      <c r="D5" s="119"/>
      <c r="E5" s="119"/>
      <c r="F5" s="119"/>
      <c r="G5" s="119"/>
      <c r="H5" s="205"/>
      <c r="I5" s="119"/>
      <c r="J5" s="119"/>
      <c r="K5" s="119"/>
      <c r="L5" s="428"/>
      <c r="M5" s="428"/>
      <c r="N5" s="205"/>
      <c r="O5" s="119"/>
    </row>
    <row r="6" spans="1:15">
      <c r="A6" s="128"/>
      <c r="B6" s="119"/>
      <c r="C6" s="119"/>
      <c r="D6" s="119"/>
      <c r="E6" s="119"/>
      <c r="F6" s="119"/>
      <c r="G6" s="119"/>
      <c r="H6" s="205"/>
      <c r="I6" s="119"/>
      <c r="J6" s="119"/>
      <c r="K6" s="119"/>
      <c r="L6" s="428"/>
      <c r="M6" s="428"/>
      <c r="N6" s="205"/>
      <c r="O6" s="119"/>
    </row>
    <row r="7" spans="1:15">
      <c r="A7" s="277" t="s">
        <v>386</v>
      </c>
      <c r="B7" s="119"/>
      <c r="C7" s="119"/>
      <c r="D7" s="119"/>
      <c r="E7" s="119"/>
      <c r="F7" s="119"/>
      <c r="G7" s="119"/>
      <c r="H7" s="205"/>
      <c r="I7" s="119"/>
      <c r="J7" s="119"/>
      <c r="K7" s="119"/>
      <c r="L7" s="428"/>
      <c r="M7" s="428"/>
      <c r="N7" s="205"/>
      <c r="O7" s="119"/>
    </row>
    <row r="8" spans="1:15">
      <c r="A8" s="277"/>
      <c r="B8" s="119"/>
      <c r="C8" s="119"/>
      <c r="D8" s="119"/>
      <c r="E8" s="119"/>
      <c r="F8" s="119"/>
      <c r="G8" s="119"/>
      <c r="H8" s="205"/>
      <c r="I8" s="119"/>
      <c r="J8" s="119"/>
      <c r="K8" s="119"/>
      <c r="L8" s="428"/>
      <c r="M8" s="428"/>
      <c r="N8" s="205"/>
      <c r="O8" s="119"/>
    </row>
    <row r="9" spans="1:15">
      <c r="A9" s="119"/>
      <c r="B9" s="250"/>
      <c r="C9" s="278" t="s">
        <v>28</v>
      </c>
      <c r="D9" s="278"/>
      <c r="E9" s="278"/>
      <c r="F9" s="278"/>
      <c r="G9" s="278"/>
      <c r="H9" s="278"/>
      <c r="I9" s="278"/>
      <c r="J9" s="278"/>
      <c r="K9" s="278"/>
      <c r="L9" s="278"/>
      <c r="M9" s="278"/>
      <c r="N9" s="278"/>
      <c r="O9" s="271"/>
    </row>
    <row r="10" spans="1:15">
      <c r="A10" s="279"/>
      <c r="B10" s="159"/>
      <c r="C10" s="127" t="s">
        <v>9</v>
      </c>
      <c r="D10" s="155"/>
      <c r="E10" s="127">
        <v>2018</v>
      </c>
      <c r="F10" s="159"/>
      <c r="G10" s="127">
        <f>E10+1</f>
        <v>2019</v>
      </c>
      <c r="H10" s="209"/>
      <c r="I10" s="127">
        <f>+G10+1</f>
        <v>2020</v>
      </c>
      <c r="J10" s="280"/>
      <c r="K10" s="127">
        <f>+I10+1</f>
        <v>2021</v>
      </c>
      <c r="L10" s="165"/>
      <c r="M10" s="429">
        <f>+K10+1</f>
        <v>2022</v>
      </c>
      <c r="N10" s="165"/>
      <c r="O10" s="281" t="s">
        <v>82</v>
      </c>
    </row>
    <row r="11" spans="1:15">
      <c r="A11" s="119" t="s">
        <v>128</v>
      </c>
      <c r="B11" s="119" t="s">
        <v>16</v>
      </c>
      <c r="C11" s="235">
        <f t="shared" ref="C11:C16" si="0">SUM(E11:O11)</f>
        <v>4412.6000000000004</v>
      </c>
      <c r="D11" s="235"/>
      <c r="E11" s="235">
        <v>336.6</v>
      </c>
      <c r="F11" s="235"/>
      <c r="G11" s="235">
        <v>550</v>
      </c>
      <c r="H11" s="282"/>
      <c r="I11" s="235">
        <v>350</v>
      </c>
      <c r="J11" s="235"/>
      <c r="K11" s="235">
        <v>566</v>
      </c>
      <c r="L11" s="235"/>
      <c r="M11" s="235">
        <v>250</v>
      </c>
      <c r="N11" s="282"/>
      <c r="O11" s="235">
        <v>2360</v>
      </c>
    </row>
    <row r="12" spans="1:15">
      <c r="A12" s="470" t="s">
        <v>294</v>
      </c>
      <c r="B12" s="471"/>
      <c r="C12" s="249">
        <f t="shared" si="0"/>
        <v>1790.1</v>
      </c>
      <c r="D12" s="486"/>
      <c r="E12" s="486">
        <v>153.69999999999999</v>
      </c>
      <c r="F12" s="486"/>
      <c r="G12" s="486">
        <v>144.1</v>
      </c>
      <c r="H12" s="487"/>
      <c r="I12" s="486">
        <v>126.6</v>
      </c>
      <c r="J12" s="486"/>
      <c r="K12" s="486">
        <v>117.2</v>
      </c>
      <c r="L12" s="486"/>
      <c r="M12" s="486">
        <v>98.7</v>
      </c>
      <c r="N12" s="487"/>
      <c r="O12" s="486">
        <v>1149.8</v>
      </c>
    </row>
    <row r="13" spans="1:15">
      <c r="A13" s="119" t="s">
        <v>86</v>
      </c>
      <c r="B13" s="119"/>
      <c r="C13" s="249">
        <f t="shared" si="0"/>
        <v>4.3</v>
      </c>
      <c r="D13" s="235"/>
      <c r="E13" s="237">
        <v>4.3</v>
      </c>
      <c r="F13" s="237"/>
      <c r="G13" s="237">
        <v>0</v>
      </c>
      <c r="H13" s="249"/>
      <c r="I13" s="237">
        <v>0</v>
      </c>
      <c r="J13" s="237"/>
      <c r="K13" s="237">
        <v>0</v>
      </c>
      <c r="L13" s="237"/>
      <c r="M13" s="237">
        <v>0</v>
      </c>
      <c r="N13" s="249"/>
      <c r="O13" s="237">
        <v>0</v>
      </c>
    </row>
    <row r="14" spans="1:15">
      <c r="A14" s="470" t="s">
        <v>292</v>
      </c>
      <c r="B14" s="119" t="s">
        <v>16</v>
      </c>
      <c r="C14" s="249">
        <f t="shared" si="0"/>
        <v>13.2</v>
      </c>
      <c r="D14" s="237"/>
      <c r="E14" s="237">
        <v>1.6</v>
      </c>
      <c r="F14" s="237"/>
      <c r="G14" s="237">
        <v>11.6</v>
      </c>
      <c r="H14" s="249"/>
      <c r="I14" s="237">
        <v>0</v>
      </c>
      <c r="J14" s="237"/>
      <c r="K14" s="237">
        <v>0</v>
      </c>
      <c r="L14" s="237"/>
      <c r="M14" s="237">
        <v>0</v>
      </c>
      <c r="N14" s="249"/>
      <c r="O14" s="237">
        <v>0</v>
      </c>
    </row>
    <row r="15" spans="1:15">
      <c r="A15" s="409" t="s">
        <v>219</v>
      </c>
      <c r="B15" s="119" t="s">
        <v>16</v>
      </c>
      <c r="C15" s="249">
        <f t="shared" si="0"/>
        <v>614.59999999999991</v>
      </c>
      <c r="D15" s="237"/>
      <c r="E15" s="237">
        <v>90.6</v>
      </c>
      <c r="F15" s="237"/>
      <c r="G15" s="237">
        <v>68.7</v>
      </c>
      <c r="H15" s="249"/>
      <c r="I15" s="237">
        <v>67.400000000000006</v>
      </c>
      <c r="J15" s="237"/>
      <c r="K15" s="237">
        <v>61.3</v>
      </c>
      <c r="L15" s="237"/>
      <c r="M15" s="237">
        <v>52.9</v>
      </c>
      <c r="N15" s="249"/>
      <c r="O15" s="237">
        <v>273.7</v>
      </c>
    </row>
    <row r="16" spans="1:15">
      <c r="A16" s="136" t="s">
        <v>293</v>
      </c>
      <c r="B16" s="119"/>
      <c r="C16" s="249">
        <f t="shared" si="0"/>
        <v>927.3</v>
      </c>
      <c r="D16" s="237"/>
      <c r="E16" s="249">
        <v>564.29999999999995</v>
      </c>
      <c r="F16" s="237"/>
      <c r="G16" s="237">
        <v>323</v>
      </c>
      <c r="H16" s="249"/>
      <c r="I16" s="237">
        <v>40</v>
      </c>
      <c r="J16" s="237"/>
      <c r="K16" s="240">
        <v>0</v>
      </c>
      <c r="L16" s="240"/>
      <c r="M16" s="240">
        <v>0</v>
      </c>
      <c r="N16" s="283"/>
      <c r="O16" s="240">
        <v>0</v>
      </c>
    </row>
    <row r="17" spans="1:16" ht="13.8" thickBot="1">
      <c r="A17" s="513" t="s">
        <v>9</v>
      </c>
      <c r="B17" s="119"/>
      <c r="C17" s="248">
        <f>SUM(C11:C16)</f>
        <v>7762.1000000000013</v>
      </c>
      <c r="D17" s="235"/>
      <c r="E17" s="248">
        <f>SUM(E11:E16)</f>
        <v>1151.0999999999999</v>
      </c>
      <c r="F17" s="235"/>
      <c r="G17" s="248">
        <f>SUM(G11:G16)</f>
        <v>1097.4000000000001</v>
      </c>
      <c r="H17" s="282"/>
      <c r="I17" s="248">
        <f>SUM(I11:I16)</f>
        <v>584</v>
      </c>
      <c r="J17" s="235"/>
      <c r="K17" s="248">
        <f>SUM(K11:K16)</f>
        <v>744.5</v>
      </c>
      <c r="L17" s="282"/>
      <c r="M17" s="248">
        <f>SUM(M11:M16)</f>
        <v>401.59999999999997</v>
      </c>
      <c r="N17" s="282"/>
      <c r="O17" s="248">
        <f>SUM(O11:O16)</f>
        <v>3783.5</v>
      </c>
    </row>
    <row r="18" spans="1:16" ht="13.8" thickTop="1">
      <c r="A18" s="426"/>
      <c r="B18" s="426"/>
      <c r="C18" s="282"/>
      <c r="D18" s="235"/>
      <c r="E18" s="282"/>
      <c r="F18" s="235"/>
      <c r="G18" s="282"/>
      <c r="H18" s="282"/>
      <c r="I18" s="282"/>
      <c r="J18" s="235"/>
      <c r="K18" s="282"/>
      <c r="L18" s="282"/>
      <c r="M18" s="282"/>
      <c r="N18" s="282"/>
      <c r="O18" s="282"/>
    </row>
    <row r="19" spans="1:16">
      <c r="A19" s="597" t="s">
        <v>408</v>
      </c>
      <c r="B19" s="598"/>
      <c r="C19" s="598"/>
      <c r="D19" s="598"/>
      <c r="E19" s="598"/>
      <c r="F19" s="598"/>
      <c r="G19" s="598"/>
      <c r="H19" s="598"/>
      <c r="I19" s="598"/>
      <c r="J19" s="598"/>
      <c r="K19" s="598"/>
      <c r="L19" s="598"/>
      <c r="M19" s="598"/>
      <c r="N19" s="598"/>
      <c r="O19" s="598"/>
    </row>
    <row r="20" spans="1:16">
      <c r="A20" s="599" t="s">
        <v>387</v>
      </c>
      <c r="B20" s="588"/>
      <c r="C20" s="588"/>
      <c r="D20" s="588"/>
      <c r="E20" s="588"/>
      <c r="F20" s="588"/>
      <c r="G20" s="588"/>
      <c r="H20" s="588"/>
      <c r="I20" s="588"/>
      <c r="J20" s="588"/>
      <c r="K20" s="588"/>
      <c r="L20" s="588"/>
      <c r="M20" s="588"/>
      <c r="N20" s="588"/>
      <c r="O20" s="588"/>
    </row>
    <row r="21" spans="1:16">
      <c r="A21" s="588"/>
      <c r="B21" s="588"/>
      <c r="C21" s="588"/>
      <c r="D21" s="588"/>
      <c r="E21" s="588"/>
      <c r="F21" s="588"/>
      <c r="G21" s="588"/>
      <c r="H21" s="588"/>
      <c r="I21" s="588"/>
      <c r="J21" s="588"/>
      <c r="K21" s="588"/>
      <c r="L21" s="588"/>
      <c r="M21" s="588"/>
      <c r="N21" s="588"/>
      <c r="O21" s="588"/>
    </row>
    <row r="22" spans="1:16" ht="30" customHeight="1">
      <c r="A22" s="543" t="s">
        <v>347</v>
      </c>
      <c r="B22" s="543"/>
      <c r="C22" s="543"/>
      <c r="D22" s="543"/>
      <c r="E22" s="543"/>
      <c r="F22" s="571"/>
      <c r="G22" s="571"/>
      <c r="H22" s="571"/>
      <c r="I22" s="571"/>
      <c r="J22" s="571"/>
      <c r="K22" s="571"/>
      <c r="L22" s="571"/>
      <c r="M22" s="571"/>
      <c r="N22" s="571"/>
      <c r="O22" s="571"/>
    </row>
    <row r="23" spans="1:16" ht="12.75" customHeight="1">
      <c r="A23" s="70"/>
      <c r="B23" s="70"/>
      <c r="C23" s="70"/>
      <c r="D23" s="70"/>
      <c r="E23" s="70"/>
      <c r="F23" s="70"/>
      <c r="G23" s="70"/>
      <c r="H23" s="70"/>
      <c r="I23" s="70"/>
      <c r="J23" s="70"/>
      <c r="K23" s="70"/>
      <c r="L23" s="427"/>
      <c r="M23" s="427"/>
      <c r="N23" s="70"/>
      <c r="O23" s="70"/>
      <c r="P23" s="70"/>
    </row>
    <row r="24" spans="1:16">
      <c r="C24" s="9"/>
      <c r="D24" s="8"/>
      <c r="E24" s="9"/>
      <c r="F24" s="8"/>
      <c r="G24" s="9"/>
      <c r="H24" s="9"/>
      <c r="I24" s="8"/>
      <c r="J24" s="8"/>
      <c r="K24" s="9"/>
      <c r="L24" s="9"/>
      <c r="M24" s="9"/>
      <c r="N24" s="9"/>
    </row>
    <row r="25" spans="1:16">
      <c r="A25" s="2" t="s">
        <v>59</v>
      </c>
      <c r="B25" s="533" t="s">
        <v>160</v>
      </c>
      <c r="C25" s="533"/>
      <c r="D25" s="533"/>
      <c r="E25" s="533"/>
      <c r="F25" s="8"/>
      <c r="G25" s="9"/>
      <c r="H25" s="9"/>
      <c r="I25" s="8"/>
      <c r="J25" s="8"/>
      <c r="K25" s="9"/>
      <c r="L25" s="9"/>
      <c r="M25" s="9"/>
      <c r="N25" s="9"/>
    </row>
    <row r="26" spans="1:16" ht="15.6">
      <c r="A26" s="141" t="s">
        <v>63</v>
      </c>
      <c r="B26" s="119"/>
      <c r="C26" s="284"/>
      <c r="D26" s="285"/>
      <c r="E26" s="284"/>
      <c r="F26" s="8"/>
      <c r="G26" s="9"/>
      <c r="H26" s="9"/>
      <c r="I26" s="8"/>
      <c r="J26" s="8"/>
      <c r="K26" s="9"/>
      <c r="L26" s="9"/>
      <c r="M26" s="9"/>
      <c r="N26" s="9"/>
    </row>
    <row r="27" spans="1:16" ht="15.6">
      <c r="A27" s="141" t="s">
        <v>68</v>
      </c>
      <c r="B27" s="119"/>
      <c r="C27" s="284"/>
      <c r="D27" s="285"/>
      <c r="E27" s="284"/>
      <c r="F27" s="8"/>
      <c r="G27" s="9"/>
      <c r="H27" s="9"/>
      <c r="I27" s="8"/>
      <c r="J27" s="8"/>
      <c r="K27" s="9"/>
      <c r="L27" s="9"/>
      <c r="M27" s="9"/>
      <c r="N27" s="9"/>
    </row>
    <row r="28" spans="1:16">
      <c r="A28" s="128" t="s">
        <v>263</v>
      </c>
      <c r="B28" s="119"/>
      <c r="C28" s="284"/>
      <c r="D28" s="285"/>
      <c r="E28" s="284"/>
      <c r="F28" s="8"/>
      <c r="G28" s="9"/>
      <c r="H28" s="9"/>
      <c r="I28" s="8"/>
      <c r="J28" s="8"/>
      <c r="K28" s="9"/>
      <c r="L28" s="9"/>
      <c r="M28" s="9"/>
      <c r="N28" s="9"/>
    </row>
    <row r="29" spans="1:16" ht="15.6">
      <c r="A29" s="141"/>
      <c r="B29" s="119"/>
      <c r="C29" s="284"/>
      <c r="D29" s="285"/>
      <c r="E29" s="284"/>
      <c r="F29" s="8"/>
      <c r="G29" s="9"/>
      <c r="H29" s="9"/>
      <c r="I29" s="8"/>
      <c r="J29" s="8"/>
      <c r="K29" s="9"/>
      <c r="L29" s="9"/>
      <c r="M29" s="9"/>
      <c r="N29" s="9"/>
    </row>
    <row r="30" spans="1:16">
      <c r="A30" s="136" t="s">
        <v>388</v>
      </c>
      <c r="B30" s="119"/>
      <c r="C30" s="119"/>
      <c r="D30" s="119"/>
      <c r="E30" s="119"/>
    </row>
    <row r="31" spans="1:16">
      <c r="A31" s="136" t="s">
        <v>16</v>
      </c>
      <c r="B31" s="119"/>
      <c r="C31" s="119"/>
      <c r="D31" s="119"/>
      <c r="E31" s="119"/>
    </row>
    <row r="32" spans="1:16" ht="26.4">
      <c r="A32" s="119"/>
      <c r="B32" s="119"/>
      <c r="C32" s="207" t="s">
        <v>32</v>
      </c>
      <c r="D32" s="155"/>
      <c r="E32" s="207" t="s">
        <v>389</v>
      </c>
    </row>
    <row r="33" spans="1:9">
      <c r="A33" s="286">
        <v>2018</v>
      </c>
      <c r="B33" s="119" t="s">
        <v>16</v>
      </c>
      <c r="C33" s="233">
        <v>1.6</v>
      </c>
      <c r="D33" s="235"/>
      <c r="E33" s="235">
        <v>90.6</v>
      </c>
    </row>
    <row r="34" spans="1:9">
      <c r="A34" s="286">
        <f>+A33+1</f>
        <v>2019</v>
      </c>
      <c r="B34" s="119" t="s">
        <v>16</v>
      </c>
      <c r="C34" s="238">
        <v>11.6</v>
      </c>
      <c r="D34" s="237"/>
      <c r="E34" s="249">
        <v>68.7</v>
      </c>
    </row>
    <row r="35" spans="1:9">
      <c r="A35" s="286">
        <f>+A34+1</f>
        <v>2020</v>
      </c>
      <c r="B35" s="119"/>
      <c r="C35" s="238">
        <v>0</v>
      </c>
      <c r="D35" s="237"/>
      <c r="E35" s="249">
        <v>67.400000000000006</v>
      </c>
    </row>
    <row r="36" spans="1:9">
      <c r="A36" s="286">
        <f>+A35+1</f>
        <v>2021</v>
      </c>
      <c r="B36" s="119" t="s">
        <v>16</v>
      </c>
      <c r="C36" s="238">
        <v>0</v>
      </c>
      <c r="D36" s="249"/>
      <c r="E36" s="249">
        <v>61.3</v>
      </c>
    </row>
    <row r="37" spans="1:9">
      <c r="A37" s="286">
        <f>+A36+1</f>
        <v>2022</v>
      </c>
      <c r="B37" s="119" t="s">
        <v>16</v>
      </c>
      <c r="C37" s="249">
        <v>0</v>
      </c>
      <c r="D37" s="249"/>
      <c r="E37" s="249">
        <v>52.9</v>
      </c>
    </row>
    <row r="38" spans="1:9">
      <c r="A38" s="286" t="s">
        <v>33</v>
      </c>
      <c r="B38" s="119"/>
      <c r="C38" s="246">
        <f>O14</f>
        <v>0</v>
      </c>
      <c r="D38" s="237"/>
      <c r="E38" s="246">
        <v>273.7</v>
      </c>
    </row>
    <row r="39" spans="1:9">
      <c r="A39" s="119"/>
      <c r="B39" s="119"/>
      <c r="C39" s="485">
        <f>SUM(C33:C38)</f>
        <v>13.2</v>
      </c>
      <c r="D39" s="235"/>
      <c r="E39" s="282">
        <f>SUM(E33:E38)</f>
        <v>614.59999999999991</v>
      </c>
    </row>
    <row r="40" spans="1:9">
      <c r="A40" s="119" t="s">
        <v>34</v>
      </c>
      <c r="B40" s="119"/>
      <c r="C40" s="237">
        <v>-0.7</v>
      </c>
      <c r="D40" s="119"/>
      <c r="E40" s="119"/>
    </row>
    <row r="41" spans="1:9" ht="13.8" thickBot="1">
      <c r="A41" s="500" t="s">
        <v>315</v>
      </c>
      <c r="B41" s="119"/>
      <c r="C41" s="248">
        <f>SUM(C39:C40)</f>
        <v>12.5</v>
      </c>
      <c r="D41" s="119"/>
      <c r="E41" s="119"/>
    </row>
    <row r="42" spans="1:9" ht="13.8" thickTop="1">
      <c r="A42" s="119"/>
      <c r="B42" s="119"/>
      <c r="C42" s="282"/>
      <c r="D42" s="119"/>
      <c r="E42" s="119"/>
    </row>
    <row r="43" spans="1:9" ht="43.5" customHeight="1">
      <c r="A43" s="543" t="s">
        <v>347</v>
      </c>
      <c r="B43" s="571"/>
      <c r="C43" s="571"/>
      <c r="D43" s="571"/>
      <c r="E43" s="571"/>
      <c r="F43" s="88"/>
      <c r="G43" s="88"/>
      <c r="H43" s="88"/>
      <c r="I43" s="88"/>
    </row>
    <row r="44" spans="1:9">
      <c r="A44" s="41"/>
      <c r="B44" s="41"/>
      <c r="C44" s="41"/>
      <c r="D44" s="41"/>
      <c r="E44" s="41"/>
    </row>
    <row r="45" spans="1:9">
      <c r="A45" s="14"/>
    </row>
  </sheetData>
  <customSheetViews>
    <customSheetView guid="{EE9C984D-B871-40E4-A0F6-3FC6FF85D889}" scale="90" showPageBreaks="1" showRuler="0" topLeftCell="A39">
      <selection activeCell="F48" sqref="F48"/>
    </customSheetView>
  </customSheetViews>
  <mergeCells count="5">
    <mergeCell ref="A19:O19"/>
    <mergeCell ref="A43:E43"/>
    <mergeCell ref="A22:O22"/>
    <mergeCell ref="B25:E25"/>
    <mergeCell ref="A20:O21"/>
  </mergeCells>
  <phoneticPr fontId="20" type="noConversion"/>
  <hyperlinks>
    <hyperlink ref="A2" location="'Table of Contents'!A1" display="'Table of Contents'!A1"/>
    <hyperlink ref="A25" location="'Table of Contents'!A1" display="'Table of Contents'!A1"/>
    <hyperlink ref="B25:E25" location="'Balance Sheets'!A1" display="Back to Balance Sheets"/>
  </hyperlinks>
  <printOptions horizontalCentered="1"/>
  <pageMargins left="0.75" right="0.75" top="1" bottom="1" header="0.5" footer="0.5"/>
  <pageSetup scale="79" orientation="landscape" r:id="rId1"/>
  <headerFooter alignWithMargins="0"/>
  <ignoredErrors>
    <ignoredError sqref="E1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G19"/>
  <sheetViews>
    <sheetView showRuler="0" zoomScaleNormal="100" workbookViewId="0"/>
  </sheetViews>
  <sheetFormatPr defaultColWidth="9.109375" defaultRowHeight="13.2"/>
  <cols>
    <col min="1" max="1" width="49.88671875" style="1" customWidth="1"/>
    <col min="2" max="2" width="2" style="1" customWidth="1"/>
    <col min="3" max="3" width="11.6640625" style="1" customWidth="1"/>
    <col min="4" max="4" width="3.5546875" style="1" customWidth="1"/>
    <col min="5" max="5" width="11.6640625" style="1" customWidth="1"/>
    <col min="6" max="6" width="3.5546875" style="1" customWidth="1"/>
    <col min="7" max="7" width="12.88671875" style="1" bestFit="1" customWidth="1"/>
    <col min="8" max="16384" width="9.109375" style="1"/>
  </cols>
  <sheetData>
    <row r="2" spans="1:7">
      <c r="A2" s="2" t="s">
        <v>59</v>
      </c>
    </row>
    <row r="3" spans="1:7" ht="15.6">
      <c r="A3" s="141" t="s">
        <v>63</v>
      </c>
      <c r="B3" s="119"/>
      <c r="C3" s="119"/>
      <c r="D3" s="119"/>
      <c r="E3" s="119"/>
      <c r="F3" s="119"/>
      <c r="G3" s="119"/>
    </row>
    <row r="4" spans="1:7" ht="15.6">
      <c r="A4" s="141" t="s">
        <v>109</v>
      </c>
      <c r="B4" s="119"/>
      <c r="C4" s="119"/>
      <c r="D4" s="119"/>
      <c r="E4" s="119"/>
      <c r="F4" s="119"/>
      <c r="G4" s="119"/>
    </row>
    <row r="5" spans="1:7">
      <c r="A5" s="128" t="s">
        <v>263</v>
      </c>
      <c r="B5" s="119"/>
      <c r="C5" s="119"/>
      <c r="D5" s="119"/>
      <c r="E5" s="119"/>
      <c r="F5" s="119"/>
      <c r="G5" s="119"/>
    </row>
    <row r="6" spans="1:7">
      <c r="A6" s="128"/>
      <c r="B6" s="119"/>
      <c r="C6" s="119"/>
      <c r="D6" s="119"/>
      <c r="E6" s="119"/>
      <c r="F6" s="119"/>
      <c r="G6" s="119"/>
    </row>
    <row r="7" spans="1:7">
      <c r="A7" s="277" t="s">
        <v>295</v>
      </c>
      <c r="B7" s="119"/>
      <c r="C7" s="119"/>
      <c r="D7" s="119"/>
      <c r="E7" s="119"/>
      <c r="F7" s="119"/>
      <c r="G7" s="119"/>
    </row>
    <row r="8" spans="1:7">
      <c r="A8" s="225"/>
      <c r="B8" s="119"/>
      <c r="C8" s="119"/>
      <c r="D8" s="119"/>
      <c r="E8" s="119"/>
      <c r="F8" s="119"/>
      <c r="G8" s="119"/>
    </row>
    <row r="9" spans="1:7">
      <c r="A9" s="279"/>
      <c r="B9" s="159"/>
      <c r="C9" s="127">
        <v>2017</v>
      </c>
      <c r="D9" s="155"/>
      <c r="E9" s="519">
        <v>2016</v>
      </c>
      <c r="F9" s="518"/>
      <c r="G9" s="519">
        <v>2015</v>
      </c>
    </row>
    <row r="10" spans="1:7">
      <c r="A10" s="128" t="s">
        <v>6</v>
      </c>
      <c r="B10" s="119" t="s">
        <v>16</v>
      </c>
      <c r="C10" s="235"/>
      <c r="D10" s="235"/>
      <c r="E10" s="235"/>
      <c r="F10" s="235"/>
      <c r="G10" s="235"/>
    </row>
    <row r="11" spans="1:7">
      <c r="A11" s="119" t="s">
        <v>44</v>
      </c>
      <c r="B11" s="119"/>
      <c r="C11" s="282">
        <v>324</v>
      </c>
      <c r="D11" s="235"/>
      <c r="E11" s="282">
        <v>320.7</v>
      </c>
      <c r="F11" s="235"/>
      <c r="G11" s="282">
        <v>329.4</v>
      </c>
    </row>
    <row r="12" spans="1:7">
      <c r="A12" s="470" t="s">
        <v>110</v>
      </c>
      <c r="B12" s="119" t="s">
        <v>16</v>
      </c>
      <c r="C12" s="249">
        <v>1052.9000000000001</v>
      </c>
      <c r="D12" s="237"/>
      <c r="E12" s="249">
        <v>1097.5999999999999</v>
      </c>
      <c r="F12" s="237"/>
      <c r="G12" s="249">
        <v>1120.5</v>
      </c>
    </row>
    <row r="13" spans="1:7" ht="13.8" thickBot="1">
      <c r="A13" s="523" t="s">
        <v>9</v>
      </c>
      <c r="B13" s="119"/>
      <c r="C13" s="248">
        <f>SUM(C11:C12)</f>
        <v>1376.9</v>
      </c>
      <c r="D13" s="237"/>
      <c r="E13" s="248">
        <f>SUM(E11:E12)</f>
        <v>1418.3</v>
      </c>
      <c r="F13" s="237"/>
      <c r="G13" s="248">
        <f>SUM(G11:G12)</f>
        <v>1449.9</v>
      </c>
    </row>
    <row r="14" spans="1:7" ht="13.8" thickTop="1">
      <c r="A14" s="128" t="s">
        <v>154</v>
      </c>
      <c r="B14" s="119"/>
      <c r="C14" s="249"/>
      <c r="D14" s="237"/>
      <c r="E14" s="249"/>
      <c r="F14" s="237"/>
      <c r="G14" s="249"/>
    </row>
    <row r="15" spans="1:7">
      <c r="A15" s="119" t="s">
        <v>44</v>
      </c>
      <c r="B15" s="119"/>
      <c r="C15" s="282">
        <v>2407.1999999999998</v>
      </c>
      <c r="D15" s="235"/>
      <c r="E15" s="282">
        <v>2098.1999999999998</v>
      </c>
      <c r="F15" s="235"/>
      <c r="G15" s="282">
        <v>1992.3</v>
      </c>
    </row>
    <row r="16" spans="1:7">
      <c r="A16" s="119" t="s">
        <v>110</v>
      </c>
      <c r="B16" s="119" t="s">
        <v>16</v>
      </c>
      <c r="C16" s="249">
        <v>5015.2</v>
      </c>
      <c r="D16" s="237"/>
      <c r="E16" s="249">
        <v>5007.2</v>
      </c>
      <c r="F16" s="237"/>
      <c r="G16" s="249">
        <v>4901.8999999999996</v>
      </c>
    </row>
    <row r="17" spans="1:7" ht="13.8" thickBot="1">
      <c r="A17" s="523" t="s">
        <v>9</v>
      </c>
      <c r="B17" s="119"/>
      <c r="C17" s="248">
        <f>SUM(C15:C16)</f>
        <v>7422.4</v>
      </c>
      <c r="D17" s="237"/>
      <c r="E17" s="248">
        <f>SUM(E15:E16)</f>
        <v>7105.4</v>
      </c>
      <c r="F17" s="237"/>
      <c r="G17" s="248">
        <f>SUM(G15:G16)</f>
        <v>6894.2</v>
      </c>
    </row>
    <row r="18" spans="1:7" ht="13.8" thickTop="1">
      <c r="A18" s="119"/>
      <c r="B18" s="119"/>
      <c r="C18" s="282"/>
      <c r="D18" s="282"/>
      <c r="E18" s="282"/>
      <c r="F18" s="282"/>
      <c r="G18" s="282"/>
    </row>
    <row r="19" spans="1:7" ht="43.5" customHeight="1">
      <c r="A19" s="543" t="s">
        <v>347</v>
      </c>
      <c r="B19" s="600"/>
      <c r="C19" s="600"/>
      <c r="D19" s="600"/>
      <c r="E19" s="600"/>
      <c r="F19" s="601"/>
      <c r="G19" s="601"/>
    </row>
  </sheetData>
  <customSheetViews>
    <customSheetView guid="{EE9C984D-B871-40E4-A0F6-3FC6FF85D889}" scale="90" showPageBreaks="1" showRuler="0">
      <selection activeCell="A24" sqref="A24"/>
    </customSheetView>
  </customSheetViews>
  <mergeCells count="1">
    <mergeCell ref="A19:G19"/>
  </mergeCells>
  <phoneticPr fontId="20" type="noConversion"/>
  <hyperlinks>
    <hyperlink ref="A2" location="'Table of Contents'!A1" display="'Table of Contents'!A1"/>
  </hyperlinks>
  <pageMargins left="0.75" right="0.75" top="1" bottom="1" header="0.5" footer="0.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52"/>
  <sheetViews>
    <sheetView showRuler="0" zoomScaleNormal="100" zoomScaleSheetLayoutView="100" workbookViewId="0"/>
  </sheetViews>
  <sheetFormatPr defaultColWidth="9.109375" defaultRowHeight="13.2"/>
  <cols>
    <col min="1" max="1" width="72.5546875" style="5" bestFit="1" customWidth="1"/>
    <col min="2" max="2" width="2.6640625" style="5" customWidth="1"/>
    <col min="3" max="3" width="11.6640625" style="5" customWidth="1"/>
    <col min="4" max="4" width="3.5546875" style="5" customWidth="1"/>
    <col min="5" max="5" width="11.6640625" style="5" customWidth="1"/>
    <col min="6" max="16384" width="9.109375" style="1"/>
  </cols>
  <sheetData>
    <row r="1" spans="1:8">
      <c r="A1" s="296" t="s">
        <v>16</v>
      </c>
    </row>
    <row r="2" spans="1:8">
      <c r="A2" s="290" t="s">
        <v>59</v>
      </c>
      <c r="C2" s="545" t="s">
        <v>83</v>
      </c>
      <c r="D2" s="545"/>
      <c r="E2" s="545"/>
      <c r="F2" s="545"/>
      <c r="G2" s="545"/>
      <c r="H2" s="545"/>
    </row>
    <row r="3" spans="1:8">
      <c r="A3" s="30"/>
      <c r="E3" s="29"/>
    </row>
    <row r="4" spans="1:8" ht="15.6">
      <c r="A4" s="141" t="s">
        <v>63</v>
      </c>
      <c r="B4" s="142"/>
      <c r="C4" s="142"/>
      <c r="D4" s="142"/>
      <c r="E4" s="119"/>
    </row>
    <row r="5" spans="1:8" ht="15.6">
      <c r="A5" s="547" t="s">
        <v>1</v>
      </c>
      <c r="B5" s="547"/>
      <c r="C5" s="547"/>
      <c r="D5" s="547"/>
      <c r="E5" s="547"/>
    </row>
    <row r="6" spans="1:8">
      <c r="A6" s="546" t="s">
        <v>261</v>
      </c>
      <c r="B6" s="546"/>
      <c r="C6" s="546"/>
      <c r="D6" s="546"/>
      <c r="E6" s="546"/>
    </row>
    <row r="7" spans="1:8" ht="13.8">
      <c r="A7" s="143"/>
      <c r="B7" s="144"/>
      <c r="C7" s="145" t="s">
        <v>29</v>
      </c>
      <c r="D7" s="125"/>
      <c r="E7" s="125"/>
    </row>
    <row r="8" spans="1:8">
      <c r="A8" s="146"/>
      <c r="B8" s="146"/>
      <c r="C8" s="127">
        <v>2017</v>
      </c>
      <c r="D8" s="146"/>
      <c r="E8" s="127">
        <v>2016</v>
      </c>
    </row>
    <row r="9" spans="1:8" ht="15.9" customHeight="1">
      <c r="A9" s="147" t="s">
        <v>10</v>
      </c>
      <c r="B9" s="146"/>
      <c r="C9" s="146"/>
      <c r="D9" s="146"/>
      <c r="E9" s="146"/>
    </row>
    <row r="10" spans="1:8" ht="15.9" customHeight="1">
      <c r="A10" s="147" t="s">
        <v>11</v>
      </c>
      <c r="B10" s="146"/>
      <c r="C10" s="148">
        <v>296.5</v>
      </c>
      <c r="D10" s="146"/>
      <c r="E10" s="148">
        <v>307.5</v>
      </c>
    </row>
    <row r="11" spans="1:8" ht="15.9" customHeight="1">
      <c r="A11" s="147" t="s">
        <v>12</v>
      </c>
      <c r="B11" s="146"/>
      <c r="C11" s="149">
        <v>3.2</v>
      </c>
      <c r="D11" s="146"/>
      <c r="E11" s="149">
        <v>3.6</v>
      </c>
    </row>
    <row r="12" spans="1:8" ht="15.9" customHeight="1">
      <c r="A12" s="147" t="s">
        <v>13</v>
      </c>
      <c r="B12" s="146"/>
      <c r="C12" s="149"/>
      <c r="D12" s="146"/>
      <c r="E12" s="149"/>
    </row>
    <row r="13" spans="1:8" ht="15.9" customHeight="1">
      <c r="A13" s="146" t="s">
        <v>14</v>
      </c>
      <c r="B13" s="146"/>
      <c r="C13" s="149">
        <v>83.4</v>
      </c>
      <c r="D13" s="146"/>
      <c r="E13" s="149">
        <v>85.9</v>
      </c>
    </row>
    <row r="14" spans="1:8" ht="15.75" customHeight="1">
      <c r="A14" s="151" t="s">
        <v>15</v>
      </c>
      <c r="B14" s="146"/>
      <c r="C14" s="149">
        <v>136.1</v>
      </c>
      <c r="D14" s="146"/>
      <c r="E14" s="149">
        <v>147.69999999999999</v>
      </c>
    </row>
    <row r="15" spans="1:8" ht="15.9" customHeight="1">
      <c r="A15" s="136" t="s">
        <v>133</v>
      </c>
      <c r="B15" s="146"/>
      <c r="C15" s="135">
        <v>-6.4</v>
      </c>
      <c r="D15" s="146"/>
      <c r="E15" s="135">
        <v>-6.1</v>
      </c>
    </row>
    <row r="16" spans="1:8" ht="15.9" customHeight="1">
      <c r="A16" s="146"/>
      <c r="B16" s="146"/>
      <c r="C16" s="149">
        <f>SUM(C13:C15)</f>
        <v>213.1</v>
      </c>
      <c r="D16" s="146"/>
      <c r="E16" s="149">
        <f>SUM(E13:E15)</f>
        <v>227.5</v>
      </c>
    </row>
    <row r="17" spans="1:5" ht="15.9" customHeight="1">
      <c r="A17" s="146"/>
      <c r="B17" s="146"/>
      <c r="C17" s="149"/>
      <c r="D17" s="146"/>
      <c r="E17" s="149"/>
    </row>
    <row r="18" spans="1:5" ht="15.9" customHeight="1">
      <c r="A18" s="147" t="s">
        <v>98</v>
      </c>
      <c r="B18" s="146"/>
      <c r="C18" s="149">
        <v>9045.4</v>
      </c>
      <c r="D18" s="146"/>
      <c r="E18" s="149">
        <v>8446.4</v>
      </c>
    </row>
    <row r="19" spans="1:5" ht="15.9" customHeight="1">
      <c r="A19" s="150" t="s">
        <v>247</v>
      </c>
      <c r="B19" s="146"/>
      <c r="C19" s="135">
        <v>-2853.3</v>
      </c>
      <c r="D19" s="146"/>
      <c r="E19" s="135">
        <v>-2641.7</v>
      </c>
    </row>
    <row r="20" spans="1:5" ht="15.9" customHeight="1">
      <c r="A20" s="146"/>
      <c r="B20" s="146"/>
      <c r="C20" s="149">
        <f>SUM(C18:C19)</f>
        <v>6192.0999999999995</v>
      </c>
      <c r="D20" s="146"/>
      <c r="E20" s="149">
        <f>SUM(E18:E19)</f>
        <v>5804.7</v>
      </c>
    </row>
    <row r="21" spans="1:5" ht="15.9" customHeight="1">
      <c r="A21" s="152" t="s">
        <v>75</v>
      </c>
      <c r="B21" s="146"/>
      <c r="C21" s="149">
        <v>441</v>
      </c>
      <c r="D21" s="146"/>
      <c r="E21" s="149">
        <v>387</v>
      </c>
    </row>
    <row r="22" spans="1:5" ht="15.9" customHeight="1">
      <c r="A22" s="147" t="s">
        <v>87</v>
      </c>
      <c r="B22" s="146"/>
      <c r="C22" s="149">
        <v>85.6</v>
      </c>
      <c r="D22" s="146"/>
      <c r="E22" s="149">
        <v>78</v>
      </c>
    </row>
    <row r="23" spans="1:5" ht="15.9" customHeight="1">
      <c r="A23" s="430" t="s">
        <v>74</v>
      </c>
      <c r="B23" s="146"/>
      <c r="C23" s="149">
        <v>190.9</v>
      </c>
      <c r="D23" s="146"/>
      <c r="E23" s="149">
        <v>297.10000000000002</v>
      </c>
    </row>
    <row r="24" spans="1:5" ht="15.9" customHeight="1" thickBot="1">
      <c r="A24" s="147" t="s">
        <v>61</v>
      </c>
      <c r="B24" s="146"/>
      <c r="C24" s="138">
        <f>C10+C11+C16+C21+C22+C23+C20</f>
        <v>7422.4</v>
      </c>
      <c r="D24" s="146"/>
      <c r="E24" s="138">
        <f>E10+E11+E16+E21+E22+E23+E20</f>
        <v>7105.4</v>
      </c>
    </row>
    <row r="25" spans="1:5" ht="15.9" customHeight="1" thickTop="1">
      <c r="A25" s="146"/>
      <c r="B25" s="146"/>
      <c r="C25" s="148"/>
      <c r="D25" s="146"/>
      <c r="E25" s="148"/>
    </row>
    <row r="26" spans="1:5" ht="15.9" customHeight="1">
      <c r="A26" s="147" t="s">
        <v>69</v>
      </c>
      <c r="B26" s="146"/>
      <c r="C26" s="149"/>
      <c r="D26" s="146"/>
      <c r="E26" s="149"/>
    </row>
    <row r="27" spans="1:5" ht="15.9" customHeight="1">
      <c r="A27" s="147" t="s">
        <v>67</v>
      </c>
      <c r="B27" s="146"/>
      <c r="C27" s="148">
        <v>154.30000000000001</v>
      </c>
      <c r="D27" s="146"/>
      <c r="E27" s="148">
        <v>174.8</v>
      </c>
    </row>
    <row r="28" spans="1:5" ht="15.9" customHeight="1">
      <c r="A28" s="430" t="s">
        <v>17</v>
      </c>
      <c r="B28" s="146"/>
      <c r="C28" s="149"/>
      <c r="D28" s="146"/>
      <c r="E28" s="149"/>
    </row>
    <row r="29" spans="1:5" ht="15.9" customHeight="1">
      <c r="A29" s="119" t="s">
        <v>116</v>
      </c>
      <c r="B29" s="146"/>
      <c r="C29" s="149">
        <v>4.3</v>
      </c>
      <c r="D29" s="146"/>
      <c r="E29" s="149">
        <v>3.8</v>
      </c>
    </row>
    <row r="30" spans="1:5">
      <c r="A30" s="146" t="s">
        <v>88</v>
      </c>
      <c r="B30" s="146"/>
      <c r="C30" s="149">
        <v>4371.7</v>
      </c>
      <c r="D30" s="146"/>
      <c r="E30" s="149">
        <v>4253.2</v>
      </c>
    </row>
    <row r="31" spans="1:5" hidden="1">
      <c r="A31" s="150" t="s">
        <v>248</v>
      </c>
      <c r="B31" s="146"/>
      <c r="C31" s="149">
        <v>0</v>
      </c>
      <c r="D31" s="146"/>
      <c r="E31" s="149">
        <v>0</v>
      </c>
    </row>
    <row r="32" spans="1:5">
      <c r="A32" s="152" t="s">
        <v>18</v>
      </c>
      <c r="B32" s="146"/>
      <c r="C32" s="135">
        <v>12.5</v>
      </c>
      <c r="D32" s="146"/>
      <c r="E32" s="135">
        <v>14.9</v>
      </c>
    </row>
    <row r="33" spans="1:5">
      <c r="A33" s="146"/>
      <c r="B33" s="146"/>
      <c r="C33" s="149">
        <f>SUM(C29:C32)</f>
        <v>4388.5</v>
      </c>
      <c r="D33" s="146"/>
      <c r="E33" s="149">
        <f>SUM(E29:E32)</f>
        <v>4271.8999999999996</v>
      </c>
    </row>
    <row r="34" spans="1:5">
      <c r="A34" s="146"/>
      <c r="B34" s="146"/>
      <c r="C34" s="149"/>
      <c r="D34" s="146"/>
      <c r="E34" s="149"/>
    </row>
    <row r="35" spans="1:5">
      <c r="A35" s="430" t="s">
        <v>19</v>
      </c>
      <c r="B35" s="146"/>
      <c r="C35" s="149">
        <v>853.7</v>
      </c>
      <c r="D35" s="146"/>
      <c r="E35" s="149">
        <v>1089.4000000000001</v>
      </c>
    </row>
    <row r="36" spans="1:5">
      <c r="A36" s="147" t="s">
        <v>70</v>
      </c>
      <c r="B36" s="146"/>
      <c r="C36" s="135">
        <v>233.2</v>
      </c>
      <c r="D36" s="146"/>
      <c r="E36" s="135">
        <v>222.1</v>
      </c>
    </row>
    <row r="37" spans="1:5">
      <c r="A37" s="147" t="s">
        <v>71</v>
      </c>
      <c r="B37" s="146"/>
      <c r="C37" s="149">
        <f>SUM(C33:C36)+C27</f>
        <v>5629.7</v>
      </c>
      <c r="D37" s="146"/>
      <c r="E37" s="149">
        <f>SUM(E33:E36)+E27</f>
        <v>5758.2</v>
      </c>
    </row>
    <row r="38" spans="1:5">
      <c r="A38" s="147" t="s">
        <v>20</v>
      </c>
      <c r="B38" s="146"/>
      <c r="C38" s="149"/>
      <c r="D38" s="146"/>
      <c r="E38" s="149"/>
    </row>
    <row r="39" spans="1:5">
      <c r="A39" s="150" t="s">
        <v>225</v>
      </c>
      <c r="B39" s="146"/>
      <c r="C39" s="149"/>
      <c r="D39" s="146"/>
      <c r="E39" s="149"/>
    </row>
    <row r="40" spans="1:5">
      <c r="A40" s="150" t="s">
        <v>226</v>
      </c>
      <c r="B40" s="146"/>
      <c r="C40" s="149"/>
      <c r="D40" s="146"/>
      <c r="E40" s="149"/>
    </row>
    <row r="41" spans="1:5">
      <c r="A41" s="150" t="s">
        <v>348</v>
      </c>
      <c r="B41" s="146"/>
      <c r="C41" s="149"/>
      <c r="D41" s="146"/>
      <c r="E41" s="149"/>
    </row>
    <row r="42" spans="1:5">
      <c r="A42" s="431" t="s">
        <v>349</v>
      </c>
      <c r="B42" s="146"/>
      <c r="C42" s="149">
        <v>41.6</v>
      </c>
      <c r="D42" s="146"/>
      <c r="E42" s="149">
        <v>41.5</v>
      </c>
    </row>
    <row r="43" spans="1:5">
      <c r="A43" s="146" t="s">
        <v>102</v>
      </c>
      <c r="B43" s="146"/>
      <c r="C43" s="149">
        <v>698</v>
      </c>
      <c r="D43" s="146"/>
      <c r="E43" s="149">
        <v>687.8</v>
      </c>
    </row>
    <row r="44" spans="1:5">
      <c r="A44" s="146" t="s">
        <v>103</v>
      </c>
      <c r="B44" s="146"/>
      <c r="C44" s="149">
        <v>2261.6999999999998</v>
      </c>
      <c r="D44" s="146"/>
      <c r="E44" s="149">
        <v>1828</v>
      </c>
    </row>
    <row r="45" spans="1:5">
      <c r="A45" s="150" t="s">
        <v>136</v>
      </c>
      <c r="B45" s="146"/>
      <c r="C45" s="149">
        <v>-109.6</v>
      </c>
      <c r="D45" s="146"/>
      <c r="E45" s="149">
        <v>-211.1</v>
      </c>
    </row>
    <row r="46" spans="1:5">
      <c r="A46" s="150" t="s">
        <v>350</v>
      </c>
      <c r="B46" s="146"/>
      <c r="C46" s="135">
        <v>-1099</v>
      </c>
      <c r="D46" s="146"/>
      <c r="E46" s="135">
        <v>-999</v>
      </c>
    </row>
    <row r="47" spans="1:5">
      <c r="A47" s="147" t="s">
        <v>21</v>
      </c>
      <c r="B47" s="146"/>
      <c r="C47" s="149">
        <f>SUM(C42:C46)</f>
        <v>1792.6999999999998</v>
      </c>
      <c r="D47" s="146"/>
      <c r="E47" s="149">
        <f>SUM(E42:E46)</f>
        <v>1347.2000000000003</v>
      </c>
    </row>
    <row r="48" spans="1:5" ht="13.8" thickBot="1">
      <c r="A48" s="147" t="s">
        <v>101</v>
      </c>
      <c r="B48" s="146"/>
      <c r="C48" s="138">
        <f>C37+C47</f>
        <v>7422.4</v>
      </c>
      <c r="D48" s="146"/>
      <c r="E48" s="138">
        <f>E37+E47</f>
        <v>7105.4</v>
      </c>
    </row>
    <row r="49" spans="1:7" ht="14.4" thickTop="1">
      <c r="A49" s="146"/>
      <c r="B49" s="153"/>
      <c r="C49" s="154"/>
      <c r="D49" s="154"/>
      <c r="E49" s="154"/>
    </row>
    <row r="50" spans="1:7" ht="41.25" customHeight="1">
      <c r="A50" s="543" t="s">
        <v>347</v>
      </c>
      <c r="B50" s="544"/>
      <c r="C50" s="544"/>
      <c r="D50" s="544"/>
      <c r="E50" s="544"/>
      <c r="F50" s="312"/>
      <c r="G50" s="44"/>
    </row>
    <row r="51" spans="1:7" ht="13.8">
      <c r="A51" s="38"/>
      <c r="B51" s="39"/>
      <c r="C51" s="40"/>
      <c r="D51" s="40"/>
      <c r="E51" s="40"/>
    </row>
    <row r="52" spans="1:7">
      <c r="A52" s="14"/>
    </row>
  </sheetData>
  <customSheetViews>
    <customSheetView guid="{EE9C984D-B871-40E4-A0F6-3FC6FF85D889}" showPageBreaks="1" view="pageBreakPreview" showRuler="0">
      <selection activeCell="C65" sqref="C65"/>
    </customSheetView>
  </customSheetViews>
  <mergeCells count="5">
    <mergeCell ref="A50:E50"/>
    <mergeCell ref="F2:H2"/>
    <mergeCell ref="A6:E6"/>
    <mergeCell ref="A5:E5"/>
    <mergeCell ref="C2:E2"/>
  </mergeCells>
  <phoneticPr fontId="20" type="noConversion"/>
  <hyperlinks>
    <hyperlink ref="A1" location="'Table of Contents'!A1" display="'Table of Contents'!A1"/>
    <hyperlink ref="A21" location="'Affiliated Companies'!A1:G14" display="Investments in Affiliated Companies"/>
    <hyperlink ref="A23" location="'Capital Structure'!A33:E52" display="Other Assets"/>
    <hyperlink ref="A28" location="'Capital Structure'!A2:K31" display="Debt"/>
    <hyperlink ref="A32" location="'Commitments &amp; Obligations'!A24:G48" display="Capital lease obligations"/>
    <hyperlink ref="A35" location="'Deferred Items'!A2:E33" display="Deferred Income Taxes"/>
    <hyperlink ref="A14" location="'Lease Detail'!A1" display="Finance leases"/>
    <hyperlink ref="A2" location="'Table of Contents'!A1" display="'Table of Contents'!A1"/>
    <hyperlink ref="C2:E2" location="'Consolidating Assets'!A1" display="To Consolidating Assets"/>
  </hyperlinks>
  <printOptions horizontalCentered="1"/>
  <pageMargins left="0.25" right="0.25" top="0.5" bottom="0.3" header="0.5" footer="0.3"/>
  <pageSetup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2:O61"/>
  <sheetViews>
    <sheetView showGridLines="0" zoomScaleNormal="100" workbookViewId="0"/>
  </sheetViews>
  <sheetFormatPr defaultColWidth="9.109375" defaultRowHeight="18"/>
  <cols>
    <col min="1" max="1" width="67" style="447" customWidth="1"/>
    <col min="2" max="2" width="2" style="447" customWidth="1"/>
    <col min="3" max="3" width="14" style="447" customWidth="1"/>
    <col min="4" max="4" width="3.5546875" style="447" customWidth="1"/>
    <col min="5" max="5" width="14" style="447" customWidth="1"/>
    <col min="6" max="6" width="3.5546875" style="447" customWidth="1"/>
    <col min="7" max="7" width="14" style="447" customWidth="1"/>
    <col min="8" max="8" width="3.5546875" style="447" customWidth="1"/>
    <col min="9" max="9" width="14" style="447" customWidth="1"/>
    <col min="10" max="10" width="3.5546875" style="447" customWidth="1"/>
    <col min="11" max="11" width="14" style="447" customWidth="1"/>
    <col min="16" max="16384" width="9.109375" style="447"/>
  </cols>
  <sheetData>
    <row r="2" spans="1:11">
      <c r="A2" s="450" t="s">
        <v>59</v>
      </c>
      <c r="B2" s="450"/>
    </row>
    <row r="3" spans="1:11">
      <c r="A3" s="441" t="s">
        <v>236</v>
      </c>
      <c r="B3" s="450"/>
    </row>
    <row r="4" spans="1:11">
      <c r="A4" s="441"/>
      <c r="B4" s="450"/>
    </row>
    <row r="5" spans="1:11" s="449" customFormat="1">
      <c r="A5" s="141" t="s">
        <v>63</v>
      </c>
      <c r="B5" s="141"/>
      <c r="C5" s="454"/>
      <c r="D5" s="454"/>
      <c r="E5" s="454"/>
      <c r="F5" s="454"/>
      <c r="G5" s="454"/>
      <c r="H5" s="454"/>
      <c r="I5" s="454"/>
      <c r="J5" s="454"/>
      <c r="K5" s="454"/>
    </row>
    <row r="6" spans="1:11" s="449" customFormat="1">
      <c r="A6" s="141" t="s">
        <v>230</v>
      </c>
      <c r="B6" s="141"/>
      <c r="C6" s="454"/>
      <c r="D6" s="454"/>
      <c r="E6" s="454"/>
      <c r="F6" s="454"/>
      <c r="G6" s="454"/>
      <c r="H6" s="454"/>
      <c r="I6" s="454"/>
      <c r="J6" s="454"/>
      <c r="K6" s="454"/>
    </row>
    <row r="7" spans="1:11" s="449" customFormat="1">
      <c r="A7" s="128" t="s">
        <v>261</v>
      </c>
      <c r="B7" s="141"/>
      <c r="C7" s="454"/>
      <c r="D7" s="454"/>
      <c r="E7" s="454"/>
      <c r="F7" s="454"/>
      <c r="G7" s="454"/>
      <c r="H7" s="454"/>
      <c r="I7" s="454"/>
      <c r="J7" s="454"/>
      <c r="K7" s="454"/>
    </row>
    <row r="8" spans="1:11" s="449" customFormat="1">
      <c r="A8" s="141"/>
      <c r="B8" s="141"/>
      <c r="C8" s="454"/>
      <c r="D8" s="454"/>
      <c r="E8" s="454"/>
      <c r="F8" s="454"/>
      <c r="G8" s="454"/>
      <c r="H8" s="454"/>
      <c r="I8" s="454"/>
      <c r="J8" s="454"/>
      <c r="K8" s="454"/>
    </row>
    <row r="9" spans="1:11" s="449" customFormat="1">
      <c r="A9" s="128" t="s">
        <v>237</v>
      </c>
      <c r="B9" s="141"/>
      <c r="C9" s="454"/>
      <c r="D9" s="454"/>
      <c r="E9" s="454"/>
      <c r="F9" s="454"/>
      <c r="G9" s="454"/>
      <c r="H9" s="454"/>
      <c r="I9" s="454"/>
      <c r="J9" s="454"/>
      <c r="K9" s="454"/>
    </row>
    <row r="10" spans="1:11">
      <c r="A10" s="458"/>
      <c r="B10" s="458"/>
      <c r="C10" s="453">
        <v>2017</v>
      </c>
      <c r="D10" s="165"/>
      <c r="E10" s="519">
        <v>2016</v>
      </c>
      <c r="F10" s="165"/>
      <c r="G10" s="519">
        <v>2015</v>
      </c>
      <c r="H10" s="165"/>
      <c r="I10" s="519">
        <v>2014</v>
      </c>
      <c r="J10" s="165"/>
      <c r="K10" s="519">
        <v>2013</v>
      </c>
    </row>
    <row r="11" spans="1:11">
      <c r="A11" s="458" t="s">
        <v>296</v>
      </c>
      <c r="B11" s="458"/>
      <c r="C11" s="459">
        <v>502</v>
      </c>
      <c r="D11" s="459"/>
      <c r="E11" s="459">
        <v>257.10000000000002</v>
      </c>
      <c r="F11" s="459"/>
      <c r="G11" s="459">
        <v>205.3</v>
      </c>
      <c r="H11" s="459"/>
      <c r="I11" s="459">
        <v>205</v>
      </c>
      <c r="J11" s="459"/>
      <c r="K11" s="459">
        <v>169.3</v>
      </c>
    </row>
    <row r="12" spans="1:11">
      <c r="A12" s="458" t="s">
        <v>390</v>
      </c>
      <c r="B12" s="458"/>
      <c r="C12" s="459"/>
      <c r="D12" s="459"/>
      <c r="E12" s="459"/>
      <c r="F12" s="459"/>
      <c r="G12" s="459"/>
      <c r="H12" s="459"/>
      <c r="I12" s="459"/>
      <c r="J12" s="459"/>
      <c r="K12" s="465"/>
    </row>
    <row r="13" spans="1:11">
      <c r="A13" s="458" t="s">
        <v>302</v>
      </c>
      <c r="B13" s="458"/>
      <c r="C13" s="465">
        <v>0</v>
      </c>
      <c r="D13" s="465"/>
      <c r="E13" s="465">
        <v>29.8</v>
      </c>
      <c r="F13" s="465"/>
      <c r="G13" s="465">
        <v>0</v>
      </c>
      <c r="H13" s="465"/>
      <c r="I13" s="465">
        <v>0</v>
      </c>
      <c r="J13" s="465"/>
      <c r="K13" s="465">
        <v>0</v>
      </c>
    </row>
    <row r="14" spans="1:11">
      <c r="A14" s="458" t="s">
        <v>391</v>
      </c>
      <c r="B14" s="458"/>
      <c r="C14" s="465">
        <v>-1.8</v>
      </c>
      <c r="D14" s="465"/>
      <c r="E14" s="465">
        <v>2.5</v>
      </c>
      <c r="F14" s="465"/>
      <c r="G14" s="465">
        <v>9.1999999999999993</v>
      </c>
      <c r="H14" s="465"/>
      <c r="I14" s="465">
        <v>0</v>
      </c>
      <c r="J14" s="465"/>
      <c r="K14" s="465">
        <v>0</v>
      </c>
    </row>
    <row r="15" spans="1:11">
      <c r="A15" s="458" t="s">
        <v>303</v>
      </c>
      <c r="B15" s="458"/>
      <c r="C15" s="465">
        <v>0</v>
      </c>
      <c r="D15" s="465"/>
      <c r="E15" s="465">
        <v>-49.1</v>
      </c>
      <c r="F15" s="465"/>
      <c r="G15" s="465">
        <v>0</v>
      </c>
      <c r="H15" s="465"/>
      <c r="I15" s="465">
        <v>0</v>
      </c>
      <c r="J15" s="465"/>
      <c r="K15" s="465">
        <v>0</v>
      </c>
    </row>
    <row r="16" spans="1:11">
      <c r="A16" s="458" t="s">
        <v>304</v>
      </c>
      <c r="B16" s="458"/>
      <c r="C16" s="488">
        <v>0</v>
      </c>
      <c r="D16" s="465"/>
      <c r="E16" s="488">
        <v>0</v>
      </c>
      <c r="F16" s="465"/>
      <c r="G16" s="488">
        <v>9</v>
      </c>
      <c r="H16" s="465"/>
      <c r="I16" s="488">
        <v>0</v>
      </c>
      <c r="J16" s="465"/>
      <c r="K16" s="488">
        <v>0</v>
      </c>
    </row>
    <row r="17" spans="1:15">
      <c r="A17" s="458" t="s">
        <v>392</v>
      </c>
      <c r="B17" s="458"/>
      <c r="C17" s="459">
        <f>SUM(C13:C16)</f>
        <v>-1.8</v>
      </c>
      <c r="D17" s="459"/>
      <c r="E17" s="459">
        <f>SUM(E13:E16)</f>
        <v>-16.800000000000004</v>
      </c>
      <c r="F17" s="459"/>
      <c r="G17" s="459">
        <f>SUM(G13:G16)</f>
        <v>18.2</v>
      </c>
      <c r="H17" s="459"/>
      <c r="I17" s="459">
        <f>SUM(I13:I16)</f>
        <v>0</v>
      </c>
      <c r="J17" s="459"/>
      <c r="K17" s="459">
        <f>SUM(K13:K16)</f>
        <v>0</v>
      </c>
    </row>
    <row r="18" spans="1:15">
      <c r="A18" s="458" t="s">
        <v>328</v>
      </c>
      <c r="B18" s="458"/>
      <c r="C18" s="459">
        <v>0.7</v>
      </c>
      <c r="D18" s="459"/>
      <c r="E18" s="459">
        <v>7.2</v>
      </c>
      <c r="F18" s="459"/>
      <c r="G18" s="459">
        <v>-6.9</v>
      </c>
      <c r="H18" s="459"/>
      <c r="I18" s="459">
        <v>0</v>
      </c>
      <c r="J18" s="459"/>
      <c r="K18" s="459">
        <v>0</v>
      </c>
    </row>
    <row r="19" spans="1:15">
      <c r="A19" s="458" t="s">
        <v>297</v>
      </c>
      <c r="B19" s="458"/>
      <c r="C19" s="459"/>
      <c r="D19" s="459"/>
      <c r="E19" s="459"/>
      <c r="F19" s="459"/>
      <c r="G19" s="459"/>
      <c r="H19" s="459"/>
      <c r="I19" s="459"/>
      <c r="J19" s="459"/>
      <c r="K19" s="459"/>
    </row>
    <row r="20" spans="1:15">
      <c r="A20" s="458" t="s">
        <v>232</v>
      </c>
      <c r="B20" s="458"/>
      <c r="C20" s="465">
        <v>0</v>
      </c>
      <c r="D20" s="465"/>
      <c r="E20" s="465">
        <v>0</v>
      </c>
      <c r="F20" s="465"/>
      <c r="G20" s="465">
        <v>14.1</v>
      </c>
      <c r="H20" s="465"/>
      <c r="I20" s="465">
        <v>0</v>
      </c>
      <c r="J20" s="465"/>
      <c r="K20" s="465">
        <v>0</v>
      </c>
    </row>
    <row r="21" spans="1:15">
      <c r="A21" s="458" t="s">
        <v>217</v>
      </c>
      <c r="B21" s="458"/>
      <c r="C21" s="465">
        <v>0</v>
      </c>
      <c r="D21" s="465"/>
      <c r="E21" s="465">
        <v>0</v>
      </c>
      <c r="F21" s="465"/>
      <c r="G21" s="465">
        <v>0</v>
      </c>
      <c r="H21" s="465"/>
      <c r="I21" s="465">
        <v>0</v>
      </c>
      <c r="J21" s="465"/>
      <c r="K21" s="465">
        <v>23.2</v>
      </c>
    </row>
    <row r="22" spans="1:15">
      <c r="A22" s="458" t="s">
        <v>393</v>
      </c>
      <c r="B22" s="458"/>
      <c r="C22" s="465">
        <v>-315.89999999999998</v>
      </c>
      <c r="D22" s="465"/>
      <c r="E22" s="465">
        <v>0</v>
      </c>
      <c r="F22" s="465"/>
      <c r="G22" s="465">
        <v>0</v>
      </c>
      <c r="H22" s="465"/>
      <c r="I22" s="465">
        <v>0</v>
      </c>
      <c r="J22" s="465"/>
      <c r="K22" s="465">
        <v>0</v>
      </c>
    </row>
    <row r="23" spans="1:15">
      <c r="A23" s="458" t="s">
        <v>305</v>
      </c>
      <c r="B23" s="458"/>
      <c r="C23" s="488">
        <v>0</v>
      </c>
      <c r="D23" s="465"/>
      <c r="E23" s="488">
        <v>-7.1</v>
      </c>
      <c r="F23" s="465"/>
      <c r="G23" s="488">
        <v>0</v>
      </c>
      <c r="H23" s="465"/>
      <c r="I23" s="488">
        <v>0</v>
      </c>
      <c r="J23" s="465"/>
      <c r="K23" s="488">
        <v>-3.9</v>
      </c>
    </row>
    <row r="24" spans="1:15">
      <c r="A24" s="458" t="s">
        <v>298</v>
      </c>
      <c r="B24" s="458"/>
      <c r="C24" s="489">
        <f>SUM(C20:C23)</f>
        <v>-315.89999999999998</v>
      </c>
      <c r="D24" s="489"/>
      <c r="E24" s="489">
        <f>SUM(E20:E23)</f>
        <v>-7.1</v>
      </c>
      <c r="F24" s="489"/>
      <c r="G24" s="489">
        <f>SUM(G20:G23)</f>
        <v>14.1</v>
      </c>
      <c r="H24" s="489"/>
      <c r="I24" s="489">
        <f>SUM(I20:I23)</f>
        <v>0</v>
      </c>
      <c r="J24" s="489"/>
      <c r="K24" s="489">
        <f>SUM(K20:K23)</f>
        <v>19.3</v>
      </c>
      <c r="L24" s="447"/>
      <c r="M24" s="447"/>
      <c r="N24" s="447"/>
      <c r="O24" s="447"/>
    </row>
    <row r="25" spans="1:15">
      <c r="A25" s="458" t="s">
        <v>299</v>
      </c>
      <c r="B25" s="458"/>
      <c r="C25" s="460"/>
      <c r="D25" s="460"/>
      <c r="E25" s="460"/>
      <c r="F25" s="460"/>
      <c r="G25" s="460"/>
      <c r="H25" s="460"/>
      <c r="I25" s="460"/>
      <c r="J25" s="460"/>
      <c r="K25" s="460"/>
      <c r="L25" s="447"/>
      <c r="M25" s="447"/>
      <c r="N25" s="447"/>
      <c r="O25" s="447"/>
    </row>
    <row r="26" spans="1:15">
      <c r="A26" s="458" t="s">
        <v>409</v>
      </c>
      <c r="B26" s="458"/>
      <c r="C26" s="460">
        <v>0</v>
      </c>
      <c r="D26" s="460"/>
      <c r="E26" s="460">
        <v>-0.6</v>
      </c>
      <c r="F26" s="460"/>
      <c r="G26" s="460">
        <v>11.9</v>
      </c>
      <c r="H26" s="460"/>
      <c r="I26" s="460">
        <v>0</v>
      </c>
      <c r="J26" s="460"/>
      <c r="K26" s="460">
        <v>0</v>
      </c>
      <c r="L26" s="447"/>
      <c r="M26" s="447"/>
      <c r="N26" s="447"/>
      <c r="O26" s="447"/>
    </row>
    <row r="27" spans="1:15">
      <c r="A27" s="458" t="s">
        <v>306</v>
      </c>
      <c r="B27" s="458"/>
      <c r="C27" s="460">
        <v>0</v>
      </c>
      <c r="D27" s="460"/>
      <c r="E27" s="460">
        <v>-3.9</v>
      </c>
      <c r="F27" s="460"/>
      <c r="G27" s="460">
        <v>-7.7</v>
      </c>
      <c r="H27" s="460"/>
      <c r="I27" s="460">
        <v>0</v>
      </c>
      <c r="J27" s="460"/>
      <c r="K27" s="460">
        <v>-7.6</v>
      </c>
      <c r="L27" s="447"/>
      <c r="M27" s="447"/>
      <c r="N27" s="447"/>
      <c r="O27" s="447"/>
    </row>
    <row r="28" spans="1:15">
      <c r="A28" s="458" t="s">
        <v>394</v>
      </c>
      <c r="B28" s="458"/>
      <c r="C28" s="460">
        <v>0</v>
      </c>
      <c r="D28" s="460"/>
      <c r="E28" s="460">
        <v>0</v>
      </c>
      <c r="F28" s="460"/>
      <c r="G28" s="460">
        <v>0</v>
      </c>
      <c r="H28" s="460"/>
      <c r="I28" s="460">
        <v>0</v>
      </c>
      <c r="J28" s="460"/>
      <c r="K28" s="460">
        <v>-9.3000000000000007</v>
      </c>
      <c r="L28" s="447"/>
      <c r="M28" s="447"/>
      <c r="N28" s="447"/>
      <c r="O28" s="447"/>
    </row>
    <row r="29" spans="1:15">
      <c r="A29" s="458" t="s">
        <v>307</v>
      </c>
      <c r="B29" s="458"/>
      <c r="C29" s="490">
        <v>0</v>
      </c>
      <c r="D29" s="460"/>
      <c r="E29" s="490">
        <v>0</v>
      </c>
      <c r="F29" s="460"/>
      <c r="G29" s="490">
        <v>0</v>
      </c>
      <c r="H29" s="460"/>
      <c r="I29" s="490">
        <v>0</v>
      </c>
      <c r="J29" s="460"/>
      <c r="K29" s="490">
        <v>-6.9</v>
      </c>
      <c r="L29" s="447"/>
      <c r="M29" s="447"/>
      <c r="N29" s="447"/>
      <c r="O29" s="447"/>
    </row>
    <row r="30" spans="1:15">
      <c r="A30" s="458" t="s">
        <v>300</v>
      </c>
      <c r="B30" s="458"/>
      <c r="C30" s="491">
        <f>SUM(C26:C29)</f>
        <v>0</v>
      </c>
      <c r="D30" s="489"/>
      <c r="E30" s="491">
        <f>SUM(E26:E29)</f>
        <v>-4.5</v>
      </c>
      <c r="F30" s="489"/>
      <c r="G30" s="491">
        <f>SUM(G26:G29)</f>
        <v>4.2</v>
      </c>
      <c r="H30" s="489"/>
      <c r="I30" s="491">
        <f>SUM(I26:I29)</f>
        <v>0</v>
      </c>
      <c r="J30" s="489"/>
      <c r="K30" s="491">
        <f>SUM(K26:K29)</f>
        <v>-23.799999999999997</v>
      </c>
      <c r="L30" s="447"/>
      <c r="M30" s="447"/>
      <c r="N30" s="447"/>
      <c r="O30" s="447"/>
    </row>
    <row r="31" spans="1:15" ht="18.600000000000001" thickBot="1">
      <c r="A31" s="458" t="s">
        <v>301</v>
      </c>
      <c r="B31" s="458"/>
      <c r="C31" s="461">
        <f>C11+C17+C18+C24+C30</f>
        <v>185</v>
      </c>
      <c r="D31" s="463"/>
      <c r="E31" s="461">
        <f>E11+E17+E18+E24+E30</f>
        <v>235.9</v>
      </c>
      <c r="F31" s="463"/>
      <c r="G31" s="461">
        <f>G11+G17+G18+G24+G30</f>
        <v>234.89999999999998</v>
      </c>
      <c r="H31" s="463"/>
      <c r="I31" s="461">
        <f>I11+I17+I18+I24+I30</f>
        <v>205</v>
      </c>
      <c r="J31" s="463"/>
      <c r="K31" s="461">
        <f>K11+K17+K18+K24+K30</f>
        <v>164.8</v>
      </c>
      <c r="L31" s="447"/>
      <c r="M31" s="447"/>
      <c r="N31" s="447"/>
      <c r="O31" s="447"/>
    </row>
    <row r="32" spans="1:15" ht="18.600000000000001" thickTop="1">
      <c r="A32" s="458"/>
      <c r="B32" s="458"/>
      <c r="C32" s="466"/>
      <c r="D32" s="466"/>
      <c r="E32" s="466"/>
      <c r="F32" s="466"/>
      <c r="G32" s="466"/>
      <c r="H32" s="466"/>
      <c r="I32" s="466"/>
      <c r="J32" s="466"/>
      <c r="K32" s="466"/>
      <c r="L32" s="447"/>
      <c r="M32" s="447"/>
      <c r="N32" s="447"/>
      <c r="O32" s="447"/>
    </row>
    <row r="33" spans="1:15" s="449" customFormat="1">
      <c r="A33" s="128" t="s">
        <v>238</v>
      </c>
      <c r="B33" s="141"/>
      <c r="C33" s="454"/>
      <c r="D33" s="454"/>
      <c r="E33" s="454"/>
      <c r="F33" s="454"/>
      <c r="G33" s="454"/>
      <c r="H33" s="454"/>
      <c r="I33" s="454"/>
      <c r="J33" s="454"/>
      <c r="K33" s="454"/>
    </row>
    <row r="34" spans="1:15">
      <c r="A34" s="458"/>
      <c r="B34" s="458"/>
      <c r="C34" s="476">
        <v>2017</v>
      </c>
      <c r="D34" s="165"/>
      <c r="E34" s="519">
        <v>2016</v>
      </c>
      <c r="F34" s="165"/>
      <c r="G34" s="519">
        <v>2015</v>
      </c>
      <c r="H34" s="165"/>
      <c r="I34" s="519">
        <v>2014</v>
      </c>
      <c r="J34" s="165"/>
      <c r="K34" s="519">
        <v>2013</v>
      </c>
    </row>
    <row r="35" spans="1:15">
      <c r="A35" s="458" t="s">
        <v>308</v>
      </c>
      <c r="B35" s="458"/>
      <c r="C35" s="497">
        <v>12.75</v>
      </c>
      <c r="D35" s="497"/>
      <c r="E35" s="497">
        <v>6.29</v>
      </c>
      <c r="F35" s="497"/>
      <c r="G35" s="497">
        <v>4.6900000000000004</v>
      </c>
      <c r="H35" s="497"/>
      <c r="I35" s="497">
        <v>4.4800000000000004</v>
      </c>
      <c r="J35" s="497"/>
      <c r="K35" s="497">
        <v>3.59</v>
      </c>
    </row>
    <row r="36" spans="1:15">
      <c r="A36" s="458" t="s">
        <v>309</v>
      </c>
      <c r="B36" s="458"/>
      <c r="C36" s="492"/>
      <c r="D36" s="492"/>
      <c r="E36" s="492"/>
      <c r="F36" s="492"/>
      <c r="G36" s="492"/>
      <c r="H36" s="492"/>
      <c r="I36" s="492"/>
      <c r="J36" s="492"/>
      <c r="K36" s="492"/>
    </row>
    <row r="37" spans="1:15">
      <c r="A37" s="458" t="s">
        <v>302</v>
      </c>
      <c r="B37" s="458"/>
      <c r="C37" s="492">
        <v>0</v>
      </c>
      <c r="D37" s="492"/>
      <c r="E37" s="492">
        <v>0.47</v>
      </c>
      <c r="F37" s="492"/>
      <c r="G37" s="492">
        <v>0</v>
      </c>
      <c r="H37" s="492"/>
      <c r="I37" s="492">
        <v>0</v>
      </c>
      <c r="J37" s="492"/>
      <c r="K37" s="492">
        <v>0</v>
      </c>
    </row>
    <row r="38" spans="1:15">
      <c r="A38" s="458" t="s">
        <v>391</v>
      </c>
      <c r="B38" s="458"/>
      <c r="C38" s="492">
        <v>-0.03</v>
      </c>
      <c r="D38" s="492"/>
      <c r="E38" s="492">
        <v>0.04</v>
      </c>
      <c r="F38" s="492"/>
      <c r="G38" s="492">
        <v>0.13</v>
      </c>
      <c r="H38" s="492"/>
      <c r="I38" s="492">
        <v>0</v>
      </c>
      <c r="J38" s="492"/>
      <c r="K38" s="492">
        <v>0</v>
      </c>
    </row>
    <row r="39" spans="1:15">
      <c r="A39" s="458" t="s">
        <v>303</v>
      </c>
      <c r="B39" s="458"/>
      <c r="C39" s="492">
        <v>0</v>
      </c>
      <c r="D39" s="492"/>
      <c r="E39" s="492">
        <v>-0.74</v>
      </c>
      <c r="F39" s="492"/>
      <c r="G39" s="492">
        <v>0</v>
      </c>
      <c r="H39" s="492"/>
      <c r="I39" s="492">
        <v>0</v>
      </c>
      <c r="J39" s="492"/>
      <c r="K39" s="492">
        <v>0</v>
      </c>
    </row>
    <row r="40" spans="1:15">
      <c r="A40" s="458" t="s">
        <v>304</v>
      </c>
      <c r="B40" s="458"/>
      <c r="C40" s="493">
        <v>0</v>
      </c>
      <c r="D40" s="493"/>
      <c r="E40" s="493">
        <v>0</v>
      </c>
      <c r="F40" s="493"/>
      <c r="G40" s="493">
        <v>0.13</v>
      </c>
      <c r="H40" s="493"/>
      <c r="I40" s="493">
        <v>0</v>
      </c>
      <c r="J40" s="493"/>
      <c r="K40" s="493">
        <v>0</v>
      </c>
    </row>
    <row r="41" spans="1:15">
      <c r="A41" s="458" t="s">
        <v>232</v>
      </c>
      <c r="B41" s="458"/>
      <c r="C41" s="493">
        <v>0</v>
      </c>
      <c r="D41" s="493"/>
      <c r="E41" s="493">
        <v>0</v>
      </c>
      <c r="F41" s="493"/>
      <c r="G41" s="493">
        <v>0.32</v>
      </c>
      <c r="H41" s="493"/>
      <c r="I41" s="493">
        <v>0</v>
      </c>
      <c r="J41" s="493"/>
      <c r="K41" s="493">
        <v>0</v>
      </c>
    </row>
    <row r="42" spans="1:15">
      <c r="A42" s="458" t="s">
        <v>217</v>
      </c>
      <c r="B42" s="458"/>
      <c r="C42" s="493">
        <v>0</v>
      </c>
      <c r="D42" s="493"/>
      <c r="E42" s="493">
        <v>0</v>
      </c>
      <c r="F42" s="493"/>
      <c r="G42" s="493">
        <v>0</v>
      </c>
      <c r="H42" s="493"/>
      <c r="I42" s="493">
        <v>0</v>
      </c>
      <c r="J42" s="493"/>
      <c r="K42" s="493">
        <v>0.5</v>
      </c>
    </row>
    <row r="43" spans="1:15">
      <c r="A43" s="458" t="s">
        <v>395</v>
      </c>
      <c r="B43" s="458"/>
      <c r="C43" s="493">
        <v>-8.02</v>
      </c>
      <c r="D43" s="493"/>
      <c r="E43" s="493">
        <v>0</v>
      </c>
      <c r="F43" s="493"/>
      <c r="G43" s="493">
        <v>0</v>
      </c>
      <c r="H43" s="493"/>
      <c r="I43" s="493">
        <v>0</v>
      </c>
      <c r="J43" s="493"/>
      <c r="K43" s="493">
        <v>0</v>
      </c>
    </row>
    <row r="44" spans="1:15">
      <c r="A44" s="458" t="s">
        <v>305</v>
      </c>
      <c r="B44" s="458"/>
      <c r="C44" s="493">
        <v>0</v>
      </c>
      <c r="D44" s="493"/>
      <c r="E44" s="493">
        <v>-0.17</v>
      </c>
      <c r="F44" s="493"/>
      <c r="G44" s="493">
        <v>0</v>
      </c>
      <c r="H44" s="493"/>
      <c r="I44" s="493">
        <v>0</v>
      </c>
      <c r="J44" s="493"/>
      <c r="K44" s="493">
        <v>-0.08</v>
      </c>
    </row>
    <row r="45" spans="1:15">
      <c r="A45" s="458" t="s">
        <v>299</v>
      </c>
      <c r="B45" s="458"/>
      <c r="C45" s="494"/>
      <c r="D45" s="494"/>
      <c r="E45" s="494"/>
      <c r="F45" s="494"/>
      <c r="G45" s="494"/>
      <c r="H45" s="494"/>
      <c r="I45" s="494"/>
      <c r="J45" s="494"/>
      <c r="K45" s="494"/>
      <c r="L45" s="447"/>
      <c r="M45" s="447"/>
      <c r="N45" s="447"/>
      <c r="O45" s="447"/>
    </row>
    <row r="46" spans="1:15">
      <c r="A46" s="458" t="s">
        <v>409</v>
      </c>
      <c r="B46" s="458"/>
      <c r="C46" s="495">
        <v>0</v>
      </c>
      <c r="D46" s="495"/>
      <c r="E46" s="495">
        <v>-0.02</v>
      </c>
      <c r="F46" s="495"/>
      <c r="G46" s="495">
        <v>0.27</v>
      </c>
      <c r="H46" s="495"/>
      <c r="I46" s="495">
        <v>0</v>
      </c>
      <c r="J46" s="495"/>
      <c r="K46" s="495">
        <v>0</v>
      </c>
      <c r="L46" s="447"/>
      <c r="M46" s="447"/>
      <c r="N46" s="447"/>
      <c r="O46" s="447"/>
    </row>
    <row r="47" spans="1:15">
      <c r="A47" s="458" t="s">
        <v>306</v>
      </c>
      <c r="B47" s="458"/>
      <c r="C47" s="495">
        <v>0</v>
      </c>
      <c r="D47" s="495"/>
      <c r="E47" s="495">
        <v>-0.1</v>
      </c>
      <c r="F47" s="495"/>
      <c r="G47" s="495">
        <v>-0.18</v>
      </c>
      <c r="H47" s="495"/>
      <c r="I47" s="495">
        <v>0</v>
      </c>
      <c r="J47" s="495"/>
      <c r="K47" s="495">
        <v>-0.16</v>
      </c>
      <c r="L47" s="447"/>
      <c r="M47" s="447"/>
      <c r="N47" s="447"/>
      <c r="O47" s="447"/>
    </row>
    <row r="48" spans="1:15">
      <c r="A48" s="458" t="s">
        <v>394</v>
      </c>
      <c r="B48" s="458"/>
      <c r="C48" s="495">
        <v>0</v>
      </c>
      <c r="D48" s="495"/>
      <c r="E48" s="495">
        <v>0</v>
      </c>
      <c r="F48" s="495"/>
      <c r="G48" s="495">
        <v>0</v>
      </c>
      <c r="H48" s="495"/>
      <c r="I48" s="495">
        <v>0</v>
      </c>
      <c r="J48" s="495"/>
      <c r="K48" s="495">
        <v>-0.2</v>
      </c>
      <c r="L48" s="447"/>
      <c r="M48" s="447"/>
      <c r="N48" s="447"/>
      <c r="O48" s="447"/>
    </row>
    <row r="49" spans="1:15">
      <c r="A49" s="458" t="s">
        <v>307</v>
      </c>
      <c r="B49" s="458"/>
      <c r="C49" s="496">
        <v>0</v>
      </c>
      <c r="D49" s="495"/>
      <c r="E49" s="496">
        <v>0</v>
      </c>
      <c r="F49" s="495"/>
      <c r="G49" s="496">
        <v>0</v>
      </c>
      <c r="H49" s="495"/>
      <c r="I49" s="496">
        <v>0</v>
      </c>
      <c r="J49" s="495"/>
      <c r="K49" s="496">
        <v>-0.15</v>
      </c>
      <c r="L49" s="447"/>
      <c r="M49" s="447"/>
      <c r="N49" s="447"/>
      <c r="O49" s="447"/>
    </row>
    <row r="50" spans="1:15" ht="18.600000000000001" thickBot="1">
      <c r="A50" s="458" t="s">
        <v>396</v>
      </c>
      <c r="B50" s="458"/>
      <c r="C50" s="498">
        <f>SUM(C35:C49)</f>
        <v>4.7000000000000011</v>
      </c>
      <c r="D50" s="499"/>
      <c r="E50" s="498">
        <f>SUM(E35:E49)</f>
        <v>5.7700000000000005</v>
      </c>
      <c r="F50" s="499"/>
      <c r="G50" s="498">
        <f>SUM(G35:G49)+0.01</f>
        <v>5.370000000000001</v>
      </c>
      <c r="H50" s="499"/>
      <c r="I50" s="498">
        <f>SUM(I35:I49)</f>
        <v>4.4800000000000004</v>
      </c>
      <c r="J50" s="499"/>
      <c r="K50" s="498">
        <f>SUM(K35:K49)</f>
        <v>3.4999999999999996</v>
      </c>
      <c r="L50" s="447"/>
      <c r="M50" s="447"/>
      <c r="N50" s="447"/>
      <c r="O50" s="447"/>
    </row>
    <row r="51" spans="1:15" ht="18.600000000000001" thickTop="1">
      <c r="A51" s="458"/>
      <c r="B51" s="458"/>
      <c r="C51" s="466"/>
      <c r="D51" s="466"/>
      <c r="E51" s="466"/>
      <c r="F51" s="466"/>
      <c r="G51" s="466"/>
      <c r="H51" s="466"/>
      <c r="I51" s="466"/>
      <c r="J51" s="466"/>
      <c r="K51" s="466"/>
      <c r="L51" s="447"/>
      <c r="M51" s="447"/>
      <c r="N51" s="447"/>
      <c r="O51" s="447"/>
    </row>
    <row r="52" spans="1:15">
      <c r="A52" s="458" t="s">
        <v>239</v>
      </c>
      <c r="B52" s="458"/>
      <c r="C52" s="466"/>
      <c r="D52" s="466"/>
      <c r="E52" s="466"/>
      <c r="F52" s="466"/>
      <c r="G52" s="466"/>
      <c r="H52" s="466"/>
      <c r="I52" s="466"/>
      <c r="J52" s="466"/>
      <c r="K52" s="466"/>
      <c r="L52" s="447"/>
      <c r="M52" s="447"/>
      <c r="N52" s="447"/>
      <c r="O52" s="447"/>
    </row>
    <row r="53" spans="1:15">
      <c r="A53" s="458"/>
      <c r="B53" s="458"/>
      <c r="C53" s="466"/>
      <c r="D53" s="466"/>
      <c r="E53" s="466"/>
      <c r="F53" s="466"/>
      <c r="G53" s="466"/>
      <c r="H53" s="466"/>
      <c r="I53" s="466"/>
      <c r="J53" s="466"/>
      <c r="K53" s="466"/>
      <c r="L53" s="447"/>
      <c r="M53" s="447"/>
      <c r="N53" s="447"/>
      <c r="O53" s="447"/>
    </row>
    <row r="54" spans="1:15">
      <c r="A54" s="458"/>
      <c r="B54" s="458"/>
      <c r="C54" s="503">
        <v>2017</v>
      </c>
      <c r="D54" s="165"/>
      <c r="E54" s="519">
        <v>2016</v>
      </c>
      <c r="F54" s="165"/>
      <c r="G54" s="519">
        <v>2015</v>
      </c>
      <c r="H54" s="165"/>
      <c r="I54" s="519">
        <v>2014</v>
      </c>
      <c r="J54" s="165"/>
      <c r="K54" s="519">
        <v>2013</v>
      </c>
      <c r="L54" s="447"/>
      <c r="M54" s="447"/>
      <c r="N54" s="447"/>
      <c r="O54" s="447"/>
    </row>
    <row r="55" spans="1:15">
      <c r="A55" s="458" t="s">
        <v>316</v>
      </c>
      <c r="B55" s="458"/>
      <c r="C55" s="504">
        <v>0.32</v>
      </c>
      <c r="D55" s="504"/>
      <c r="E55" s="504">
        <v>0.19600000000000001</v>
      </c>
      <c r="F55" s="504"/>
      <c r="G55" s="504">
        <v>0.158</v>
      </c>
      <c r="H55" s="504"/>
      <c r="I55" s="504">
        <v>0.151</v>
      </c>
      <c r="J55" s="504"/>
      <c r="K55" s="504">
        <v>0.128</v>
      </c>
      <c r="L55" s="447"/>
      <c r="M55" s="447"/>
      <c r="N55" s="447"/>
      <c r="O55" s="447"/>
    </row>
    <row r="56" spans="1:15">
      <c r="A56" s="458" t="s">
        <v>317</v>
      </c>
      <c r="B56" s="458"/>
      <c r="C56" s="504">
        <v>0.13100000000000001</v>
      </c>
      <c r="D56" s="504"/>
      <c r="E56" s="504">
        <v>0.18</v>
      </c>
      <c r="F56" s="504"/>
      <c r="G56" s="504">
        <v>0.18099999999999999</v>
      </c>
      <c r="H56" s="504"/>
      <c r="I56" s="504">
        <v>0.151</v>
      </c>
      <c r="J56" s="504"/>
      <c r="K56" s="504">
        <v>0.125</v>
      </c>
      <c r="L56" s="447"/>
      <c r="M56" s="447"/>
      <c r="N56" s="447"/>
      <c r="O56" s="447"/>
    </row>
    <row r="57" spans="1:15" ht="34.799999999999997" customHeight="1">
      <c r="A57" s="602" t="s">
        <v>347</v>
      </c>
      <c r="B57" s="602"/>
      <c r="C57" s="602"/>
      <c r="D57" s="602"/>
      <c r="E57" s="602"/>
      <c r="F57" s="602"/>
      <c r="G57" s="602"/>
      <c r="H57" s="602"/>
      <c r="I57" s="602"/>
      <c r="J57" s="602"/>
      <c r="K57" s="602"/>
      <c r="L57" s="447"/>
      <c r="M57" s="447"/>
      <c r="N57" s="447"/>
      <c r="O57" s="447"/>
    </row>
    <row r="58" spans="1:15">
      <c r="L58" s="447"/>
      <c r="M58" s="447"/>
      <c r="N58" s="447"/>
      <c r="O58" s="447"/>
    </row>
    <row r="59" spans="1:15">
      <c r="L59" s="447"/>
      <c r="M59" s="447"/>
      <c r="N59" s="447"/>
      <c r="O59" s="447"/>
    </row>
    <row r="60" spans="1:15">
      <c r="L60" s="447"/>
      <c r="M60" s="447"/>
      <c r="N60" s="447"/>
      <c r="O60" s="447"/>
    </row>
    <row r="61" spans="1:15">
      <c r="L61" s="447"/>
      <c r="M61" s="447"/>
      <c r="N61" s="447"/>
      <c r="O61" s="447"/>
    </row>
  </sheetData>
  <mergeCells count="1">
    <mergeCell ref="A57:K57"/>
  </mergeCells>
  <hyperlinks>
    <hyperlink ref="A2" location="'Table of Contents'!A1" display="'Table of Contents'!A1"/>
    <hyperlink ref="A3" location="'Selected Financial Data'!A1" display="Back to Selected Financial Data"/>
  </hyperlinks>
  <printOptions horizontalCentered="1"/>
  <pageMargins left="0.25" right="0.25" top="0.75" bottom="0.75" header="0.3" footer="0.3"/>
  <pageSetup scale="67" orientation="portrait" r:id="rId1"/>
  <headerFooter>
    <oddFooter>&amp;C&amp;Z&amp;F</oddFooter>
  </headerFooter>
  <ignoredErrors>
    <ignoredError sqref="C50 E50 G50 I50 K50"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26"/>
  <sheetViews>
    <sheetView zoomScaleNormal="100" workbookViewId="0"/>
  </sheetViews>
  <sheetFormatPr defaultColWidth="9.109375" defaultRowHeight="18"/>
  <cols>
    <col min="1" max="1" width="40.5546875" style="447" customWidth="1"/>
    <col min="2" max="2" width="2" style="447" customWidth="1"/>
    <col min="3" max="3" width="11.6640625" style="447" customWidth="1"/>
    <col min="4" max="4" width="3.5546875" style="447" customWidth="1"/>
    <col min="5" max="5" width="11.6640625" style="447" customWidth="1"/>
    <col min="6" max="6" width="3.5546875" style="447" customWidth="1"/>
    <col min="7" max="7" width="11.6640625" style="447" customWidth="1"/>
    <col min="8" max="8" width="3.5546875" style="447" customWidth="1"/>
    <col min="9" max="9" width="11.6640625" style="447" customWidth="1"/>
    <col min="10" max="10" width="3.5546875" style="447" customWidth="1"/>
    <col min="11" max="11" width="11.6640625" style="447" customWidth="1"/>
    <col min="16" max="16384" width="9.109375" style="447"/>
  </cols>
  <sheetData>
    <row r="1" spans="1:11">
      <c r="B1" s="457"/>
      <c r="C1" s="457"/>
      <c r="D1" s="457"/>
      <c r="E1" s="457"/>
      <c r="F1" s="457"/>
      <c r="G1" s="457"/>
      <c r="H1" s="457"/>
      <c r="I1" s="457"/>
      <c r="J1" s="457"/>
      <c r="K1" s="457"/>
    </row>
    <row r="2" spans="1:11" s="449" customFormat="1">
      <c r="A2" s="452" t="s">
        <v>59</v>
      </c>
      <c r="B2" s="452"/>
      <c r="C2" s="457"/>
      <c r="D2" s="457"/>
      <c r="E2" s="457"/>
      <c r="F2" s="457"/>
      <c r="G2" s="457"/>
      <c r="H2" s="457"/>
      <c r="I2" s="457"/>
      <c r="J2" s="457"/>
      <c r="K2" s="457"/>
    </row>
    <row r="3" spans="1:11" s="449" customFormat="1">
      <c r="A3" s="452" t="s">
        <v>236</v>
      </c>
      <c r="B3" s="452"/>
      <c r="C3" s="457"/>
      <c r="D3" s="457"/>
      <c r="E3" s="457"/>
      <c r="F3" s="457"/>
      <c r="G3" s="457"/>
      <c r="H3" s="457"/>
      <c r="I3" s="457"/>
      <c r="J3" s="457"/>
      <c r="K3" s="457"/>
    </row>
    <row r="4" spans="1:11" s="449" customFormat="1">
      <c r="A4" s="452"/>
      <c r="B4" s="452"/>
      <c r="C4" s="457"/>
      <c r="D4" s="457"/>
      <c r="E4" s="457"/>
      <c r="F4" s="457"/>
      <c r="G4" s="457"/>
      <c r="H4" s="457"/>
      <c r="I4" s="457"/>
      <c r="J4" s="457"/>
      <c r="K4" s="457"/>
    </row>
    <row r="5" spans="1:11" s="449" customFormat="1">
      <c r="A5" s="141" t="s">
        <v>63</v>
      </c>
      <c r="B5" s="141"/>
      <c r="C5" s="454"/>
      <c r="D5" s="454"/>
      <c r="E5" s="454"/>
      <c r="F5" s="454"/>
      <c r="G5" s="454"/>
      <c r="H5" s="454"/>
      <c r="I5" s="454"/>
      <c r="J5" s="454"/>
      <c r="K5" s="454"/>
    </row>
    <row r="6" spans="1:11" s="449" customFormat="1">
      <c r="A6" s="141" t="s">
        <v>231</v>
      </c>
      <c r="B6" s="141"/>
      <c r="C6" s="454"/>
      <c r="D6" s="454"/>
      <c r="E6" s="454"/>
      <c r="F6" s="454"/>
      <c r="G6" s="454"/>
      <c r="H6" s="454"/>
      <c r="I6" s="454"/>
      <c r="J6" s="454"/>
      <c r="K6" s="454"/>
    </row>
    <row r="7" spans="1:11" s="449" customFormat="1">
      <c r="A7" s="128" t="s">
        <v>263</v>
      </c>
      <c r="B7" s="141"/>
      <c r="C7" s="454"/>
      <c r="D7" s="454"/>
      <c r="E7" s="454"/>
      <c r="F7" s="454"/>
      <c r="G7" s="454"/>
      <c r="H7" s="454"/>
      <c r="I7" s="454"/>
      <c r="J7" s="454"/>
      <c r="K7" s="454"/>
    </row>
    <row r="8" spans="1:11" s="449" customFormat="1">
      <c r="A8" s="141"/>
      <c r="B8" s="141"/>
      <c r="C8" s="454"/>
      <c r="D8" s="454"/>
      <c r="E8" s="454"/>
      <c r="F8" s="454"/>
      <c r="G8" s="454"/>
      <c r="H8" s="454"/>
      <c r="I8" s="454"/>
      <c r="J8" s="454"/>
      <c r="K8" s="454"/>
    </row>
    <row r="9" spans="1:11" s="449" customFormat="1">
      <c r="A9" s="464" t="s">
        <v>233</v>
      </c>
      <c r="B9" s="462"/>
      <c r="C9" s="454"/>
      <c r="D9" s="454"/>
      <c r="E9" s="454"/>
      <c r="F9" s="454"/>
      <c r="G9" s="454"/>
      <c r="H9" s="454"/>
      <c r="I9" s="454"/>
      <c r="J9" s="454"/>
      <c r="K9" s="454"/>
    </row>
    <row r="10" spans="1:11" s="449" customFormat="1">
      <c r="A10" s="464"/>
      <c r="B10" s="462"/>
      <c r="C10" s="454"/>
      <c r="D10" s="454"/>
      <c r="E10" s="454"/>
      <c r="F10" s="454"/>
      <c r="G10" s="454"/>
      <c r="H10" s="454"/>
      <c r="I10" s="454"/>
      <c r="J10" s="454"/>
      <c r="K10" s="454"/>
    </row>
    <row r="11" spans="1:11">
      <c r="A11" s="462"/>
      <c r="B11" s="462"/>
      <c r="C11" s="453">
        <v>2017</v>
      </c>
      <c r="D11" s="165"/>
      <c r="E11" s="519">
        <v>2016</v>
      </c>
      <c r="F11" s="165"/>
      <c r="G11" s="519">
        <v>2015</v>
      </c>
      <c r="H11" s="165"/>
      <c r="I11" s="519">
        <v>2014</v>
      </c>
      <c r="J11" s="165"/>
      <c r="K11" s="519">
        <v>2013</v>
      </c>
    </row>
    <row r="12" spans="1:11" ht="21">
      <c r="A12" s="455"/>
      <c r="B12" s="455"/>
      <c r="C12" s="456" t="s">
        <v>16</v>
      </c>
      <c r="D12" s="456"/>
      <c r="E12" s="456" t="s">
        <v>16</v>
      </c>
      <c r="F12" s="456"/>
      <c r="G12" s="456" t="s">
        <v>16</v>
      </c>
      <c r="H12" s="456"/>
      <c r="I12" s="456" t="s">
        <v>16</v>
      </c>
      <c r="J12" s="456"/>
      <c r="K12" s="455"/>
    </row>
    <row r="13" spans="1:11">
      <c r="A13" s="470" t="s">
        <v>310</v>
      </c>
      <c r="B13" s="451"/>
      <c r="C13" s="459">
        <v>7422.4</v>
      </c>
      <c r="D13" s="459"/>
      <c r="E13" s="459">
        <v>7105.4</v>
      </c>
      <c r="F13" s="459"/>
      <c r="G13" s="459">
        <v>6894.2</v>
      </c>
      <c r="H13" s="459"/>
      <c r="I13" s="459">
        <v>6919.9</v>
      </c>
      <c r="J13" s="459"/>
      <c r="K13" s="459">
        <v>6535.5</v>
      </c>
    </row>
    <row r="14" spans="1:11">
      <c r="A14" s="506" t="s">
        <v>397</v>
      </c>
      <c r="B14" s="451"/>
      <c r="C14" s="460"/>
      <c r="D14" s="460"/>
      <c r="E14" s="460"/>
      <c r="F14" s="460"/>
      <c r="G14" s="460"/>
      <c r="H14" s="460"/>
      <c r="I14" s="460"/>
      <c r="J14" s="460"/>
      <c r="K14" s="460"/>
    </row>
    <row r="15" spans="1:11">
      <c r="A15" s="458" t="s">
        <v>234</v>
      </c>
      <c r="B15" s="458"/>
      <c r="C15" s="460">
        <v>435.7</v>
      </c>
      <c r="D15" s="460"/>
      <c r="E15" s="460">
        <v>456.5</v>
      </c>
      <c r="F15" s="460"/>
      <c r="G15" s="460">
        <v>488.7</v>
      </c>
      <c r="H15" s="460"/>
      <c r="I15" s="460">
        <v>606.1</v>
      </c>
      <c r="J15" s="460"/>
      <c r="K15" s="460">
        <v>887.9</v>
      </c>
    </row>
    <row r="16" spans="1:11">
      <c r="A16" s="458" t="s">
        <v>235</v>
      </c>
      <c r="B16" s="458"/>
      <c r="C16" s="490">
        <v>0</v>
      </c>
      <c r="D16" s="460"/>
      <c r="E16" s="490">
        <v>2.6</v>
      </c>
      <c r="F16" s="460"/>
      <c r="G16" s="490">
        <v>6.8</v>
      </c>
      <c r="H16" s="460"/>
      <c r="I16" s="490">
        <v>11.7</v>
      </c>
      <c r="J16" s="460"/>
      <c r="K16" s="490">
        <v>16.5</v>
      </c>
    </row>
    <row r="17" spans="1:11">
      <c r="A17" s="458" t="s">
        <v>281</v>
      </c>
      <c r="B17" s="458"/>
      <c r="C17" s="489">
        <f>SUM(C15:C16)</f>
        <v>435.7</v>
      </c>
      <c r="D17" s="489"/>
      <c r="E17" s="489">
        <f>SUM(E15:E16)</f>
        <v>459.1</v>
      </c>
      <c r="F17" s="489"/>
      <c r="G17" s="489">
        <f>SUM(G15:G16)</f>
        <v>495.5</v>
      </c>
      <c r="H17" s="489"/>
      <c r="I17" s="489">
        <f>SUM(I15:I16)</f>
        <v>617.80000000000007</v>
      </c>
      <c r="J17" s="489"/>
      <c r="K17" s="489">
        <f>SUM(K15:K16)</f>
        <v>904.4</v>
      </c>
    </row>
    <row r="18" spans="1:11" ht="18.600000000000001" thickBot="1">
      <c r="A18" s="458" t="s">
        <v>282</v>
      </c>
      <c r="B18" s="458"/>
      <c r="C18" s="461">
        <f>SUM(C13:C16)</f>
        <v>7858.0999999999995</v>
      </c>
      <c r="D18" s="463"/>
      <c r="E18" s="461">
        <f>SUM(E13:E16)</f>
        <v>7564.5</v>
      </c>
      <c r="F18" s="463"/>
      <c r="G18" s="461">
        <f>SUM(G13:G16)</f>
        <v>7389.7</v>
      </c>
      <c r="H18" s="463"/>
      <c r="I18" s="461">
        <f>SUM(I13:I16)</f>
        <v>7537.7</v>
      </c>
      <c r="J18" s="463"/>
      <c r="K18" s="461">
        <f>SUM(K13:K16)</f>
        <v>7439.9</v>
      </c>
    </row>
    <row r="19" spans="1:11" ht="18.600000000000001" thickTop="1">
      <c r="A19" s="458"/>
      <c r="B19" s="458"/>
      <c r="C19" s="463"/>
      <c r="D19" s="463"/>
      <c r="E19" s="463"/>
      <c r="F19" s="463"/>
      <c r="G19" s="463"/>
      <c r="H19" s="463"/>
      <c r="I19" s="463"/>
      <c r="J19" s="463"/>
      <c r="K19" s="463"/>
    </row>
    <row r="20" spans="1:11">
      <c r="A20" s="458" t="s">
        <v>398</v>
      </c>
      <c r="B20" s="458"/>
      <c r="C20" s="463">
        <v>1792.7</v>
      </c>
      <c r="D20" s="463"/>
      <c r="E20" s="463">
        <v>1347.2</v>
      </c>
      <c r="F20" s="463"/>
      <c r="G20" s="463">
        <v>1280.2</v>
      </c>
      <c r="H20" s="463"/>
      <c r="I20" s="463">
        <v>1314</v>
      </c>
      <c r="J20" s="463"/>
      <c r="K20" s="463">
        <v>1397</v>
      </c>
    </row>
    <row r="21" spans="1:11">
      <c r="A21" s="458" t="s">
        <v>16</v>
      </c>
      <c r="B21" s="458"/>
      <c r="C21" s="463"/>
      <c r="D21" s="463"/>
      <c r="E21" s="463"/>
      <c r="F21" s="463"/>
      <c r="G21" s="463"/>
      <c r="H21" s="463"/>
      <c r="I21" s="463"/>
      <c r="J21" s="463"/>
      <c r="K21" s="463"/>
    </row>
    <row r="22" spans="1:11" ht="29.4" customHeight="1">
      <c r="A22" s="543" t="s">
        <v>347</v>
      </c>
      <c r="B22" s="543"/>
      <c r="C22" s="600"/>
      <c r="D22" s="600"/>
      <c r="E22" s="600"/>
      <c r="F22" s="600"/>
      <c r="G22" s="600"/>
      <c r="H22" s="600"/>
      <c r="I22" s="600"/>
      <c r="J22" s="600"/>
      <c r="K22" s="601"/>
    </row>
    <row r="23" spans="1:11">
      <c r="C23" s="448"/>
      <c r="D23" s="448"/>
      <c r="E23" s="448"/>
      <c r="F23" s="448"/>
      <c r="G23" s="448"/>
      <c r="H23" s="448"/>
      <c r="I23" s="448"/>
      <c r="J23" s="448"/>
      <c r="K23" s="448"/>
    </row>
    <row r="24" spans="1:11">
      <c r="C24" s="448"/>
      <c r="D24" s="448"/>
      <c r="E24" s="448"/>
      <c r="F24" s="448"/>
      <c r="G24" s="448"/>
      <c r="H24" s="448"/>
      <c r="I24" s="448"/>
      <c r="J24" s="448"/>
      <c r="K24" s="448"/>
    </row>
    <row r="25" spans="1:11">
      <c r="C25" s="448"/>
      <c r="D25" s="448"/>
      <c r="E25" s="448"/>
      <c r="F25" s="448"/>
      <c r="G25" s="448"/>
      <c r="H25" s="448"/>
      <c r="I25" s="448"/>
      <c r="J25" s="448"/>
      <c r="K25" s="448"/>
    </row>
    <row r="26" spans="1:11">
      <c r="C26" s="448"/>
      <c r="D26" s="448"/>
      <c r="E26" s="448"/>
      <c r="F26" s="448"/>
      <c r="G26" s="448"/>
      <c r="H26" s="448"/>
      <c r="I26" s="448"/>
      <c r="J26" s="448"/>
      <c r="K26" s="448"/>
    </row>
  </sheetData>
  <mergeCells count="1">
    <mergeCell ref="A22:K22"/>
  </mergeCells>
  <hyperlinks>
    <hyperlink ref="A2" location="'Table of Contents'!A1" display="'Table of Contents'!A1"/>
    <hyperlink ref="A3" location="'Selected Financial Data'!A1" display="Back to Selected Financial Data"/>
  </hyperlinks>
  <printOptions horizontalCentered="1"/>
  <pageMargins left="0.25" right="0.25" top="0.75" bottom="0.75" header="0.3" footer="0.3"/>
  <pageSetup scale="90" orientation="portrait" r:id="rId1"/>
  <headerFooter>
    <oddFooter>&amp;C&amp;Z&amp;F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34"/>
  <sheetViews>
    <sheetView zoomScaleNormal="100" workbookViewId="0"/>
  </sheetViews>
  <sheetFormatPr defaultColWidth="9.109375" defaultRowHeight="18"/>
  <cols>
    <col min="1" max="1" width="49.77734375" style="447" customWidth="1"/>
    <col min="2" max="2" width="2" style="447" customWidth="1"/>
    <col min="3" max="3" width="11.6640625" style="447" customWidth="1"/>
    <col min="4" max="4" width="3.5546875" style="447" customWidth="1"/>
    <col min="5" max="5" width="11.6640625" style="447" customWidth="1"/>
    <col min="6" max="6" width="3.5546875" style="447" customWidth="1"/>
    <col min="7" max="7" width="11.6640625" style="447" customWidth="1"/>
    <col min="8" max="8" width="3.5546875" style="447" customWidth="1"/>
    <col min="9" max="9" width="11.6640625" style="447" customWidth="1"/>
    <col min="10" max="10" width="3.5546875" style="447" customWidth="1"/>
    <col min="11" max="11" width="11.6640625" style="447" customWidth="1"/>
    <col min="16" max="16384" width="9.109375" style="447"/>
  </cols>
  <sheetData>
    <row r="1" spans="1:11">
      <c r="B1" s="457"/>
      <c r="C1" s="457"/>
      <c r="D1" s="457"/>
      <c r="E1" s="457"/>
      <c r="F1" s="457"/>
      <c r="G1" s="457"/>
      <c r="H1" s="457"/>
      <c r="I1" s="457"/>
      <c r="J1" s="457"/>
      <c r="K1" s="457"/>
    </row>
    <row r="2" spans="1:11" s="449" customFormat="1">
      <c r="A2" s="502" t="s">
        <v>59</v>
      </c>
      <c r="B2" s="502"/>
      <c r="C2" s="457"/>
      <c r="D2" s="457"/>
      <c r="E2" s="457"/>
      <c r="F2" s="457"/>
      <c r="G2" s="457"/>
      <c r="H2" s="457"/>
      <c r="I2" s="457"/>
      <c r="J2" s="457"/>
      <c r="K2" s="457"/>
    </row>
    <row r="3" spans="1:11" s="449" customFormat="1">
      <c r="A3" s="502" t="s">
        <v>236</v>
      </c>
      <c r="B3" s="502"/>
      <c r="C3" s="457"/>
      <c r="D3" s="457"/>
      <c r="E3" s="457"/>
      <c r="F3" s="457"/>
      <c r="G3" s="457"/>
      <c r="H3" s="457"/>
      <c r="I3" s="457"/>
      <c r="J3" s="457"/>
      <c r="K3" s="457"/>
    </row>
    <row r="4" spans="1:11" s="449" customFormat="1">
      <c r="A4" s="502"/>
      <c r="B4" s="502"/>
      <c r="C4" s="457"/>
      <c r="D4" s="457"/>
      <c r="E4" s="457"/>
      <c r="F4" s="457"/>
      <c r="G4" s="457"/>
      <c r="H4" s="457"/>
      <c r="I4" s="457"/>
      <c r="J4" s="457"/>
      <c r="K4" s="457"/>
    </row>
    <row r="5" spans="1:11" s="449" customFormat="1">
      <c r="A5" s="141" t="s">
        <v>63</v>
      </c>
      <c r="B5" s="141"/>
      <c r="C5" s="454"/>
      <c r="D5" s="454"/>
      <c r="E5" s="454"/>
      <c r="F5" s="454"/>
      <c r="G5" s="454"/>
      <c r="H5" s="454"/>
      <c r="I5" s="454"/>
      <c r="J5" s="454"/>
      <c r="K5" s="454"/>
    </row>
    <row r="6" spans="1:11" s="449" customFormat="1">
      <c r="A6" s="141" t="s">
        <v>231</v>
      </c>
      <c r="B6" s="141"/>
      <c r="C6" s="454"/>
      <c r="D6" s="454"/>
      <c r="E6" s="454"/>
      <c r="F6" s="454"/>
      <c r="G6" s="454"/>
      <c r="H6" s="454"/>
      <c r="I6" s="454"/>
      <c r="J6" s="454"/>
      <c r="K6" s="454"/>
    </row>
    <row r="7" spans="1:11" s="449" customFormat="1">
      <c r="A7" s="128" t="s">
        <v>410</v>
      </c>
      <c r="B7" s="141"/>
      <c r="C7" s="454"/>
      <c r="D7" s="454"/>
      <c r="E7" s="454"/>
      <c r="F7" s="454"/>
      <c r="G7" s="454"/>
      <c r="H7" s="454"/>
      <c r="I7" s="454"/>
      <c r="J7" s="454"/>
      <c r="K7" s="454"/>
    </row>
    <row r="8" spans="1:11" s="449" customFormat="1">
      <c r="A8" s="141"/>
      <c r="B8" s="141"/>
      <c r="C8" s="454"/>
      <c r="D8" s="454"/>
      <c r="E8" s="454"/>
      <c r="F8" s="454"/>
      <c r="G8" s="454"/>
      <c r="H8" s="454"/>
      <c r="I8" s="454"/>
      <c r="J8" s="454"/>
      <c r="K8" s="454"/>
    </row>
    <row r="9" spans="1:11" s="449" customFormat="1">
      <c r="A9" s="505" t="s">
        <v>411</v>
      </c>
      <c r="B9" s="462"/>
      <c r="C9" s="454"/>
      <c r="D9" s="454"/>
      <c r="E9" s="454"/>
      <c r="F9" s="454"/>
      <c r="G9" s="454"/>
      <c r="H9" s="454"/>
      <c r="I9" s="454"/>
      <c r="J9" s="454"/>
      <c r="K9" s="454"/>
    </row>
    <row r="10" spans="1:11" s="449" customFormat="1">
      <c r="A10" s="464"/>
      <c r="B10" s="462"/>
      <c r="C10" s="454"/>
      <c r="D10" s="454"/>
      <c r="E10" s="454"/>
      <c r="F10" s="454"/>
      <c r="G10" s="454"/>
      <c r="H10" s="454"/>
      <c r="I10" s="454"/>
      <c r="J10" s="454"/>
      <c r="K10" s="454"/>
    </row>
    <row r="11" spans="1:11">
      <c r="A11" s="462"/>
      <c r="B11" s="462"/>
      <c r="C11" s="503">
        <v>2017</v>
      </c>
      <c r="D11" s="165"/>
      <c r="E11" s="519">
        <v>2016</v>
      </c>
      <c r="F11" s="165"/>
      <c r="G11" s="519">
        <v>2015</v>
      </c>
      <c r="H11" s="165"/>
      <c r="I11" s="519">
        <v>2014</v>
      </c>
      <c r="J11" s="165"/>
      <c r="K11" s="519">
        <v>2013</v>
      </c>
    </row>
    <row r="12" spans="1:11" ht="21">
      <c r="A12" s="500" t="s">
        <v>276</v>
      </c>
      <c r="B12" s="455"/>
      <c r="C12" s="456" t="s">
        <v>16</v>
      </c>
      <c r="D12" s="456"/>
      <c r="E12" s="456" t="s">
        <v>16</v>
      </c>
      <c r="F12" s="456"/>
      <c r="G12" s="456" t="s">
        <v>16</v>
      </c>
      <c r="H12" s="456"/>
      <c r="I12" s="456" t="s">
        <v>16</v>
      </c>
      <c r="J12" s="456"/>
      <c r="K12" s="455"/>
    </row>
    <row r="13" spans="1:11">
      <c r="A13" s="500" t="s">
        <v>277</v>
      </c>
      <c r="B13" s="501"/>
      <c r="C13" s="459">
        <v>-296.5</v>
      </c>
      <c r="D13" s="459"/>
      <c r="E13" s="459">
        <v>-307.5</v>
      </c>
      <c r="F13" s="459"/>
      <c r="G13" s="459">
        <v>-202.4</v>
      </c>
      <c r="H13" s="459"/>
      <c r="I13" s="459">
        <v>-209.9</v>
      </c>
      <c r="J13" s="459"/>
      <c r="K13" s="459">
        <v>-379.7</v>
      </c>
    </row>
    <row r="14" spans="1:11">
      <c r="A14" s="506" t="s">
        <v>320</v>
      </c>
      <c r="B14" s="501"/>
      <c r="C14" s="460">
        <v>4.3</v>
      </c>
      <c r="D14" s="460"/>
      <c r="E14" s="460">
        <v>3.8</v>
      </c>
      <c r="F14" s="460"/>
      <c r="G14" s="460">
        <v>7.4</v>
      </c>
      <c r="H14" s="460"/>
      <c r="I14" s="460">
        <v>72.099999999999994</v>
      </c>
      <c r="J14" s="460"/>
      <c r="K14" s="460">
        <v>23.6</v>
      </c>
    </row>
    <row r="15" spans="1:11" customFormat="1" ht="13.2">
      <c r="A15" s="458" t="s">
        <v>274</v>
      </c>
      <c r="B15" s="458"/>
      <c r="C15" s="460">
        <v>4371.7</v>
      </c>
      <c r="D15" s="460"/>
      <c r="E15" s="460">
        <v>4253.2</v>
      </c>
      <c r="F15" s="460"/>
      <c r="G15" s="460">
        <v>4171.5</v>
      </c>
      <c r="H15" s="460"/>
      <c r="I15" s="460">
        <v>4162.3</v>
      </c>
      <c r="J15" s="460"/>
      <c r="K15" s="460">
        <v>3751.8</v>
      </c>
    </row>
    <row r="16" spans="1:11" customFormat="1" ht="13.2">
      <c r="A16" s="458" t="s">
        <v>321</v>
      </c>
      <c r="B16" s="458"/>
      <c r="C16" s="460">
        <v>0</v>
      </c>
      <c r="D16" s="460"/>
      <c r="E16" s="460">
        <v>0</v>
      </c>
      <c r="F16" s="460"/>
      <c r="G16" s="460">
        <v>6.9</v>
      </c>
      <c r="H16" s="460"/>
      <c r="I16" s="460">
        <v>15.9</v>
      </c>
      <c r="J16" s="460"/>
      <c r="K16" s="460">
        <v>72.599999999999994</v>
      </c>
    </row>
    <row r="17" spans="1:11" customFormat="1" ht="13.2">
      <c r="A17" s="458" t="s">
        <v>279</v>
      </c>
      <c r="B17" s="458"/>
      <c r="C17" s="490">
        <v>12.5</v>
      </c>
      <c r="D17" s="460"/>
      <c r="E17" s="490">
        <v>14.9</v>
      </c>
      <c r="F17" s="460"/>
      <c r="G17" s="490">
        <v>18.399999999999999</v>
      </c>
      <c r="H17" s="460"/>
      <c r="I17" s="490">
        <v>6.3</v>
      </c>
      <c r="J17" s="460"/>
      <c r="K17" s="490">
        <v>8.9</v>
      </c>
    </row>
    <row r="18" spans="1:11" customFormat="1" ht="13.2">
      <c r="A18" s="458" t="s">
        <v>280</v>
      </c>
      <c r="B18" s="458"/>
      <c r="C18" s="507">
        <f>SUM(C13:C17)</f>
        <v>4092</v>
      </c>
      <c r="D18" s="507"/>
      <c r="E18" s="507">
        <f>SUM(E13:E17)</f>
        <v>3964.4</v>
      </c>
      <c r="F18" s="507"/>
      <c r="G18" s="507">
        <f>SUM(G13:G17)</f>
        <v>4001.8</v>
      </c>
      <c r="H18" s="507"/>
      <c r="I18" s="507">
        <f>SUM(I13:I17)</f>
        <v>4046.7000000000003</v>
      </c>
      <c r="J18" s="507"/>
      <c r="K18" s="507">
        <f>SUM(K13:K17)</f>
        <v>3477.2000000000003</v>
      </c>
    </row>
    <row r="19" spans="1:11" customFormat="1" ht="13.2">
      <c r="A19" s="458" t="s">
        <v>322</v>
      </c>
      <c r="B19" s="458"/>
      <c r="C19" s="507">
        <v>435.7</v>
      </c>
      <c r="D19" s="460"/>
      <c r="E19" s="507">
        <v>459.1</v>
      </c>
      <c r="F19" s="460"/>
      <c r="G19" s="507">
        <v>495.5</v>
      </c>
      <c r="H19" s="460"/>
      <c r="I19" s="507">
        <v>566.70000000000005</v>
      </c>
      <c r="J19" s="460"/>
      <c r="K19" s="507">
        <v>727.6</v>
      </c>
    </row>
    <row r="20" spans="1:11" customFormat="1" ht="13.2">
      <c r="A20" s="458" t="s">
        <v>323</v>
      </c>
      <c r="B20" s="458"/>
      <c r="C20" s="460">
        <v>0</v>
      </c>
      <c r="D20" s="460"/>
      <c r="E20" s="460">
        <v>0</v>
      </c>
      <c r="F20" s="460"/>
      <c r="G20" s="460">
        <v>0</v>
      </c>
      <c r="H20" s="460"/>
      <c r="I20" s="460">
        <v>51.1</v>
      </c>
      <c r="J20" s="460"/>
      <c r="K20" s="460">
        <v>176.8</v>
      </c>
    </row>
    <row r="21" spans="1:11" ht="18.600000000000001" thickBot="1">
      <c r="A21" s="458" t="s">
        <v>275</v>
      </c>
      <c r="B21" s="458"/>
      <c r="C21" s="461">
        <f>SUM(C18:C20)</f>
        <v>4527.7</v>
      </c>
      <c r="D21" s="463"/>
      <c r="E21" s="461">
        <f>SUM(E18:E20)</f>
        <v>4423.5</v>
      </c>
      <c r="F21" s="463"/>
      <c r="G21" s="461">
        <f>SUM(G18:G20)</f>
        <v>4497.3</v>
      </c>
      <c r="H21" s="463"/>
      <c r="I21" s="461">
        <f>SUM(I18:I20)</f>
        <v>4664.5000000000009</v>
      </c>
      <c r="J21" s="463"/>
      <c r="K21" s="461">
        <f>SUM(K18:K20)</f>
        <v>4381.6000000000004</v>
      </c>
    </row>
    <row r="22" spans="1:11" ht="18.600000000000001" thickTop="1">
      <c r="A22" s="458"/>
      <c r="B22" s="458"/>
      <c r="C22" s="463"/>
      <c r="D22" s="463"/>
      <c r="E22" s="463"/>
      <c r="F22" s="463"/>
      <c r="G22" s="463"/>
      <c r="H22" s="463"/>
      <c r="I22" s="463"/>
      <c r="J22" s="463"/>
      <c r="K22" s="463"/>
    </row>
    <row r="23" spans="1:11">
      <c r="A23" s="458" t="s">
        <v>324</v>
      </c>
      <c r="B23" s="458"/>
      <c r="C23" s="463">
        <v>4527.7</v>
      </c>
      <c r="D23" s="463"/>
      <c r="E23" s="463">
        <v>4423.5</v>
      </c>
      <c r="F23" s="463"/>
      <c r="G23" s="463">
        <v>4490.3999999999996</v>
      </c>
      <c r="H23" s="463"/>
      <c r="I23" s="463">
        <v>4597.5</v>
      </c>
      <c r="J23" s="463"/>
      <c r="K23" s="463">
        <v>4132.2</v>
      </c>
    </row>
    <row r="24" spans="1:11">
      <c r="A24" s="458" t="s">
        <v>20</v>
      </c>
      <c r="B24" s="458"/>
      <c r="C24" s="463">
        <v>1792.7</v>
      </c>
      <c r="D24" s="463"/>
      <c r="E24" s="463">
        <v>1347.2</v>
      </c>
      <c r="F24" s="463"/>
      <c r="G24" s="463">
        <v>1280.2</v>
      </c>
      <c r="H24" s="463"/>
      <c r="I24" s="463">
        <v>1314</v>
      </c>
      <c r="J24" s="463"/>
      <c r="K24" s="463">
        <v>1397</v>
      </c>
    </row>
    <row r="25" spans="1:11">
      <c r="A25" s="458" t="s">
        <v>325</v>
      </c>
      <c r="B25" s="458"/>
      <c r="C25" s="507">
        <v>2.5</v>
      </c>
      <c r="D25" s="507"/>
      <c r="E25" s="507">
        <v>3.3</v>
      </c>
      <c r="F25" s="507"/>
      <c r="G25" s="507">
        <v>3.5</v>
      </c>
      <c r="H25" s="507"/>
      <c r="I25" s="507">
        <v>3.5</v>
      </c>
      <c r="J25" s="507"/>
      <c r="K25" s="507">
        <v>3</v>
      </c>
    </row>
    <row r="26" spans="1:11">
      <c r="A26" s="458"/>
      <c r="B26" s="458"/>
      <c r="C26" s="463"/>
      <c r="D26" s="463"/>
      <c r="E26" s="463"/>
      <c r="F26" s="463"/>
      <c r="G26" s="463"/>
      <c r="H26" s="463"/>
      <c r="I26" s="463"/>
      <c r="J26" s="463"/>
      <c r="K26" s="463"/>
    </row>
    <row r="27" spans="1:11">
      <c r="A27" s="458" t="s">
        <v>399</v>
      </c>
      <c r="B27" s="458"/>
      <c r="C27" s="463"/>
      <c r="D27" s="463"/>
      <c r="E27" s="463"/>
      <c r="F27" s="463"/>
      <c r="G27" s="463"/>
      <c r="H27" s="463"/>
      <c r="I27" s="463"/>
      <c r="J27" s="463"/>
      <c r="K27" s="463"/>
    </row>
    <row r="28" spans="1:11" ht="16.8" customHeight="1">
      <c r="A28" s="603" t="s">
        <v>412</v>
      </c>
      <c r="B28" s="534"/>
      <c r="C28" s="534"/>
      <c r="D28" s="534"/>
      <c r="E28" s="534"/>
      <c r="F28" s="534"/>
      <c r="G28" s="534"/>
      <c r="H28" s="534"/>
      <c r="I28" s="534"/>
      <c r="J28" s="534"/>
      <c r="K28" s="534"/>
    </row>
    <row r="29" spans="1:11" ht="14.4" customHeight="1">
      <c r="A29" s="534"/>
      <c r="B29" s="534"/>
      <c r="C29" s="534"/>
      <c r="D29" s="534"/>
      <c r="E29" s="534"/>
      <c r="F29" s="534"/>
      <c r="G29" s="534"/>
      <c r="H29" s="534"/>
      <c r="I29" s="534"/>
      <c r="J29" s="534"/>
      <c r="K29" s="534"/>
    </row>
    <row r="30" spans="1:11" ht="29.4" customHeight="1">
      <c r="A30" s="543" t="s">
        <v>347</v>
      </c>
      <c r="B30" s="543"/>
      <c r="C30" s="600"/>
      <c r="D30" s="600"/>
      <c r="E30" s="600"/>
      <c r="F30" s="600"/>
      <c r="G30" s="600"/>
      <c r="H30" s="600"/>
      <c r="I30" s="600"/>
      <c r="J30" s="600"/>
      <c r="K30" s="601"/>
    </row>
    <row r="31" spans="1:11">
      <c r="C31" s="448"/>
      <c r="D31" s="448"/>
      <c r="E31" s="448"/>
      <c r="F31" s="448"/>
      <c r="G31" s="448"/>
      <c r="H31" s="448"/>
      <c r="I31" s="448"/>
      <c r="J31" s="448"/>
      <c r="K31" s="448"/>
    </row>
    <row r="32" spans="1:11">
      <c r="C32" s="448"/>
      <c r="D32" s="448"/>
      <c r="E32" s="448"/>
      <c r="F32" s="448"/>
      <c r="G32" s="448"/>
      <c r="H32" s="448"/>
      <c r="I32" s="448"/>
      <c r="J32" s="448"/>
      <c r="K32" s="448"/>
    </row>
    <row r="33" spans="3:11">
      <c r="C33" s="448"/>
      <c r="D33" s="448"/>
      <c r="E33" s="448"/>
      <c r="F33" s="448"/>
      <c r="G33" s="448"/>
      <c r="H33" s="448"/>
      <c r="I33" s="448"/>
      <c r="J33" s="448"/>
      <c r="K33" s="448"/>
    </row>
    <row r="34" spans="3:11">
      <c r="C34" s="448"/>
      <c r="D34" s="448"/>
      <c r="E34" s="448"/>
      <c r="F34" s="448"/>
      <c r="G34" s="448"/>
      <c r="H34" s="448"/>
      <c r="I34" s="448"/>
      <c r="J34" s="448"/>
      <c r="K34" s="448"/>
    </row>
  </sheetData>
  <mergeCells count="2">
    <mergeCell ref="A30:K30"/>
    <mergeCell ref="A28:K29"/>
  </mergeCells>
  <hyperlinks>
    <hyperlink ref="A2" location="'Table of Contents'!A1" display="'Table of Contents'!A1"/>
    <hyperlink ref="A3" location="'Selected Financial Data'!A1" display="Back to Selected Financial Data"/>
  </hyperlinks>
  <printOptions horizontalCentered="1"/>
  <pageMargins left="0.25" right="0.25" top="0.75" bottom="0.75" header="0.3" footer="0.3"/>
  <pageSetup scale="83" orientation="portrait" r:id="rId1"/>
  <headerFooter>
    <oddFooter>&amp;C&amp;Z&amp;F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2"/>
  <sheetViews>
    <sheetView showRuler="0" zoomScaleNormal="100" workbookViewId="0">
      <selection activeCell="A16" sqref="A16"/>
    </sheetView>
  </sheetViews>
  <sheetFormatPr defaultColWidth="9.109375" defaultRowHeight="13.2"/>
  <cols>
    <col min="1" max="1" width="2.88671875" style="6" customWidth="1"/>
    <col min="2" max="2" width="58" style="6" customWidth="1"/>
    <col min="3" max="3" width="10.6640625" style="6" customWidth="1"/>
    <col min="4" max="4" width="3.5546875" style="6" customWidth="1"/>
    <col min="5" max="5" width="10.6640625" style="6" customWidth="1"/>
    <col min="6" max="6" width="3.5546875" style="1" customWidth="1"/>
    <col min="7" max="7" width="10.6640625" style="6" customWidth="1"/>
    <col min="8" max="8" width="10" style="1" bestFit="1" customWidth="1"/>
    <col min="9" max="9" width="14.6640625" style="1" bestFit="1" customWidth="1"/>
    <col min="10" max="16384" width="9.109375" style="1"/>
  </cols>
  <sheetData>
    <row r="1" spans="1:8">
      <c r="A1" s="548" t="s">
        <v>16</v>
      </c>
      <c r="B1" s="548"/>
    </row>
    <row r="2" spans="1:8">
      <c r="A2" s="545" t="s">
        <v>59</v>
      </c>
      <c r="B2" s="545"/>
      <c r="C2" s="533" t="s">
        <v>157</v>
      </c>
      <c r="D2" s="533"/>
      <c r="E2" s="533"/>
      <c r="F2" s="533"/>
      <c r="G2" s="533"/>
    </row>
    <row r="3" spans="1:8">
      <c r="A3" s="30"/>
      <c r="B3" s="2"/>
    </row>
    <row r="4" spans="1:8" ht="15.6">
      <c r="A4" s="141" t="s">
        <v>63</v>
      </c>
      <c r="B4" s="141"/>
      <c r="C4" s="142"/>
      <c r="D4" s="142"/>
      <c r="E4" s="142"/>
      <c r="F4" s="119"/>
      <c r="G4" s="142"/>
    </row>
    <row r="5" spans="1:8" ht="15.6">
      <c r="A5" s="547" t="s">
        <v>132</v>
      </c>
      <c r="B5" s="549"/>
      <c r="C5" s="549"/>
      <c r="D5" s="549"/>
      <c r="E5" s="549"/>
      <c r="F5" s="549"/>
      <c r="G5" s="549"/>
    </row>
    <row r="6" spans="1:8">
      <c r="A6" s="546" t="s">
        <v>262</v>
      </c>
      <c r="B6" s="550"/>
      <c r="C6" s="550"/>
      <c r="D6" s="550"/>
      <c r="E6" s="550"/>
      <c r="F6" s="550"/>
      <c r="G6" s="550"/>
    </row>
    <row r="7" spans="1:8" ht="13.8">
      <c r="A7" s="119"/>
      <c r="B7" s="120"/>
      <c r="C7" s="121"/>
      <c r="D7" s="121"/>
      <c r="E7" s="121"/>
      <c r="F7" s="121"/>
      <c r="G7" s="122"/>
    </row>
    <row r="8" spans="1:8" ht="13.8">
      <c r="A8" s="553"/>
      <c r="B8" s="554"/>
      <c r="C8" s="123" t="s">
        <v>76</v>
      </c>
      <c r="D8" s="124"/>
      <c r="E8" s="125"/>
      <c r="F8" s="125"/>
      <c r="G8" s="125"/>
    </row>
    <row r="9" spans="1:8" ht="15.9" customHeight="1">
      <c r="A9" s="126"/>
      <c r="B9" s="126"/>
      <c r="C9" s="127">
        <v>2017</v>
      </c>
      <c r="D9" s="126"/>
      <c r="E9" s="511">
        <v>2016</v>
      </c>
      <c r="F9" s="126"/>
      <c r="G9" s="511">
        <v>2015</v>
      </c>
    </row>
    <row r="10" spans="1:8" ht="15.9" customHeight="1">
      <c r="A10" s="128" t="s">
        <v>6</v>
      </c>
      <c r="B10" s="128"/>
      <c r="C10" s="126"/>
      <c r="D10" s="128"/>
      <c r="E10" s="126"/>
      <c r="F10" s="128"/>
      <c r="G10" s="126"/>
    </row>
    <row r="11" spans="1:8" ht="15.9" customHeight="1">
      <c r="A11" s="136" t="s">
        <v>162</v>
      </c>
      <c r="B11" s="126"/>
      <c r="C11" s="129">
        <v>1098.0999999999999</v>
      </c>
      <c r="D11" s="126"/>
      <c r="E11" s="129">
        <v>1127.0999999999999</v>
      </c>
      <c r="F11" s="126"/>
      <c r="G11" s="129">
        <v>1130.0999999999999</v>
      </c>
    </row>
    <row r="12" spans="1:8" ht="15.9" customHeight="1">
      <c r="A12" s="136" t="s">
        <v>73</v>
      </c>
      <c r="B12" s="126"/>
      <c r="C12" s="130">
        <v>193.4</v>
      </c>
      <c r="D12" s="126"/>
      <c r="E12" s="130">
        <v>199.3</v>
      </c>
      <c r="F12" s="126"/>
      <c r="G12" s="130">
        <v>235</v>
      </c>
    </row>
    <row r="13" spans="1:8" ht="15.9" customHeight="1">
      <c r="A13" s="265" t="s">
        <v>161</v>
      </c>
      <c r="B13" s="131"/>
      <c r="C13" s="132">
        <v>85.4</v>
      </c>
      <c r="D13" s="131"/>
      <c r="E13" s="132">
        <v>91.9</v>
      </c>
      <c r="F13" s="131"/>
      <c r="G13" s="132">
        <v>84.8</v>
      </c>
      <c r="H13" s="26"/>
    </row>
    <row r="14" spans="1:8" ht="15.9" customHeight="1">
      <c r="A14" s="128" t="s">
        <v>163</v>
      </c>
      <c r="B14" s="119"/>
      <c r="C14" s="133">
        <f>SUM(C11:C13)</f>
        <v>1376.9</v>
      </c>
      <c r="D14" s="134"/>
      <c r="E14" s="133">
        <f>SUM(E11:E13)</f>
        <v>1418.3</v>
      </c>
      <c r="F14" s="510"/>
      <c r="G14" s="133">
        <f>SUM(G11:G13)</f>
        <v>1449.8999999999999</v>
      </c>
    </row>
    <row r="15" spans="1:8" ht="15.9" customHeight="1">
      <c r="A15" s="128" t="s">
        <v>164</v>
      </c>
      <c r="B15" s="128"/>
      <c r="C15" s="137"/>
      <c r="D15" s="128"/>
      <c r="E15" s="137"/>
      <c r="F15" s="128"/>
      <c r="G15" s="137"/>
    </row>
    <row r="16" spans="1:8" ht="15.9" customHeight="1">
      <c r="A16" s="136" t="s">
        <v>72</v>
      </c>
      <c r="B16" s="126"/>
      <c r="C16" s="137">
        <v>328.3</v>
      </c>
      <c r="D16" s="126"/>
      <c r="E16" s="137">
        <v>332.3</v>
      </c>
      <c r="F16" s="126"/>
      <c r="G16" s="137">
        <v>326.10000000000002</v>
      </c>
    </row>
    <row r="17" spans="1:9" ht="15.9" customHeight="1">
      <c r="A17" s="136" t="s">
        <v>135</v>
      </c>
      <c r="B17" s="126"/>
      <c r="C17" s="137">
        <v>131</v>
      </c>
      <c r="D17" s="126"/>
      <c r="E17" s="137">
        <v>129.5</v>
      </c>
      <c r="F17" s="126"/>
      <c r="G17" s="137">
        <v>155.9</v>
      </c>
    </row>
    <row r="18" spans="1:9" ht="15.9" customHeight="1">
      <c r="A18" s="556" t="s">
        <v>210</v>
      </c>
      <c r="B18" s="550"/>
      <c r="C18" s="149">
        <v>307.3</v>
      </c>
      <c r="D18" s="146"/>
      <c r="E18" s="149">
        <v>297.2</v>
      </c>
      <c r="F18" s="146"/>
      <c r="G18" s="149">
        <v>290.5</v>
      </c>
    </row>
    <row r="19" spans="1:9" ht="15.9" customHeight="1">
      <c r="A19" s="136" t="s">
        <v>7</v>
      </c>
      <c r="B19" s="126"/>
      <c r="C19" s="137">
        <v>62.5</v>
      </c>
      <c r="D19" s="126"/>
      <c r="E19" s="137">
        <v>73.5</v>
      </c>
      <c r="F19" s="126"/>
      <c r="G19" s="137">
        <v>87.2</v>
      </c>
    </row>
    <row r="20" spans="1:9" ht="15.9" customHeight="1">
      <c r="A20" s="136" t="s">
        <v>165</v>
      </c>
      <c r="B20" s="126"/>
      <c r="C20" s="137">
        <v>34.4</v>
      </c>
      <c r="D20" s="126"/>
      <c r="E20" s="137">
        <v>43.8</v>
      </c>
      <c r="F20" s="126"/>
      <c r="G20" s="137">
        <v>38.4</v>
      </c>
    </row>
    <row r="21" spans="1:9" ht="15.9" customHeight="1">
      <c r="A21" s="556" t="s">
        <v>166</v>
      </c>
      <c r="B21" s="550"/>
      <c r="C21" s="135">
        <v>181.5</v>
      </c>
      <c r="D21" s="126"/>
      <c r="E21" s="135">
        <v>174.7</v>
      </c>
      <c r="F21" s="126"/>
      <c r="G21" s="135">
        <v>192.4</v>
      </c>
    </row>
    <row r="22" spans="1:9" ht="15.9" customHeight="1">
      <c r="A22" s="128" t="s">
        <v>167</v>
      </c>
      <c r="B22" s="128"/>
      <c r="C22" s="137">
        <f>SUM(C16:C21)</f>
        <v>1045</v>
      </c>
      <c r="D22" s="128"/>
      <c r="E22" s="137">
        <f>SUM(E16:E21)</f>
        <v>1051</v>
      </c>
      <c r="F22" s="128"/>
      <c r="G22" s="137">
        <f>SUM(G16:G21)</f>
        <v>1090.5</v>
      </c>
    </row>
    <row r="23" spans="1:9" ht="15.9" customHeight="1">
      <c r="A23" s="128" t="s">
        <v>168</v>
      </c>
      <c r="B23" s="128"/>
      <c r="C23" s="137"/>
      <c r="D23" s="128"/>
      <c r="E23" s="137"/>
      <c r="F23" s="128"/>
      <c r="G23" s="137"/>
    </row>
    <row r="24" spans="1:9" ht="15.9" customHeight="1">
      <c r="A24" s="555" t="s">
        <v>169</v>
      </c>
      <c r="B24" s="533"/>
      <c r="C24" s="137">
        <v>54.1</v>
      </c>
      <c r="D24" s="128"/>
      <c r="E24" s="137">
        <v>98</v>
      </c>
      <c r="F24" s="128"/>
      <c r="G24" s="137">
        <v>79.2</v>
      </c>
    </row>
    <row r="25" spans="1:9" ht="15.9" customHeight="1">
      <c r="A25" s="136" t="s">
        <v>99</v>
      </c>
      <c r="B25" s="126"/>
      <c r="C25" s="137">
        <v>-160.5</v>
      </c>
      <c r="D25" s="128"/>
      <c r="E25" s="137">
        <v>-148.1</v>
      </c>
      <c r="F25" s="128"/>
      <c r="G25" s="137">
        <v>-155.1</v>
      </c>
    </row>
    <row r="26" spans="1:9" ht="15.9" customHeight="1">
      <c r="A26" s="551" t="s">
        <v>220</v>
      </c>
      <c r="B26" s="552"/>
      <c r="C26" s="135">
        <v>-11.1</v>
      </c>
      <c r="D26" s="134"/>
      <c r="E26" s="135">
        <v>-11.8</v>
      </c>
      <c r="F26" s="510"/>
      <c r="G26" s="135">
        <v>-13.2</v>
      </c>
    </row>
    <row r="27" spans="1:9" ht="15.9" customHeight="1">
      <c r="A27" s="128" t="s">
        <v>171</v>
      </c>
      <c r="B27" s="128"/>
      <c r="C27" s="149">
        <f>C14-C22+SUM(C24:C26)</f>
        <v>214.40000000000009</v>
      </c>
      <c r="D27" s="147"/>
      <c r="E27" s="149">
        <f>E14-E22+SUM(E24:E26)</f>
        <v>305.39999999999998</v>
      </c>
      <c r="F27" s="147"/>
      <c r="G27" s="149">
        <f>G14-G22+SUM(G24:G26)</f>
        <v>270.29999999999984</v>
      </c>
    </row>
    <row r="28" spans="1:9" ht="15.9" customHeight="1">
      <c r="A28" s="555" t="s">
        <v>100</v>
      </c>
      <c r="B28" s="555"/>
      <c r="C28" s="149">
        <v>243.7</v>
      </c>
      <c r="D28" s="152"/>
      <c r="E28" s="149">
        <v>-95.7</v>
      </c>
      <c r="F28" s="152"/>
      <c r="G28" s="149">
        <v>-110.9</v>
      </c>
    </row>
    <row r="29" spans="1:9" ht="15.9" customHeight="1">
      <c r="A29" s="555" t="s">
        <v>359</v>
      </c>
      <c r="B29" s="533"/>
      <c r="C29" s="149">
        <v>43.9</v>
      </c>
      <c r="D29" s="309"/>
      <c r="E29" s="149">
        <v>47.4</v>
      </c>
      <c r="F29" s="510"/>
      <c r="G29" s="149">
        <v>45.9</v>
      </c>
      <c r="H29" s="71" t="s">
        <v>16</v>
      </c>
    </row>
    <row r="30" spans="1:9" ht="15.9" customHeight="1">
      <c r="A30" s="128" t="s">
        <v>117</v>
      </c>
      <c r="B30" s="128"/>
      <c r="C30" s="314">
        <f>SUM(C27:C29)</f>
        <v>502.00000000000006</v>
      </c>
      <c r="D30" s="315"/>
      <c r="E30" s="314">
        <f>SUM(E27:E29)</f>
        <v>257.09999999999997</v>
      </c>
      <c r="F30" s="315"/>
      <c r="G30" s="314">
        <f>SUM(G27:G29)</f>
        <v>205.29999999999984</v>
      </c>
    </row>
    <row r="31" spans="1:9">
      <c r="A31" s="126"/>
      <c r="B31" s="126"/>
      <c r="C31" s="126"/>
      <c r="D31" s="126"/>
      <c r="E31" s="126"/>
      <c r="F31" s="126"/>
      <c r="G31" s="126"/>
      <c r="I31" s="20"/>
    </row>
    <row r="32" spans="1:9">
      <c r="A32" s="128" t="s">
        <v>221</v>
      </c>
      <c r="B32" s="128"/>
      <c r="C32" s="126"/>
      <c r="D32" s="128"/>
      <c r="E32" s="126"/>
      <c r="F32" s="128"/>
      <c r="G32" s="126"/>
      <c r="I32" s="21"/>
    </row>
    <row r="33" spans="1:8">
      <c r="A33" s="136" t="s">
        <v>202</v>
      </c>
      <c r="B33" s="126"/>
      <c r="C33" s="139">
        <v>12.95</v>
      </c>
      <c r="D33" s="126"/>
      <c r="E33" s="139">
        <v>6.35</v>
      </c>
      <c r="F33" s="126"/>
      <c r="G33" s="139">
        <v>4.76</v>
      </c>
    </row>
    <row r="34" spans="1:8">
      <c r="A34" s="136" t="s">
        <v>121</v>
      </c>
      <c r="B34" s="126"/>
      <c r="C34" s="137">
        <v>38.799999999999997</v>
      </c>
      <c r="D34" s="126"/>
      <c r="E34" s="137">
        <v>40.5</v>
      </c>
      <c r="F34" s="126"/>
      <c r="G34" s="137">
        <v>43.1</v>
      </c>
    </row>
    <row r="35" spans="1:8">
      <c r="A35" s="126"/>
      <c r="B35" s="128"/>
      <c r="C35" s="126"/>
      <c r="D35" s="126"/>
      <c r="E35" s="126"/>
      <c r="F35" s="126"/>
      <c r="G35" s="126"/>
    </row>
    <row r="36" spans="1:8">
      <c r="A36" s="136" t="s">
        <v>203</v>
      </c>
      <c r="B36" s="126"/>
      <c r="C36" s="139">
        <v>12.75</v>
      </c>
      <c r="D36" s="126"/>
      <c r="E36" s="139">
        <v>6.29</v>
      </c>
      <c r="F36" s="126"/>
      <c r="G36" s="139">
        <v>4.6900000000000004</v>
      </c>
    </row>
    <row r="37" spans="1:8">
      <c r="A37" s="136" t="s">
        <v>131</v>
      </c>
      <c r="B37" s="126"/>
      <c r="C37" s="140">
        <v>39.4</v>
      </c>
      <c r="D37" s="126"/>
      <c r="E37" s="140">
        <v>40.9</v>
      </c>
      <c r="F37" s="126"/>
      <c r="G37" s="140">
        <v>43.8</v>
      </c>
    </row>
    <row r="38" spans="1:8">
      <c r="A38" s="126"/>
      <c r="B38" s="126"/>
      <c r="C38" s="140"/>
      <c r="D38" s="126"/>
      <c r="E38" s="140"/>
      <c r="F38" s="126"/>
      <c r="G38" s="140"/>
    </row>
    <row r="39" spans="1:8" ht="15" customHeight="1">
      <c r="A39" s="126" t="s">
        <v>118</v>
      </c>
      <c r="B39" s="126"/>
      <c r="C39" s="139">
        <v>1.68</v>
      </c>
      <c r="D39" s="126"/>
      <c r="E39" s="139">
        <v>1.6</v>
      </c>
      <c r="F39" s="126"/>
      <c r="G39" s="139">
        <v>1.52</v>
      </c>
    </row>
    <row r="40" spans="1:8" ht="48" customHeight="1">
      <c r="A40" s="543" t="s">
        <v>347</v>
      </c>
      <c r="B40" s="543"/>
      <c r="C40" s="543"/>
      <c r="D40" s="543"/>
      <c r="E40" s="543"/>
      <c r="F40" s="543"/>
      <c r="G40" s="543"/>
      <c r="H40" s="291"/>
    </row>
    <row r="41" spans="1:8" ht="12.75" customHeight="1">
      <c r="B41" s="38"/>
      <c r="C41" s="37"/>
      <c r="D41" s="37"/>
      <c r="E41" s="37"/>
      <c r="F41" s="11"/>
      <c r="G41" s="37"/>
    </row>
    <row r="42" spans="1:8">
      <c r="B42" s="14"/>
    </row>
  </sheetData>
  <customSheetViews>
    <customSheetView guid="{EE9C984D-B871-40E4-A0F6-3FC6FF85D889}" showPageBreaks="1" showRuler="0" topLeftCell="A36">
      <selection activeCell="B59" sqref="B59"/>
    </customSheetView>
  </customSheetViews>
  <mergeCells count="13">
    <mergeCell ref="A1:B1"/>
    <mergeCell ref="A5:G5"/>
    <mergeCell ref="A6:G6"/>
    <mergeCell ref="C2:G2"/>
    <mergeCell ref="A40:G40"/>
    <mergeCell ref="A26:B26"/>
    <mergeCell ref="A2:B2"/>
    <mergeCell ref="A8:B8"/>
    <mergeCell ref="A28:B28"/>
    <mergeCell ref="A21:B21"/>
    <mergeCell ref="A18:B18"/>
    <mergeCell ref="A24:B24"/>
    <mergeCell ref="A29:B29"/>
  </mergeCells>
  <phoneticPr fontId="20" type="noConversion"/>
  <hyperlinks>
    <hyperlink ref="A1" location="'Table of Contents'!A1" display="'Table of Contents'!A1"/>
    <hyperlink ref="A28" location="'Income Taxes'!A6:G48" display="'Income Taxes'!A6:G48"/>
    <hyperlink ref="A28:B28" location="'Income Taxes'!A2:G44" display="Income Taxes"/>
    <hyperlink ref="A2" location="'Table of Contents'!A1" display="'Table of Contents'!A1"/>
    <hyperlink ref="A24" location="'Remarketing Components'!A1" display="Net gain on asset dispositions"/>
    <hyperlink ref="A29:B29" location="'Affiliated Companies'!A15:G30" display="Share of affiliates' earnings, net of taxes"/>
    <hyperlink ref="A24:B24" location="'Net Gain on Asset Dispositions'!A1" display="Net gain on asset dispositions"/>
    <hyperlink ref="C2:G2" location="'Consolidating I.S. ''17-15'!Print_Area" display="To Consolidating Income Statements"/>
  </hyperlinks>
  <printOptions horizontalCentered="1"/>
  <pageMargins left="0.75" right="0.75" top="0.5" bottom="0.3" header="0.5" footer="0.28000000000000003"/>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H52"/>
  <sheetViews>
    <sheetView showRuler="0" zoomScaleNormal="100" workbookViewId="0">
      <selection activeCell="B18" sqref="B18"/>
    </sheetView>
  </sheetViews>
  <sheetFormatPr defaultColWidth="9.109375" defaultRowHeight="13.2"/>
  <cols>
    <col min="1" max="1" width="3.6640625" style="1" customWidth="1"/>
    <col min="2" max="2" width="70.88671875" style="1" customWidth="1"/>
    <col min="3" max="3" width="4" style="1" customWidth="1"/>
    <col min="4" max="4" width="10.6640625" style="1" customWidth="1"/>
    <col min="5" max="5" width="3.5546875" style="1" customWidth="1"/>
    <col min="6" max="6" width="10.6640625" style="1" customWidth="1"/>
    <col min="7" max="7" width="3.5546875" style="1" customWidth="1"/>
    <col min="8" max="8" width="10.6640625" style="1" customWidth="1"/>
    <col min="9" max="16384" width="9.109375" style="1"/>
  </cols>
  <sheetData>
    <row r="1" spans="1:8">
      <c r="A1" s="557" t="s">
        <v>16</v>
      </c>
      <c r="B1" s="557"/>
    </row>
    <row r="2" spans="1:8">
      <c r="A2" s="559" t="s">
        <v>59</v>
      </c>
      <c r="B2" s="559"/>
    </row>
    <row r="3" spans="1:8">
      <c r="A3" s="30"/>
    </row>
    <row r="4" spans="1:8" ht="15.6">
      <c r="A4" s="141" t="s">
        <v>63</v>
      </c>
      <c r="B4" s="142"/>
      <c r="C4" s="142"/>
      <c r="D4" s="142"/>
      <c r="E4" s="119"/>
      <c r="F4" s="119"/>
      <c r="G4" s="119"/>
      <c r="H4" s="119"/>
    </row>
    <row r="5" spans="1:8" ht="15.6">
      <c r="A5" s="547" t="s">
        <v>0</v>
      </c>
      <c r="B5" s="547"/>
      <c r="C5" s="547"/>
      <c r="D5" s="547"/>
      <c r="E5" s="547"/>
      <c r="F5" s="547"/>
      <c r="G5" s="547"/>
      <c r="H5" s="547"/>
    </row>
    <row r="6" spans="1:8" ht="13.8">
      <c r="A6" s="120" t="s">
        <v>263</v>
      </c>
      <c r="B6" s="144"/>
      <c r="C6" s="144"/>
      <c r="D6" s="144"/>
      <c r="E6" s="144"/>
      <c r="F6" s="144"/>
      <c r="G6" s="144"/>
      <c r="H6" s="144"/>
    </row>
    <row r="7" spans="1:8" ht="13.8">
      <c r="A7" s="553"/>
      <c r="B7" s="560"/>
      <c r="C7" s="120"/>
      <c r="D7" s="123" t="s">
        <v>39</v>
      </c>
      <c r="E7" s="125"/>
      <c r="F7" s="123"/>
      <c r="G7" s="123"/>
      <c r="H7" s="123"/>
    </row>
    <row r="8" spans="1:8">
      <c r="A8" s="126"/>
      <c r="B8" s="126"/>
      <c r="C8" s="126"/>
      <c r="D8" s="127">
        <v>2017</v>
      </c>
      <c r="E8" s="126"/>
      <c r="F8" s="511">
        <v>2016</v>
      </c>
      <c r="G8" s="126"/>
      <c r="H8" s="511">
        <v>2015</v>
      </c>
    </row>
    <row r="9" spans="1:8">
      <c r="A9" s="128" t="s">
        <v>22</v>
      </c>
      <c r="B9" s="126"/>
      <c r="C9" s="126"/>
      <c r="D9" s="126"/>
      <c r="E9" s="126"/>
      <c r="F9" s="126"/>
      <c r="G9" s="126"/>
      <c r="H9" s="126"/>
    </row>
    <row r="10" spans="1:8" s="3" customFormat="1">
      <c r="A10" s="513" t="s">
        <v>344</v>
      </c>
      <c r="B10" s="126"/>
      <c r="C10" s="126"/>
      <c r="D10" s="129">
        <v>502</v>
      </c>
      <c r="E10" s="129"/>
      <c r="F10" s="129">
        <v>257.10000000000002</v>
      </c>
      <c r="G10" s="129"/>
      <c r="H10" s="129">
        <v>205.3</v>
      </c>
    </row>
    <row r="11" spans="1:8">
      <c r="A11" s="136" t="s">
        <v>211</v>
      </c>
      <c r="B11" s="126"/>
      <c r="C11" s="126"/>
      <c r="D11" s="137"/>
      <c r="E11" s="126"/>
      <c r="F11" s="137"/>
      <c r="G11" s="126"/>
      <c r="H11" s="137"/>
    </row>
    <row r="12" spans="1:8">
      <c r="A12" s="467" t="s">
        <v>16</v>
      </c>
      <c r="B12" s="401" t="s">
        <v>210</v>
      </c>
      <c r="C12" s="126"/>
      <c r="D12" s="137">
        <v>322.7</v>
      </c>
      <c r="E12" s="126"/>
      <c r="F12" s="137">
        <v>310.2</v>
      </c>
      <c r="G12" s="126"/>
      <c r="H12" s="137">
        <v>303.3</v>
      </c>
    </row>
    <row r="13" spans="1:8">
      <c r="A13" s="126"/>
      <c r="B13" s="136" t="s">
        <v>123</v>
      </c>
      <c r="C13" s="126"/>
      <c r="D13" s="137">
        <v>-13.9</v>
      </c>
      <c r="E13" s="126"/>
      <c r="F13" s="137">
        <v>3</v>
      </c>
      <c r="G13" s="126"/>
      <c r="H13" s="137">
        <v>-24.2</v>
      </c>
    </row>
    <row r="14" spans="1:8">
      <c r="A14" s="126"/>
      <c r="B14" s="432" t="s">
        <v>227</v>
      </c>
      <c r="C14" s="126"/>
      <c r="D14" s="137">
        <v>-52.5</v>
      </c>
      <c r="E14" s="126"/>
      <c r="F14" s="137">
        <v>-52.9</v>
      </c>
      <c r="G14" s="126"/>
      <c r="H14" s="137">
        <v>-99.7</v>
      </c>
    </row>
    <row r="15" spans="1:8">
      <c r="A15" s="126"/>
      <c r="B15" s="431" t="s">
        <v>195</v>
      </c>
      <c r="C15" s="126"/>
      <c r="D15" s="137">
        <v>8.6</v>
      </c>
      <c r="E15" s="126"/>
      <c r="F15" s="137">
        <v>38.5</v>
      </c>
      <c r="G15" s="126"/>
      <c r="H15" s="137">
        <v>33.9</v>
      </c>
    </row>
    <row r="16" spans="1:8">
      <c r="A16" s="126"/>
      <c r="B16" s="126" t="s">
        <v>120</v>
      </c>
      <c r="C16" s="126"/>
      <c r="D16" s="137">
        <v>3.3</v>
      </c>
      <c r="E16" s="126"/>
      <c r="F16" s="137">
        <v>7.1</v>
      </c>
      <c r="G16" s="126"/>
      <c r="H16" s="137">
        <v>10.6</v>
      </c>
    </row>
    <row r="17" spans="1:8">
      <c r="A17" s="126"/>
      <c r="B17" s="376" t="s">
        <v>207</v>
      </c>
      <c r="C17" s="126"/>
      <c r="D17" s="137">
        <v>9.9</v>
      </c>
      <c r="E17" s="126"/>
      <c r="F17" s="137">
        <v>15.8</v>
      </c>
      <c r="G17" s="126"/>
      <c r="H17" s="137">
        <v>11.6</v>
      </c>
    </row>
    <row r="18" spans="1:8">
      <c r="A18" s="126"/>
      <c r="B18" s="292" t="s">
        <v>23</v>
      </c>
      <c r="C18" s="126"/>
      <c r="D18" s="137">
        <v>-260.5</v>
      </c>
      <c r="E18" s="126"/>
      <c r="F18" s="137">
        <v>72.8</v>
      </c>
      <c r="G18" s="126"/>
      <c r="H18" s="137">
        <v>90.2</v>
      </c>
    </row>
    <row r="19" spans="1:8">
      <c r="A19" s="126"/>
      <c r="B19" s="136" t="s">
        <v>122</v>
      </c>
      <c r="C19" s="126"/>
      <c r="D19" s="137">
        <v>-4.5999999999999996</v>
      </c>
      <c r="E19" s="126"/>
      <c r="F19" s="137">
        <v>-5.7</v>
      </c>
      <c r="G19" s="126"/>
      <c r="H19" s="137">
        <v>7.4</v>
      </c>
    </row>
    <row r="20" spans="1:8">
      <c r="A20" s="126"/>
      <c r="B20" s="126" t="s">
        <v>112</v>
      </c>
      <c r="C20" s="126"/>
      <c r="D20" s="137">
        <v>-13.7</v>
      </c>
      <c r="E20" s="126"/>
      <c r="F20" s="137">
        <v>-12.2</v>
      </c>
      <c r="G20" s="126"/>
      <c r="H20" s="137">
        <v>-13.7</v>
      </c>
    </row>
    <row r="21" spans="1:8">
      <c r="A21" s="126"/>
      <c r="B21" s="126" t="s">
        <v>31</v>
      </c>
      <c r="C21" s="126"/>
      <c r="D21" s="135">
        <v>-4.5</v>
      </c>
      <c r="E21" s="126"/>
      <c r="F21" s="135">
        <v>-4.3</v>
      </c>
      <c r="G21" s="126"/>
      <c r="H21" s="135">
        <v>17.100000000000001</v>
      </c>
    </row>
    <row r="22" spans="1:8">
      <c r="A22" s="126"/>
      <c r="B22" s="136" t="s">
        <v>137</v>
      </c>
      <c r="C22" s="126"/>
      <c r="D22" s="137">
        <f>SUM(D10:D21)</f>
        <v>496.8</v>
      </c>
      <c r="E22" s="126"/>
      <c r="F22" s="137">
        <f>SUM(F10:F21)</f>
        <v>629.39999999999986</v>
      </c>
      <c r="G22" s="126"/>
      <c r="H22" s="137">
        <f>SUM(H10:H21)</f>
        <v>541.80000000000007</v>
      </c>
    </row>
    <row r="23" spans="1:8">
      <c r="A23" s="126"/>
      <c r="B23" s="126"/>
      <c r="C23" s="126"/>
      <c r="D23" s="137"/>
      <c r="E23" s="126"/>
      <c r="F23" s="137"/>
      <c r="G23" s="126"/>
      <c r="H23" s="137"/>
    </row>
    <row r="24" spans="1:8">
      <c r="A24" s="128" t="s">
        <v>24</v>
      </c>
      <c r="B24" s="126"/>
      <c r="C24" s="126"/>
      <c r="D24" s="137"/>
      <c r="E24" s="126"/>
      <c r="F24" s="137"/>
      <c r="G24" s="126"/>
      <c r="H24" s="137"/>
    </row>
    <row r="25" spans="1:8">
      <c r="A25" s="136" t="s">
        <v>124</v>
      </c>
      <c r="B25" s="126"/>
      <c r="C25" s="126"/>
      <c r="D25" s="137">
        <v>-566.79999999999995</v>
      </c>
      <c r="E25" s="126"/>
      <c r="F25" s="137">
        <v>-595.70000000000005</v>
      </c>
      <c r="G25" s="126"/>
      <c r="H25" s="137">
        <v>-681.4</v>
      </c>
    </row>
    <row r="26" spans="1:8">
      <c r="A26" s="126" t="s">
        <v>104</v>
      </c>
      <c r="B26" s="126"/>
      <c r="C26" s="126"/>
      <c r="D26" s="135">
        <v>-36.6</v>
      </c>
      <c r="E26" s="126"/>
      <c r="F26" s="135">
        <v>-25</v>
      </c>
      <c r="G26" s="126"/>
      <c r="H26" s="135">
        <v>-15.5</v>
      </c>
    </row>
    <row r="27" spans="1:8">
      <c r="A27" s="288" t="s">
        <v>16</v>
      </c>
      <c r="B27" s="477" t="s">
        <v>25</v>
      </c>
      <c r="C27" s="156"/>
      <c r="D27" s="137">
        <f>SUM(D25:D26)</f>
        <v>-603.4</v>
      </c>
      <c r="E27" s="126"/>
      <c r="F27" s="137">
        <f>SUM(F25:F26)</f>
        <v>-620.70000000000005</v>
      </c>
      <c r="G27" s="126"/>
      <c r="H27" s="137">
        <f>SUM(H25:H26)</f>
        <v>-696.9</v>
      </c>
    </row>
    <row r="28" spans="1:8">
      <c r="A28" s="157" t="s">
        <v>125</v>
      </c>
      <c r="B28" s="156"/>
      <c r="C28" s="126"/>
      <c r="D28" s="137">
        <v>-111.8</v>
      </c>
      <c r="E28" s="126"/>
      <c r="F28" s="137">
        <v>-117.1</v>
      </c>
      <c r="G28" s="126"/>
      <c r="H28" s="137">
        <v>-118.4</v>
      </c>
    </row>
    <row r="29" spans="1:8">
      <c r="A29" s="558" t="s">
        <v>26</v>
      </c>
      <c r="B29" s="558"/>
      <c r="C29" s="126"/>
      <c r="D29" s="137">
        <v>165.6</v>
      </c>
      <c r="E29" s="126"/>
      <c r="F29" s="137">
        <v>223.7</v>
      </c>
      <c r="G29" s="126"/>
      <c r="H29" s="137">
        <v>482.2</v>
      </c>
    </row>
    <row r="30" spans="1:8">
      <c r="A30" s="126" t="s">
        <v>113</v>
      </c>
      <c r="B30" s="126"/>
      <c r="C30" s="126"/>
      <c r="D30" s="149">
        <v>30.3</v>
      </c>
      <c r="E30" s="146"/>
      <c r="F30" s="149">
        <v>23</v>
      </c>
      <c r="G30" s="146"/>
      <c r="H30" s="149">
        <v>18.7</v>
      </c>
    </row>
    <row r="31" spans="1:8">
      <c r="A31" s="136" t="s">
        <v>172</v>
      </c>
      <c r="B31" s="126"/>
      <c r="C31" s="126"/>
      <c r="D31" s="149">
        <v>90.6</v>
      </c>
      <c r="E31" s="146"/>
      <c r="F31" s="149">
        <v>82.5</v>
      </c>
      <c r="G31" s="146"/>
      <c r="H31" s="149">
        <v>0</v>
      </c>
    </row>
    <row r="32" spans="1:8" hidden="1">
      <c r="A32" s="126" t="s">
        <v>53</v>
      </c>
      <c r="B32" s="126"/>
      <c r="C32" s="126"/>
      <c r="D32" s="149">
        <v>0</v>
      </c>
      <c r="E32" s="126"/>
      <c r="F32" s="149">
        <v>0</v>
      </c>
      <c r="G32" s="126"/>
      <c r="H32" s="149">
        <v>0</v>
      </c>
    </row>
    <row r="33" spans="1:8">
      <c r="A33" s="416" t="s">
        <v>53</v>
      </c>
      <c r="B33" s="126"/>
      <c r="C33" s="126"/>
      <c r="D33" s="135">
        <v>0.4</v>
      </c>
      <c r="E33" s="146"/>
      <c r="F33" s="135">
        <v>2.2999999999999998</v>
      </c>
      <c r="G33" s="146"/>
      <c r="H33" s="135">
        <v>9.6</v>
      </c>
    </row>
    <row r="34" spans="1:8">
      <c r="A34" s="126"/>
      <c r="B34" s="136" t="s">
        <v>126</v>
      </c>
      <c r="C34" s="126"/>
      <c r="D34" s="137">
        <f>SUM(D27:D33)</f>
        <v>-428.29999999999995</v>
      </c>
      <c r="E34" s="126"/>
      <c r="F34" s="137">
        <f>SUM(F27:F33)</f>
        <v>-406.30000000000013</v>
      </c>
      <c r="G34" s="126"/>
      <c r="H34" s="137">
        <f>SUM(H27:H33)</f>
        <v>-304.79999999999995</v>
      </c>
    </row>
    <row r="35" spans="1:8">
      <c r="A35" s="126"/>
      <c r="B35" s="126"/>
      <c r="C35" s="126"/>
      <c r="D35" s="137"/>
      <c r="E35" s="126"/>
      <c r="F35" s="137"/>
      <c r="G35" s="126"/>
      <c r="H35" s="137"/>
    </row>
    <row r="36" spans="1:8">
      <c r="A36" s="128" t="s">
        <v>27</v>
      </c>
      <c r="B36" s="126"/>
      <c r="C36" s="126"/>
      <c r="D36" s="137"/>
      <c r="E36" s="126"/>
      <c r="F36" s="137"/>
      <c r="G36" s="126"/>
      <c r="H36" s="137"/>
    </row>
    <row r="37" spans="1:8">
      <c r="A37" s="349" t="s">
        <v>205</v>
      </c>
      <c r="B37" s="126"/>
      <c r="C37" s="126"/>
      <c r="D37" s="137">
        <v>792.6</v>
      </c>
      <c r="E37" s="126"/>
      <c r="F37" s="137">
        <v>859.4</v>
      </c>
      <c r="G37" s="126"/>
      <c r="H37" s="137">
        <v>748.8</v>
      </c>
    </row>
    <row r="38" spans="1:8">
      <c r="A38" s="126" t="s">
        <v>93</v>
      </c>
      <c r="B38" s="126"/>
      <c r="C38" s="126"/>
      <c r="D38" s="137">
        <v>-703</v>
      </c>
      <c r="E38" s="126"/>
      <c r="F38" s="137">
        <v>-800</v>
      </c>
      <c r="G38" s="126"/>
      <c r="H38" s="137">
        <v>-726.3</v>
      </c>
    </row>
    <row r="39" spans="1:8">
      <c r="A39" s="136" t="s">
        <v>351</v>
      </c>
      <c r="B39" s="126"/>
      <c r="C39" s="126"/>
      <c r="D39" s="137">
        <v>-0.3</v>
      </c>
      <c r="E39" s="126"/>
      <c r="F39" s="137">
        <v>-3.6</v>
      </c>
      <c r="G39" s="126"/>
      <c r="H39" s="137">
        <v>-64.5</v>
      </c>
    </row>
    <row r="40" spans="1:8">
      <c r="A40" s="126" t="s">
        <v>94</v>
      </c>
      <c r="B40" s="126"/>
      <c r="C40" s="126"/>
      <c r="D40" s="137">
        <v>-2.4</v>
      </c>
      <c r="E40" s="126"/>
      <c r="F40" s="137">
        <v>-3.6</v>
      </c>
      <c r="G40" s="126"/>
      <c r="H40" s="137">
        <v>-2.7</v>
      </c>
    </row>
    <row r="41" spans="1:8">
      <c r="A41" s="376" t="s">
        <v>212</v>
      </c>
      <c r="B41" s="126"/>
      <c r="C41" s="126"/>
      <c r="D41" s="137">
        <v>-100</v>
      </c>
      <c r="E41" s="126"/>
      <c r="F41" s="137">
        <v>-120.1</v>
      </c>
      <c r="G41" s="126"/>
      <c r="H41" s="137">
        <v>-125.4</v>
      </c>
    </row>
    <row r="42" spans="1:8">
      <c r="A42" s="136" t="s">
        <v>138</v>
      </c>
      <c r="B42" s="126"/>
      <c r="C42" s="126"/>
      <c r="D42" s="149">
        <v>-68.2</v>
      </c>
      <c r="E42" s="146"/>
      <c r="F42" s="149">
        <v>-67.400000000000006</v>
      </c>
      <c r="G42" s="146"/>
      <c r="H42" s="149">
        <v>-68.2</v>
      </c>
    </row>
    <row r="43" spans="1:8">
      <c r="A43" s="136" t="s">
        <v>31</v>
      </c>
      <c r="B43" s="126"/>
      <c r="C43" s="126"/>
      <c r="D43" s="135">
        <v>-2.6</v>
      </c>
      <c r="E43" s="126"/>
      <c r="F43" s="135">
        <v>4.8</v>
      </c>
      <c r="G43" s="126"/>
      <c r="H43" s="135">
        <v>1.8</v>
      </c>
    </row>
    <row r="44" spans="1:8">
      <c r="A44" s="126"/>
      <c r="B44" s="136" t="s">
        <v>352</v>
      </c>
      <c r="C44" s="126"/>
      <c r="D44" s="137">
        <f>SUM(D37:D43)</f>
        <v>-83.899999999999977</v>
      </c>
      <c r="E44" s="126"/>
      <c r="F44" s="137">
        <f>SUM(F37:F43)</f>
        <v>-130.5</v>
      </c>
      <c r="G44" s="126"/>
      <c r="H44" s="137">
        <f>SUM(H37:H43)</f>
        <v>-236.5</v>
      </c>
    </row>
    <row r="45" spans="1:8">
      <c r="A45" s="126"/>
      <c r="B45" s="136"/>
      <c r="C45" s="126"/>
      <c r="D45" s="137"/>
      <c r="E45" s="126"/>
      <c r="F45" s="137"/>
      <c r="G45" s="126"/>
      <c r="H45" s="137"/>
    </row>
    <row r="46" spans="1:8">
      <c r="A46" s="128" t="s">
        <v>311</v>
      </c>
      <c r="B46" s="126"/>
      <c r="C46" s="126"/>
      <c r="D46" s="135">
        <v>4</v>
      </c>
      <c r="E46" s="126"/>
      <c r="F46" s="135">
        <v>-1.2</v>
      </c>
      <c r="G46" s="126"/>
      <c r="H46" s="135">
        <v>-5.2</v>
      </c>
    </row>
    <row r="47" spans="1:8">
      <c r="A47" s="128" t="s">
        <v>353</v>
      </c>
      <c r="B47" s="126"/>
      <c r="C47" s="126"/>
      <c r="D47" s="149">
        <v>-11.4</v>
      </c>
      <c r="E47" s="149"/>
      <c r="F47" s="149">
        <f>F22+F34+F44+F46</f>
        <v>91.399999999999736</v>
      </c>
      <c r="G47" s="149"/>
      <c r="H47" s="149">
        <f>H22+H34+H44+H46</f>
        <v>-4.6999999999998865</v>
      </c>
    </row>
    <row r="48" spans="1:8">
      <c r="A48" s="128" t="s">
        <v>354</v>
      </c>
      <c r="B48" s="126"/>
      <c r="C48" s="126"/>
      <c r="D48" s="135">
        <v>311.10000000000002</v>
      </c>
      <c r="E48" s="149"/>
      <c r="F48" s="135">
        <v>219.7</v>
      </c>
      <c r="G48" s="149"/>
      <c r="H48" s="135">
        <v>224.4</v>
      </c>
    </row>
    <row r="49" spans="1:8" ht="13.8" thickBot="1">
      <c r="A49" s="128" t="s">
        <v>355</v>
      </c>
      <c r="B49" s="126"/>
      <c r="C49" s="126"/>
      <c r="D49" s="158">
        <f>SUM(D47:D48)</f>
        <v>299.70000000000005</v>
      </c>
      <c r="E49" s="126"/>
      <c r="F49" s="158">
        <f>SUM(F47:F48)</f>
        <v>311.09999999999974</v>
      </c>
      <c r="G49" s="126"/>
      <c r="H49" s="158">
        <f>SUM(H47:H48)</f>
        <v>219.70000000000013</v>
      </c>
    </row>
    <row r="50" spans="1:8" ht="47.25" customHeight="1" thickTop="1">
      <c r="A50" s="543" t="s">
        <v>347</v>
      </c>
      <c r="B50" s="544"/>
      <c r="C50" s="544"/>
      <c r="D50" s="544"/>
      <c r="E50" s="544"/>
      <c r="F50" s="544"/>
      <c r="G50" s="544"/>
      <c r="H50" s="544"/>
    </row>
    <row r="51" spans="1:8">
      <c r="A51" s="38"/>
      <c r="B51" s="14"/>
    </row>
    <row r="52" spans="1:8">
      <c r="A52" s="14"/>
      <c r="B52" s="14"/>
    </row>
  </sheetData>
  <customSheetViews>
    <customSheetView guid="{EE9C984D-B871-40E4-A0F6-3FC6FF85D889}" scale="60" showPageBreaks="1" view="pageBreakPreview" showRuler="0">
      <selection activeCell="C65" sqref="C65"/>
    </customSheetView>
  </customSheetViews>
  <mergeCells count="6">
    <mergeCell ref="A50:H50"/>
    <mergeCell ref="A5:H5"/>
    <mergeCell ref="A1:B1"/>
    <mergeCell ref="A29:B29"/>
    <mergeCell ref="A2:B2"/>
    <mergeCell ref="A7:B7"/>
  </mergeCells>
  <phoneticPr fontId="20" type="noConversion"/>
  <hyperlinks>
    <hyperlink ref="A1" location="'Table of Contents'!A1" display="'Table of Contents'!A1"/>
    <hyperlink ref="B18" location="'Deferred Items'!A2:E33" display="Deferred income taxes"/>
    <hyperlink ref="A27:B27" location="'Portfolio Investment &amp; Proceeds'!A7:G16" display="Portfolio investments and capital additions"/>
    <hyperlink ref="A29:B29" location="'Portfolio Investment &amp; Proceeds'!A20:G35" display="Portfolio proceeds"/>
    <hyperlink ref="B14" location="'Net Gain on Asset Dispositions'!A1" display="Net gains on sales of assets"/>
    <hyperlink ref="B27:C27" location="'Portfolio Investment &amp; Proceeds'!A7:G16" display="Portfolio investments and capital additions"/>
    <hyperlink ref="B27" location="'Portfolio Investment &amp; Proceeds'!A2:G15" display="Portfolio investments and capital additions"/>
    <hyperlink ref="A2" location="'Table of Contents'!A1" display="'Table of Contents'!A1"/>
  </hyperlinks>
  <printOptions horizontalCentered="1"/>
  <pageMargins left="0.75" right="0.75" top="1" bottom="1" header="0.5" footer="0.5"/>
  <pageSetup scale="77" orientation="portrait" r:id="rId1"/>
  <headerFooter alignWithMargins="0"/>
  <ignoredErrors>
    <ignoredError sqref="D49"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M55"/>
  <sheetViews>
    <sheetView showRuler="0" zoomScaleNormal="100" workbookViewId="0"/>
  </sheetViews>
  <sheetFormatPr defaultColWidth="9.109375" defaultRowHeight="13.2"/>
  <cols>
    <col min="1" max="1" width="2.88671875" style="1" customWidth="1"/>
    <col min="2" max="2" width="62.21875" style="1" customWidth="1"/>
    <col min="3" max="3" width="2.6640625" style="1" customWidth="1"/>
    <col min="4" max="4" width="10.44140625" style="1" bestFit="1" customWidth="1"/>
    <col min="5" max="5" width="2.6640625" style="1" customWidth="1"/>
    <col min="6" max="6" width="10.88671875" style="1" bestFit="1" customWidth="1"/>
    <col min="7" max="7" width="2.6640625" style="1" customWidth="1"/>
    <col min="8" max="8" width="10.88671875" style="1" bestFit="1" customWidth="1"/>
    <col min="9" max="9" width="2.6640625" style="1" customWidth="1"/>
    <col min="10" max="10" width="10.88671875" style="1" customWidth="1"/>
    <col min="11" max="11" width="2.6640625" style="1" customWidth="1"/>
    <col min="12" max="12" width="10.88671875" style="1" bestFit="1" customWidth="1"/>
    <col min="13" max="16384" width="9.109375" style="1"/>
  </cols>
  <sheetData>
    <row r="2" spans="1:13">
      <c r="A2" s="545" t="s">
        <v>59</v>
      </c>
      <c r="B2" s="542"/>
      <c r="D2" s="297" t="s">
        <v>159</v>
      </c>
      <c r="H2" s="290" t="s">
        <v>158</v>
      </c>
    </row>
    <row r="3" spans="1:13">
      <c r="A3" s="30"/>
      <c r="K3" s="29"/>
    </row>
    <row r="5" spans="1:13" ht="15.6">
      <c r="A5" s="141" t="s">
        <v>115</v>
      </c>
      <c r="B5" s="156"/>
      <c r="C5" s="156"/>
      <c r="D5" s="159"/>
      <c r="E5" s="119"/>
      <c r="F5" s="119"/>
      <c r="G5" s="119"/>
      <c r="H5" s="119"/>
      <c r="I5" s="119"/>
      <c r="J5" s="119"/>
      <c r="K5" s="119"/>
      <c r="L5" s="119"/>
    </row>
    <row r="6" spans="1:13" ht="15.6">
      <c r="A6" s="160" t="s">
        <v>181</v>
      </c>
      <c r="B6" s="161"/>
      <c r="C6" s="121"/>
      <c r="D6" s="121"/>
      <c r="E6" s="119"/>
      <c r="F6" s="121"/>
      <c r="G6" s="121"/>
      <c r="H6" s="122"/>
      <c r="I6" s="159"/>
      <c r="J6" s="159"/>
      <c r="K6" s="159"/>
      <c r="L6" s="159"/>
    </row>
    <row r="7" spans="1:13" ht="13.8">
      <c r="A7" s="147" t="s">
        <v>264</v>
      </c>
      <c r="B7" s="150"/>
      <c r="C7" s="162"/>
      <c r="D7" s="121"/>
      <c r="E7" s="119"/>
      <c r="F7" s="121"/>
      <c r="G7" s="121"/>
      <c r="H7" s="122"/>
      <c r="I7" s="159"/>
      <c r="J7" s="159"/>
      <c r="K7" s="159"/>
      <c r="L7" s="159"/>
    </row>
    <row r="8" spans="1:13">
      <c r="A8" s="147"/>
      <c r="B8" s="162"/>
      <c r="C8" s="162"/>
      <c r="D8" s="561" t="s">
        <v>111</v>
      </c>
      <c r="E8" s="561"/>
      <c r="F8" s="561"/>
      <c r="G8" s="561"/>
      <c r="H8" s="561"/>
      <c r="I8" s="561"/>
      <c r="J8" s="561"/>
      <c r="K8" s="561"/>
      <c r="L8" s="561"/>
    </row>
    <row r="9" spans="1:13">
      <c r="A9" s="147"/>
      <c r="B9" s="162"/>
      <c r="C9" s="162"/>
      <c r="D9" s="163">
        <v>2017</v>
      </c>
      <c r="E9" s="164"/>
      <c r="F9" s="163">
        <v>2016</v>
      </c>
      <c r="G9" s="164"/>
      <c r="H9" s="163">
        <v>2015</v>
      </c>
      <c r="I9" s="164"/>
      <c r="J9" s="163">
        <v>2014</v>
      </c>
      <c r="K9" s="164"/>
      <c r="L9" s="163">
        <v>2013</v>
      </c>
    </row>
    <row r="10" spans="1:13" s="3" customFormat="1">
      <c r="A10" s="147" t="s">
        <v>85</v>
      </c>
      <c r="B10" s="146"/>
      <c r="C10" s="146"/>
      <c r="D10" s="165" t="s">
        <v>16</v>
      </c>
      <c r="E10" s="166"/>
      <c r="F10" s="165"/>
      <c r="G10" s="166"/>
      <c r="H10" s="165"/>
      <c r="I10" s="166"/>
      <c r="J10" s="165"/>
      <c r="K10" s="166"/>
      <c r="L10" s="165"/>
    </row>
    <row r="11" spans="1:13">
      <c r="A11" s="136" t="s">
        <v>173</v>
      </c>
      <c r="B11" s="119"/>
      <c r="C11" s="119"/>
      <c r="D11" s="129">
        <v>1376.9</v>
      </c>
      <c r="E11" s="129"/>
      <c r="F11" s="129">
        <v>1418.3</v>
      </c>
      <c r="G11" s="129"/>
      <c r="H11" s="129">
        <v>1449.9</v>
      </c>
      <c r="I11" s="129"/>
      <c r="J11" s="129">
        <v>1451</v>
      </c>
      <c r="K11" s="129"/>
      <c r="L11" s="129">
        <v>1321</v>
      </c>
    </row>
    <row r="12" spans="1:13">
      <c r="A12" s="136" t="s">
        <v>169</v>
      </c>
      <c r="B12" s="308"/>
      <c r="C12" s="308"/>
      <c r="D12" s="318">
        <v>54.1</v>
      </c>
      <c r="E12" s="318"/>
      <c r="F12" s="318">
        <v>98</v>
      </c>
      <c r="G12" s="318"/>
      <c r="H12" s="318">
        <v>79.2</v>
      </c>
      <c r="I12" s="318"/>
      <c r="J12" s="318">
        <v>87.2</v>
      </c>
      <c r="K12" s="318"/>
      <c r="L12" s="318">
        <v>85.6</v>
      </c>
    </row>
    <row r="13" spans="1:13">
      <c r="A13" s="136" t="s">
        <v>343</v>
      </c>
      <c r="B13" s="308"/>
      <c r="C13" s="308"/>
      <c r="D13" s="393">
        <v>55.9</v>
      </c>
      <c r="E13" s="318"/>
      <c r="F13" s="393">
        <v>53.1</v>
      </c>
      <c r="G13" s="318"/>
      <c r="H13" s="393">
        <v>45.4</v>
      </c>
      <c r="I13" s="318"/>
      <c r="J13" s="393">
        <v>67.8</v>
      </c>
      <c r="K13" s="318"/>
      <c r="L13" s="318">
        <v>92.3</v>
      </c>
    </row>
    <row r="14" spans="1:13">
      <c r="A14" s="136" t="s">
        <v>296</v>
      </c>
      <c r="B14" s="308"/>
      <c r="C14" s="308"/>
      <c r="D14" s="318">
        <v>502</v>
      </c>
      <c r="E14" s="318"/>
      <c r="F14" s="318">
        <v>257.10000000000002</v>
      </c>
      <c r="G14" s="318"/>
      <c r="H14" s="318">
        <v>205.3</v>
      </c>
      <c r="I14" s="318"/>
      <c r="J14" s="318">
        <v>205</v>
      </c>
      <c r="K14" s="318"/>
      <c r="L14" s="318">
        <v>169.3</v>
      </c>
    </row>
    <row r="15" spans="1:13">
      <c r="A15" s="562" t="s">
        <v>356</v>
      </c>
      <c r="B15" s="563"/>
      <c r="C15" s="119"/>
      <c r="D15" s="389">
        <v>185</v>
      </c>
      <c r="E15" s="319"/>
      <c r="F15" s="389">
        <v>235.9</v>
      </c>
      <c r="G15" s="319"/>
      <c r="H15" s="389">
        <v>234.9</v>
      </c>
      <c r="I15" s="319"/>
      <c r="J15" s="389">
        <v>205</v>
      </c>
      <c r="K15" s="319"/>
      <c r="L15" s="319">
        <v>164.8</v>
      </c>
      <c r="M15" s="71" t="s">
        <v>16</v>
      </c>
    </row>
    <row r="16" spans="1:13">
      <c r="A16" s="128" t="s">
        <v>8</v>
      </c>
      <c r="B16" s="119"/>
      <c r="C16" s="119"/>
      <c r="D16" s="137"/>
      <c r="E16" s="137"/>
      <c r="F16" s="137"/>
      <c r="G16" s="137"/>
      <c r="H16" s="137"/>
      <c r="I16" s="137"/>
      <c r="J16" s="137"/>
      <c r="K16" s="137"/>
      <c r="L16" s="137"/>
    </row>
    <row r="17" spans="1:13">
      <c r="A17" s="136" t="s">
        <v>174</v>
      </c>
      <c r="B17" s="119"/>
      <c r="C17" s="119"/>
      <c r="D17" s="167">
        <v>12.95</v>
      </c>
      <c r="E17" s="167"/>
      <c r="F17" s="167">
        <v>6.35</v>
      </c>
      <c r="G17" s="167"/>
      <c r="H17" s="167">
        <v>4.76</v>
      </c>
      <c r="I17" s="167"/>
      <c r="J17" s="167">
        <v>4.55</v>
      </c>
      <c r="K17" s="167"/>
      <c r="L17" s="167">
        <v>3.64</v>
      </c>
    </row>
    <row r="18" spans="1:13">
      <c r="A18" s="136" t="s">
        <v>357</v>
      </c>
      <c r="B18" s="119"/>
      <c r="C18" s="119"/>
      <c r="D18" s="317">
        <v>12.75</v>
      </c>
      <c r="E18" s="317"/>
      <c r="F18" s="317">
        <v>6.29</v>
      </c>
      <c r="G18" s="317"/>
      <c r="H18" s="317">
        <v>4.6900000000000004</v>
      </c>
      <c r="I18" s="317"/>
      <c r="J18" s="317">
        <v>4.4800000000000004</v>
      </c>
      <c r="K18" s="317"/>
      <c r="L18" s="317">
        <v>3.59</v>
      </c>
    </row>
    <row r="19" spans="1:13">
      <c r="A19" s="562" t="s">
        <v>358</v>
      </c>
      <c r="B19" s="563"/>
      <c r="C19" s="119"/>
      <c r="D19" s="388">
        <v>4.7</v>
      </c>
      <c r="E19" s="317"/>
      <c r="F19" s="388">
        <v>5.77</v>
      </c>
      <c r="G19" s="317"/>
      <c r="H19" s="388">
        <v>5.37</v>
      </c>
      <c r="I19" s="317"/>
      <c r="J19" s="388">
        <v>4.4800000000000004</v>
      </c>
      <c r="K19" s="317"/>
      <c r="L19" s="317">
        <v>3.5</v>
      </c>
      <c r="M19" s="71" t="s">
        <v>16</v>
      </c>
    </row>
    <row r="20" spans="1:13">
      <c r="A20" s="136" t="s">
        <v>175</v>
      </c>
      <c r="B20" s="119"/>
      <c r="C20" s="119"/>
      <c r="D20" s="317">
        <v>1.68</v>
      </c>
      <c r="E20" s="317"/>
      <c r="F20" s="317">
        <v>1.6</v>
      </c>
      <c r="G20" s="317"/>
      <c r="H20" s="317">
        <v>1.52</v>
      </c>
      <c r="I20" s="317"/>
      <c r="J20" s="317">
        <v>1.32</v>
      </c>
      <c r="K20" s="317"/>
      <c r="L20" s="317">
        <v>1.24</v>
      </c>
    </row>
    <row r="21" spans="1:13">
      <c r="A21" s="128" t="s">
        <v>89</v>
      </c>
      <c r="B21" s="308"/>
      <c r="C21" s="308"/>
      <c r="D21" s="316"/>
      <c r="E21" s="137"/>
      <c r="F21" s="316"/>
      <c r="G21" s="137"/>
      <c r="H21" s="316"/>
      <c r="I21" s="137"/>
      <c r="J21" s="316"/>
      <c r="K21" s="137"/>
      <c r="L21" s="316"/>
    </row>
    <row r="22" spans="1:13">
      <c r="A22" s="136" t="s">
        <v>176</v>
      </c>
      <c r="B22" s="308"/>
      <c r="C22" s="308"/>
      <c r="D22" s="320">
        <v>6192.1</v>
      </c>
      <c r="E22" s="321"/>
      <c r="F22" s="320">
        <v>5804.7</v>
      </c>
      <c r="G22" s="321"/>
      <c r="H22" s="320">
        <v>5698.4</v>
      </c>
      <c r="I22" s="321"/>
      <c r="J22" s="320">
        <v>5688</v>
      </c>
      <c r="K22" s="321"/>
      <c r="L22" s="320">
        <v>5070.3</v>
      </c>
    </row>
    <row r="23" spans="1:13">
      <c r="A23" s="136" t="s">
        <v>107</v>
      </c>
      <c r="B23" s="308"/>
      <c r="C23" s="308"/>
      <c r="D23" s="322">
        <v>441</v>
      </c>
      <c r="E23" s="319"/>
      <c r="F23" s="322">
        <v>387</v>
      </c>
      <c r="G23" s="319"/>
      <c r="H23" s="322">
        <v>348.5</v>
      </c>
      <c r="I23" s="319"/>
      <c r="J23" s="322">
        <v>357.7</v>
      </c>
      <c r="K23" s="319"/>
      <c r="L23" s="322">
        <v>354.3</v>
      </c>
    </row>
    <row r="24" spans="1:13">
      <c r="A24" s="136" t="s">
        <v>177</v>
      </c>
      <c r="B24" s="308"/>
      <c r="C24" s="308"/>
      <c r="D24" s="322">
        <v>7422.4</v>
      </c>
      <c r="E24" s="319"/>
      <c r="F24" s="322">
        <v>7105.4</v>
      </c>
      <c r="G24" s="319"/>
      <c r="H24" s="322">
        <v>6894.2</v>
      </c>
      <c r="I24" s="319"/>
      <c r="J24" s="322">
        <v>6919.9</v>
      </c>
      <c r="K24" s="319"/>
      <c r="L24" s="322">
        <v>6535.5</v>
      </c>
    </row>
    <row r="25" spans="1:13">
      <c r="A25" s="562" t="s">
        <v>224</v>
      </c>
      <c r="B25" s="563"/>
      <c r="C25" s="308"/>
      <c r="D25" s="390">
        <v>435.7</v>
      </c>
      <c r="E25" s="319"/>
      <c r="F25" s="390">
        <v>459.1</v>
      </c>
      <c r="G25" s="319"/>
      <c r="H25" s="390">
        <v>495.5</v>
      </c>
      <c r="I25" s="319"/>
      <c r="J25" s="390">
        <v>617.79999999999995</v>
      </c>
      <c r="K25" s="319"/>
      <c r="L25" s="322">
        <v>904.4</v>
      </c>
      <c r="M25" s="71" t="s">
        <v>16</v>
      </c>
    </row>
    <row r="26" spans="1:13">
      <c r="A26" s="136" t="s">
        <v>178</v>
      </c>
      <c r="B26" s="308"/>
      <c r="C26" s="308"/>
      <c r="D26" s="322">
        <v>4.3</v>
      </c>
      <c r="E26" s="319"/>
      <c r="F26" s="322">
        <v>3.8</v>
      </c>
      <c r="G26" s="319"/>
      <c r="H26" s="322">
        <v>7.4</v>
      </c>
      <c r="I26" s="319"/>
      <c r="J26" s="322">
        <v>72.099999999999994</v>
      </c>
      <c r="K26" s="319"/>
      <c r="L26" s="322">
        <v>23.6</v>
      </c>
    </row>
    <row r="27" spans="1:13">
      <c r="A27" s="136" t="s">
        <v>179</v>
      </c>
      <c r="B27" s="308"/>
      <c r="C27" s="308"/>
      <c r="D27" s="322">
        <v>4384.2</v>
      </c>
      <c r="E27" s="319"/>
      <c r="F27" s="322">
        <v>4268.1000000000004</v>
      </c>
      <c r="G27" s="319"/>
      <c r="H27" s="322">
        <v>4196.8</v>
      </c>
      <c r="I27" s="319"/>
      <c r="J27" s="322">
        <v>4184.5</v>
      </c>
      <c r="K27" s="319"/>
      <c r="L27" s="322">
        <v>3833.3</v>
      </c>
    </row>
    <row r="28" spans="1:13">
      <c r="A28" s="136" t="s">
        <v>84</v>
      </c>
      <c r="B28" s="308"/>
      <c r="C28" s="308"/>
      <c r="D28" s="322">
        <v>1792.7</v>
      </c>
      <c r="E28" s="319"/>
      <c r="F28" s="322">
        <v>1347.2</v>
      </c>
      <c r="G28" s="319"/>
      <c r="H28" s="322">
        <v>1280.2</v>
      </c>
      <c r="I28" s="319"/>
      <c r="J28" s="322">
        <v>1314</v>
      </c>
      <c r="K28" s="319"/>
      <c r="L28" s="322">
        <v>1397</v>
      </c>
    </row>
    <row r="29" spans="1:13">
      <c r="A29" s="128" t="s">
        <v>180</v>
      </c>
      <c r="B29" s="308"/>
      <c r="C29" s="308"/>
      <c r="D29" s="316"/>
      <c r="E29" s="137"/>
      <c r="F29" s="316"/>
      <c r="G29" s="137"/>
      <c r="H29" s="316"/>
      <c r="I29" s="137"/>
      <c r="J29" s="316"/>
      <c r="K29" s="137"/>
      <c r="L29" s="316"/>
    </row>
    <row r="30" spans="1:13">
      <c r="A30" s="136" t="s">
        <v>139</v>
      </c>
      <c r="B30" s="308"/>
      <c r="C30" s="308"/>
      <c r="D30" s="322">
        <v>39.4</v>
      </c>
      <c r="E30" s="319"/>
      <c r="F30" s="322">
        <v>40.9</v>
      </c>
      <c r="G30" s="319"/>
      <c r="H30" s="322">
        <v>43.8</v>
      </c>
      <c r="I30" s="319"/>
      <c r="J30" s="322">
        <v>45.8</v>
      </c>
      <c r="K30" s="319"/>
      <c r="L30" s="322">
        <v>47.1</v>
      </c>
    </row>
    <row r="31" spans="1:13">
      <c r="A31" s="136" t="s">
        <v>413</v>
      </c>
      <c r="B31" s="308"/>
      <c r="C31" s="308"/>
      <c r="D31" s="320">
        <v>496.8</v>
      </c>
      <c r="E31" s="321"/>
      <c r="F31" s="320">
        <v>629.4</v>
      </c>
      <c r="G31" s="321"/>
      <c r="H31" s="320">
        <v>541.79999999999995</v>
      </c>
      <c r="I31" s="321"/>
      <c r="J31" s="320">
        <v>458.4</v>
      </c>
      <c r="K31" s="321"/>
      <c r="L31" s="320">
        <v>411.4</v>
      </c>
    </row>
    <row r="32" spans="1:13">
      <c r="A32" s="136" t="s">
        <v>26</v>
      </c>
      <c r="B32" s="308"/>
      <c r="C32" s="308"/>
      <c r="D32" s="320">
        <v>165.6</v>
      </c>
      <c r="E32" s="321"/>
      <c r="F32" s="320">
        <v>223.7</v>
      </c>
      <c r="G32" s="321"/>
      <c r="H32" s="320">
        <v>482.2</v>
      </c>
      <c r="I32" s="321"/>
      <c r="J32" s="320">
        <v>264</v>
      </c>
      <c r="K32" s="321"/>
      <c r="L32" s="320">
        <v>385.3</v>
      </c>
    </row>
    <row r="33" spans="1:13">
      <c r="A33" s="136" t="s">
        <v>25</v>
      </c>
      <c r="B33" s="308"/>
      <c r="C33" s="308"/>
      <c r="D33" s="320">
        <v>603.4</v>
      </c>
      <c r="E33" s="321"/>
      <c r="F33" s="320">
        <v>620.70000000000005</v>
      </c>
      <c r="G33" s="321"/>
      <c r="H33" s="320">
        <v>714.7</v>
      </c>
      <c r="I33" s="321"/>
      <c r="J33" s="320">
        <v>1030.5</v>
      </c>
      <c r="K33" s="321"/>
      <c r="L33" s="320">
        <v>859.6</v>
      </c>
    </row>
    <row r="34" spans="1:13">
      <c r="A34" s="136" t="s">
        <v>414</v>
      </c>
      <c r="B34" s="119"/>
      <c r="C34" s="119"/>
      <c r="D34" s="389">
        <v>2.5</v>
      </c>
      <c r="E34" s="319"/>
      <c r="F34" s="389">
        <v>3.3</v>
      </c>
      <c r="G34" s="319"/>
      <c r="H34" s="389">
        <v>3.5</v>
      </c>
      <c r="I34" s="319"/>
      <c r="J34" s="389">
        <v>3.5</v>
      </c>
      <c r="K34" s="319"/>
      <c r="L34" s="319">
        <v>3</v>
      </c>
    </row>
    <row r="35" spans="1:13">
      <c r="A35" s="136" t="s">
        <v>360</v>
      </c>
      <c r="B35" s="308"/>
      <c r="C35" s="308"/>
      <c r="D35" s="391">
        <v>0.32</v>
      </c>
      <c r="E35" s="323"/>
      <c r="F35" s="391">
        <v>0.19600000000000001</v>
      </c>
      <c r="G35" s="323"/>
      <c r="H35" s="391">
        <v>0.158</v>
      </c>
      <c r="I35" s="323"/>
      <c r="J35" s="391">
        <v>0.151</v>
      </c>
      <c r="K35" s="323"/>
      <c r="L35" s="323">
        <v>0.128</v>
      </c>
    </row>
    <row r="36" spans="1:13">
      <c r="A36" s="136" t="s">
        <v>361</v>
      </c>
      <c r="B36" s="119"/>
      <c r="C36" s="119"/>
      <c r="D36" s="392">
        <v>0.13100000000000001</v>
      </c>
      <c r="E36" s="323"/>
      <c r="F36" s="392">
        <v>0.18</v>
      </c>
      <c r="G36" s="323"/>
      <c r="H36" s="392">
        <v>0.18099999999999999</v>
      </c>
      <c r="I36" s="323"/>
      <c r="J36" s="392">
        <v>0.151</v>
      </c>
      <c r="K36" s="323"/>
      <c r="L36" s="324">
        <v>0.125</v>
      </c>
      <c r="M36" s="71" t="s">
        <v>16</v>
      </c>
    </row>
    <row r="37" spans="1:13" s="75" customFormat="1">
      <c r="A37" s="524"/>
      <c r="D37" s="525"/>
      <c r="E37" s="526"/>
      <c r="F37" s="525"/>
      <c r="G37" s="526"/>
      <c r="H37" s="525"/>
      <c r="I37" s="526"/>
      <c r="J37" s="525"/>
      <c r="K37" s="526"/>
      <c r="L37" s="527"/>
      <c r="M37" s="524"/>
    </row>
    <row r="38" spans="1:13" s="75" customFormat="1" ht="42" customHeight="1">
      <c r="A38" s="530" t="s">
        <v>416</v>
      </c>
      <c r="B38" s="564" t="s">
        <v>418</v>
      </c>
      <c r="C38" s="534"/>
      <c r="D38" s="534"/>
      <c r="E38" s="534"/>
      <c r="F38" s="534"/>
      <c r="G38" s="534"/>
      <c r="H38" s="534"/>
      <c r="I38" s="534"/>
      <c r="J38" s="534"/>
      <c r="K38" s="534"/>
      <c r="L38" s="534"/>
      <c r="M38" s="524"/>
    </row>
    <row r="39" spans="1:13" s="75" customFormat="1">
      <c r="A39" s="529" t="s">
        <v>417</v>
      </c>
      <c r="B39" s="75" t="s">
        <v>415</v>
      </c>
      <c r="D39" s="525"/>
      <c r="E39" s="526"/>
      <c r="F39" s="525"/>
      <c r="G39" s="526"/>
      <c r="H39" s="525"/>
      <c r="I39" s="526"/>
      <c r="J39" s="525"/>
      <c r="K39" s="526"/>
      <c r="L39" s="527"/>
      <c r="M39" s="524"/>
    </row>
    <row r="40" spans="1:13" s="12" customFormat="1" ht="39.6" customHeight="1">
      <c r="A40" s="543" t="s">
        <v>347</v>
      </c>
      <c r="B40" s="544"/>
      <c r="C40" s="544"/>
      <c r="D40" s="544"/>
      <c r="E40" s="544"/>
      <c r="F40" s="544"/>
      <c r="G40" s="544"/>
      <c r="H40" s="544"/>
      <c r="I40" s="544"/>
      <c r="J40" s="544"/>
      <c r="K40" s="544"/>
      <c r="L40" s="544"/>
    </row>
    <row r="41" spans="1:13" s="12" customFormat="1" ht="15.6">
      <c r="A41" s="42"/>
      <c r="B41" s="38"/>
    </row>
    <row r="42" spans="1:13" s="12" customFormat="1" ht="15.6">
      <c r="A42" s="42"/>
      <c r="B42" s="38"/>
    </row>
    <row r="43" spans="1:13" ht="15.6">
      <c r="A43" s="31"/>
    </row>
    <row r="44" spans="1:13" ht="15.6">
      <c r="A44" s="31"/>
    </row>
    <row r="45" spans="1:13" ht="15.6">
      <c r="A45" s="31"/>
    </row>
    <row r="46" spans="1:13" ht="15.6">
      <c r="A46" s="31"/>
    </row>
    <row r="47" spans="1:13" ht="15.6">
      <c r="A47" s="31"/>
    </row>
    <row r="48" spans="1:13" ht="15.6">
      <c r="A48" s="31"/>
    </row>
    <row r="49" spans="1:1" ht="15.6">
      <c r="A49" s="31"/>
    </row>
    <row r="50" spans="1:1" ht="15.6">
      <c r="A50" s="31"/>
    </row>
    <row r="51" spans="1:1" ht="15.6">
      <c r="A51" s="31"/>
    </row>
    <row r="52" spans="1:1" ht="15.6">
      <c r="A52" s="31"/>
    </row>
    <row r="53" spans="1:1" ht="15.6">
      <c r="A53" s="31"/>
    </row>
    <row r="54" spans="1:1" ht="15.6">
      <c r="A54" s="31"/>
    </row>
    <row r="55" spans="1:1" ht="15.6">
      <c r="A55" s="31"/>
    </row>
  </sheetData>
  <customSheetViews>
    <customSheetView guid="{EE9C984D-B871-40E4-A0F6-3FC6FF85D889}" scale="90" showPageBreaks="1" showRuler="0">
      <selection activeCell="C65" sqref="C65"/>
    </customSheetView>
  </customSheetViews>
  <mergeCells count="7">
    <mergeCell ref="A2:B2"/>
    <mergeCell ref="A40:L40"/>
    <mergeCell ref="D8:L8"/>
    <mergeCell ref="A15:B15"/>
    <mergeCell ref="A19:B19"/>
    <mergeCell ref="A25:B25"/>
    <mergeCell ref="B38:L38"/>
  </mergeCells>
  <phoneticPr fontId="20" type="noConversion"/>
  <hyperlinks>
    <hyperlink ref="A2" location="'Table of Contents'!A1" display="'Table of Contents'!A1"/>
    <hyperlink ref="D2" location="'Income Statement '!A1" display="'Income Statement '!A1"/>
    <hyperlink ref="H2" location="'Balance Sheets'!A1" display="To Balance Sheets"/>
    <hyperlink ref="A15:B15" location="'Non-GAAP Net Income Measures'!A1" display="Net income, excluding tax adjustments and other items"/>
    <hyperlink ref="A19:B19" location="'Non-GAAP Net Income Measures'!A33" display="Diluted earnings, excluding tax adjustments and other items (non-GAAP)"/>
    <hyperlink ref="A25:B25" location="'Non-GAAP Balance Sheet Measures'!A1" display="Off-balance sheet assets"/>
  </hyperlinks>
  <printOptions horizontalCentered="1"/>
  <pageMargins left="0.75" right="0.75" top="1" bottom="1" header="0.5" footer="0.5"/>
  <pageSetup scale="68" orientation="portrait" r:id="rId1"/>
  <headerFooter alignWithMargins="0"/>
  <ignoredErrors>
    <ignoredError sqref="A38:A3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N144"/>
  <sheetViews>
    <sheetView zoomScaleNormal="100" workbookViewId="0"/>
  </sheetViews>
  <sheetFormatPr defaultColWidth="9.109375" defaultRowHeight="13.2"/>
  <cols>
    <col min="1" max="1" width="40.109375" style="3" bestFit="1" customWidth="1"/>
    <col min="2" max="2" width="1.6640625" style="3" customWidth="1"/>
    <col min="3" max="3" width="10.6640625" style="3" customWidth="1"/>
    <col min="4" max="4" width="1.6640625" style="13" customWidth="1"/>
    <col min="5" max="5" width="13.109375" style="3" customWidth="1"/>
    <col min="6" max="6" width="1.6640625" style="13" customWidth="1"/>
    <col min="7" max="7" width="10.6640625" style="13" customWidth="1"/>
    <col min="8" max="8" width="1.6640625" style="13" customWidth="1"/>
    <col min="9" max="9" width="10.6640625" style="13" customWidth="1"/>
    <col min="10" max="10" width="1.6640625" style="13" customWidth="1"/>
    <col min="11" max="11" width="10.6640625" style="3" customWidth="1"/>
    <col min="12" max="12" width="1.6640625" style="13" customWidth="1"/>
    <col min="13" max="13" width="12.88671875" style="3" bestFit="1" customWidth="1"/>
    <col min="14" max="14" width="1.6640625" style="13" customWidth="1"/>
    <col min="15" max="16384" width="9.109375" style="3"/>
  </cols>
  <sheetData>
    <row r="2" spans="1:14" s="46" customFormat="1" ht="15.75" customHeight="1">
      <c r="A2" s="45" t="s">
        <v>59</v>
      </c>
      <c r="D2" s="47"/>
      <c r="F2" s="47"/>
      <c r="G2" s="47"/>
      <c r="H2" s="47"/>
      <c r="I2" s="47"/>
      <c r="J2" s="47"/>
      <c r="L2" s="47"/>
      <c r="N2" s="47"/>
    </row>
    <row r="3" spans="1:14" s="46" customFormat="1" ht="15.6">
      <c r="A3" s="565" t="s">
        <v>332</v>
      </c>
      <c r="B3" s="566"/>
      <c r="C3" s="566"/>
      <c r="D3" s="566"/>
      <c r="E3" s="566"/>
      <c r="F3" s="566"/>
      <c r="G3" s="566"/>
      <c r="H3" s="566"/>
      <c r="I3" s="566"/>
      <c r="J3" s="566"/>
      <c r="K3" s="566"/>
      <c r="L3" s="566"/>
      <c r="N3" s="47"/>
    </row>
    <row r="4" spans="1:14" s="46" customFormat="1" ht="15.75" customHeight="1">
      <c r="A4" s="305" t="s">
        <v>54</v>
      </c>
      <c r="D4" s="47"/>
      <c r="F4" s="47"/>
      <c r="G4" s="47"/>
      <c r="H4" s="47"/>
      <c r="I4" s="47"/>
      <c r="J4" s="47"/>
      <c r="L4" s="47"/>
      <c r="N4" s="47"/>
    </row>
    <row r="5" spans="1:14" s="46" customFormat="1" ht="15.75" customHeight="1">
      <c r="A5" s="305" t="s">
        <v>55</v>
      </c>
      <c r="D5" s="47"/>
      <c r="F5" s="47"/>
      <c r="G5" s="47"/>
      <c r="H5" s="47"/>
      <c r="I5" s="47"/>
      <c r="J5" s="47"/>
      <c r="L5" s="47"/>
      <c r="N5" s="47"/>
    </row>
    <row r="6" spans="1:14" s="46" customFormat="1" ht="15.75" customHeight="1">
      <c r="A6" s="305" t="s">
        <v>56</v>
      </c>
      <c r="D6" s="47"/>
      <c r="F6" s="47"/>
      <c r="G6" s="47"/>
      <c r="H6" s="47"/>
      <c r="I6" s="47"/>
      <c r="J6" s="47"/>
      <c r="L6" s="47"/>
      <c r="N6" s="47"/>
    </row>
    <row r="7" spans="1:14" s="46" customFormat="1" ht="15.75" customHeight="1">
      <c r="A7" s="305" t="s">
        <v>57</v>
      </c>
      <c r="D7" s="47"/>
      <c r="F7" s="47"/>
      <c r="G7" s="47"/>
      <c r="H7" s="47"/>
      <c r="I7" s="47"/>
      <c r="J7" s="47"/>
      <c r="L7" s="47"/>
      <c r="N7" s="47"/>
    </row>
    <row r="8" spans="1:14" s="46" customFormat="1" ht="15.75" customHeight="1">
      <c r="C8" s="48"/>
      <c r="D8" s="47"/>
      <c r="E8" s="48"/>
      <c r="F8" s="47"/>
      <c r="G8" s="47"/>
      <c r="H8" s="47"/>
      <c r="I8" s="47"/>
      <c r="J8" s="47"/>
      <c r="L8" s="47"/>
      <c r="N8" s="47"/>
    </row>
    <row r="9" spans="1:14" s="46" customFormat="1" ht="15.75" customHeight="1">
      <c r="A9" s="173" t="s">
        <v>63</v>
      </c>
      <c r="B9" s="194"/>
      <c r="C9" s="194"/>
      <c r="D9" s="195"/>
      <c r="E9" s="194"/>
      <c r="F9" s="195"/>
      <c r="G9" s="195"/>
      <c r="H9" s="195"/>
      <c r="I9" s="195"/>
      <c r="J9" s="195"/>
      <c r="K9" s="194"/>
      <c r="L9" s="195"/>
      <c r="M9" s="194"/>
      <c r="N9" s="47"/>
    </row>
    <row r="10" spans="1:14" s="83" customFormat="1" ht="15.6">
      <c r="A10" s="168" t="s">
        <v>127</v>
      </c>
      <c r="B10" s="168"/>
      <c r="C10" s="168"/>
      <c r="D10" s="168"/>
      <c r="E10" s="168"/>
      <c r="F10" s="168"/>
      <c r="G10" s="168"/>
      <c r="H10" s="168"/>
      <c r="I10" s="168"/>
      <c r="J10" s="168"/>
      <c r="K10" s="168"/>
      <c r="L10" s="168"/>
      <c r="M10" s="168"/>
      <c r="N10" s="82"/>
    </row>
    <row r="11" spans="1:14" s="83" customFormat="1" ht="15.6">
      <c r="A11" s="168" t="s">
        <v>333</v>
      </c>
      <c r="B11" s="168"/>
      <c r="C11" s="168"/>
      <c r="D11" s="168"/>
      <c r="E11" s="168"/>
      <c r="F11" s="168"/>
      <c r="G11" s="168"/>
      <c r="H11" s="168"/>
      <c r="I11" s="168"/>
      <c r="J11" s="168"/>
      <c r="K11" s="168"/>
      <c r="L11" s="169"/>
      <c r="M11" s="169"/>
      <c r="N11" s="82"/>
    </row>
    <row r="12" spans="1:14" s="71" customFormat="1">
      <c r="A12" s="170" t="s">
        <v>265</v>
      </c>
      <c r="B12" s="170"/>
      <c r="C12" s="170"/>
      <c r="D12" s="170"/>
      <c r="E12" s="170"/>
      <c r="F12" s="170"/>
      <c r="G12" s="170"/>
      <c r="H12" s="170"/>
      <c r="I12" s="170"/>
      <c r="J12" s="170"/>
      <c r="K12" s="170"/>
      <c r="L12" s="165"/>
      <c r="M12" s="165"/>
      <c r="N12" s="35"/>
    </row>
    <row r="13" spans="1:14" s="47" customFormat="1" ht="15.75" customHeight="1">
      <c r="A13" s="174"/>
      <c r="B13" s="196"/>
      <c r="C13" s="196"/>
      <c r="D13" s="196"/>
      <c r="E13" s="196"/>
      <c r="F13" s="196"/>
      <c r="G13" s="196"/>
      <c r="H13" s="175"/>
      <c r="I13" s="196"/>
      <c r="J13" s="196"/>
      <c r="K13" s="196"/>
      <c r="L13" s="196"/>
      <c r="M13" s="196"/>
      <c r="N13" s="49"/>
    </row>
    <row r="14" spans="1:14" s="310" customFormat="1" ht="15.75" customHeight="1">
      <c r="A14" s="176"/>
      <c r="B14" s="177"/>
      <c r="C14" s="567" t="s">
        <v>182</v>
      </c>
      <c r="D14" s="178"/>
      <c r="E14" s="567" t="s">
        <v>183</v>
      </c>
      <c r="F14" s="355"/>
      <c r="G14" s="194"/>
      <c r="H14" s="176"/>
      <c r="I14" s="413" t="s">
        <v>140</v>
      </c>
      <c r="J14" s="355"/>
      <c r="K14" s="176"/>
      <c r="L14" s="176"/>
      <c r="M14" s="178" t="s">
        <v>184</v>
      </c>
      <c r="N14" s="50"/>
    </row>
    <row r="15" spans="1:14" s="46" customFormat="1" ht="15.75" customHeight="1">
      <c r="A15" s="178"/>
      <c r="B15" s="179"/>
      <c r="C15" s="568"/>
      <c r="D15" s="178"/>
      <c r="E15" s="568"/>
      <c r="F15" s="178"/>
      <c r="G15" s="180" t="s">
        <v>95</v>
      </c>
      <c r="H15" s="178"/>
      <c r="I15" s="414" t="s">
        <v>141</v>
      </c>
      <c r="J15" s="178"/>
      <c r="K15" s="180" t="s">
        <v>31</v>
      </c>
      <c r="L15" s="178"/>
      <c r="M15" s="180" t="s">
        <v>185</v>
      </c>
      <c r="N15" s="51"/>
    </row>
    <row r="16" spans="1:14" s="46" customFormat="1" ht="15.75" customHeight="1">
      <c r="A16" s="128" t="s">
        <v>6</v>
      </c>
      <c r="B16" s="356"/>
      <c r="C16" s="357"/>
      <c r="D16" s="358"/>
      <c r="E16" s="357"/>
      <c r="F16" s="358"/>
      <c r="G16" s="357"/>
      <c r="H16" s="358"/>
      <c r="I16" s="358"/>
      <c r="J16" s="358"/>
      <c r="K16" s="357"/>
      <c r="L16" s="359"/>
      <c r="M16" s="357"/>
      <c r="N16" s="52"/>
    </row>
    <row r="17" spans="1:14" s="46" customFormat="1" ht="15.75" customHeight="1">
      <c r="A17" s="412" t="s">
        <v>162</v>
      </c>
      <c r="B17" s="360"/>
      <c r="C17" s="361">
        <v>227.2</v>
      </c>
      <c r="D17" s="358"/>
      <c r="E17" s="361">
        <v>43.3</v>
      </c>
      <c r="F17" s="358"/>
      <c r="G17" s="361">
        <v>1</v>
      </c>
      <c r="H17" s="358"/>
      <c r="I17" s="361">
        <v>1.2</v>
      </c>
      <c r="J17" s="358"/>
      <c r="K17" s="361">
        <v>0</v>
      </c>
      <c r="L17" s="362"/>
      <c r="M17" s="361">
        <f>SUM(C17:K17)</f>
        <v>272.7</v>
      </c>
      <c r="N17" s="53"/>
    </row>
    <row r="18" spans="1:14" s="46" customFormat="1" ht="15.75" customHeight="1">
      <c r="A18" s="412" t="s">
        <v>73</v>
      </c>
      <c r="B18" s="356"/>
      <c r="C18" s="197">
        <v>0</v>
      </c>
      <c r="D18" s="358"/>
      <c r="E18" s="197">
        <v>0</v>
      </c>
      <c r="F18" s="358"/>
      <c r="G18" s="197">
        <v>6.4</v>
      </c>
      <c r="H18" s="358"/>
      <c r="I18" s="197">
        <v>10.6</v>
      </c>
      <c r="J18" s="358"/>
      <c r="K18" s="197">
        <v>0</v>
      </c>
      <c r="L18" s="197"/>
      <c r="M18" s="363">
        <f>SUM(C18:K18)</f>
        <v>17</v>
      </c>
      <c r="N18" s="54"/>
    </row>
    <row r="19" spans="1:14" s="46" customFormat="1" ht="15.75" customHeight="1">
      <c r="A19" s="412" t="s">
        <v>161</v>
      </c>
      <c r="B19" s="356"/>
      <c r="C19" s="364">
        <v>24.8</v>
      </c>
      <c r="D19" s="358"/>
      <c r="E19" s="364">
        <v>1.1000000000000001</v>
      </c>
      <c r="F19" s="358"/>
      <c r="G19" s="364">
        <v>0</v>
      </c>
      <c r="H19" s="358"/>
      <c r="I19" s="364">
        <v>0.5</v>
      </c>
      <c r="J19" s="358"/>
      <c r="K19" s="364">
        <v>0</v>
      </c>
      <c r="L19" s="359"/>
      <c r="M19" s="364">
        <f>SUM(C19:K19)</f>
        <v>26.400000000000002</v>
      </c>
      <c r="N19" s="54"/>
    </row>
    <row r="20" spans="1:14" s="46" customFormat="1" ht="15.75" customHeight="1">
      <c r="A20" s="128" t="s">
        <v>163</v>
      </c>
      <c r="B20" s="191"/>
      <c r="C20" s="191">
        <f>SUM(C17:C19)</f>
        <v>252</v>
      </c>
      <c r="D20" s="358"/>
      <c r="E20" s="191">
        <f>SUM(E17:E19)</f>
        <v>44.4</v>
      </c>
      <c r="F20" s="358"/>
      <c r="G20" s="191">
        <f>SUM(G17:G19)</f>
        <v>7.4</v>
      </c>
      <c r="H20" s="358"/>
      <c r="I20" s="191">
        <f>SUM(I17:I19)</f>
        <v>12.299999999999999</v>
      </c>
      <c r="J20" s="358"/>
      <c r="K20" s="191">
        <f>SUM(K17:K19)</f>
        <v>0</v>
      </c>
      <c r="L20" s="191"/>
      <c r="M20" s="191">
        <f>SUM(M17:M19)</f>
        <v>316.09999999999997</v>
      </c>
      <c r="N20" s="55"/>
    </row>
    <row r="21" spans="1:14" s="46" customFormat="1" ht="15.75" customHeight="1">
      <c r="A21" s="412" t="s">
        <v>16</v>
      </c>
      <c r="B21" s="356"/>
      <c r="C21" s="356"/>
      <c r="D21" s="358"/>
      <c r="E21" s="356"/>
      <c r="F21" s="358"/>
      <c r="G21" s="356"/>
      <c r="H21" s="358"/>
      <c r="I21" s="356"/>
      <c r="J21" s="358"/>
      <c r="K21" s="356"/>
      <c r="L21" s="359"/>
      <c r="M21" s="356"/>
      <c r="N21" s="56"/>
    </row>
    <row r="22" spans="1:14" s="46" customFormat="1" ht="15.75" customHeight="1">
      <c r="A22" s="128" t="s">
        <v>164</v>
      </c>
      <c r="B22" s="356"/>
      <c r="C22" s="356"/>
      <c r="D22" s="358"/>
      <c r="E22" s="356"/>
      <c r="F22" s="358"/>
      <c r="G22" s="356"/>
      <c r="H22" s="358"/>
      <c r="I22" s="356"/>
      <c r="J22" s="358"/>
      <c r="K22" s="356"/>
      <c r="L22" s="359"/>
      <c r="M22" s="356"/>
      <c r="N22" s="56"/>
    </row>
    <row r="23" spans="1:14" s="46" customFormat="1" ht="15.75" customHeight="1">
      <c r="A23" s="412" t="s">
        <v>72</v>
      </c>
      <c r="B23" s="356"/>
      <c r="C23" s="356">
        <v>67.7</v>
      </c>
      <c r="D23" s="358"/>
      <c r="E23" s="356">
        <v>10</v>
      </c>
      <c r="F23" s="358"/>
      <c r="G23" s="356">
        <v>0.2</v>
      </c>
      <c r="H23" s="358"/>
      <c r="I23" s="356">
        <v>0</v>
      </c>
      <c r="J23" s="358"/>
      <c r="K23" s="356">
        <v>0</v>
      </c>
      <c r="L23" s="359"/>
      <c r="M23" s="363">
        <f>SUM(C23:K23)</f>
        <v>77.900000000000006</v>
      </c>
      <c r="N23" s="54"/>
    </row>
    <row r="24" spans="1:14" s="46" customFormat="1" ht="15.75" customHeight="1">
      <c r="A24" s="412" t="s">
        <v>135</v>
      </c>
      <c r="B24" s="356"/>
      <c r="C24" s="356">
        <v>0</v>
      </c>
      <c r="D24" s="358"/>
      <c r="E24" s="356">
        <v>0</v>
      </c>
      <c r="F24" s="358"/>
      <c r="G24" s="356">
        <v>5.3</v>
      </c>
      <c r="H24" s="358"/>
      <c r="I24" s="356">
        <v>7.6</v>
      </c>
      <c r="J24" s="358"/>
      <c r="K24" s="356">
        <v>0</v>
      </c>
      <c r="L24" s="359"/>
      <c r="M24" s="363">
        <f t="shared" ref="M24:M27" si="0">SUM(C24:K24)</f>
        <v>12.899999999999999</v>
      </c>
      <c r="N24" s="54"/>
    </row>
    <row r="25" spans="1:14" s="46" customFormat="1" ht="15.75" customHeight="1">
      <c r="A25" s="412" t="s">
        <v>210</v>
      </c>
      <c r="B25" s="356"/>
      <c r="C25" s="356">
        <v>59</v>
      </c>
      <c r="D25" s="358"/>
      <c r="E25" s="356">
        <v>11.2</v>
      </c>
      <c r="F25" s="358"/>
      <c r="G25" s="356">
        <v>0.1</v>
      </c>
      <c r="H25" s="358"/>
      <c r="I25" s="356">
        <v>1.7</v>
      </c>
      <c r="J25" s="358"/>
      <c r="K25" s="356">
        <v>0</v>
      </c>
      <c r="L25" s="359"/>
      <c r="M25" s="363">
        <f t="shared" si="0"/>
        <v>72</v>
      </c>
      <c r="N25" s="54"/>
    </row>
    <row r="26" spans="1:14" s="46" customFormat="1" ht="15.75" customHeight="1">
      <c r="A26" s="412" t="s">
        <v>7</v>
      </c>
      <c r="B26" s="356"/>
      <c r="C26" s="356">
        <v>15</v>
      </c>
      <c r="D26" s="358"/>
      <c r="E26" s="356">
        <v>0</v>
      </c>
      <c r="F26" s="358"/>
      <c r="G26" s="356">
        <v>0.8</v>
      </c>
      <c r="H26" s="358"/>
      <c r="I26" s="356">
        <v>0</v>
      </c>
      <c r="J26" s="358"/>
      <c r="K26" s="356">
        <v>0</v>
      </c>
      <c r="L26" s="359"/>
      <c r="M26" s="363">
        <f t="shared" si="0"/>
        <v>15.8</v>
      </c>
      <c r="N26" s="54"/>
    </row>
    <row r="27" spans="1:14" s="46" customFormat="1" ht="15.75" customHeight="1">
      <c r="A27" s="412" t="s">
        <v>165</v>
      </c>
      <c r="B27" s="356"/>
      <c r="C27" s="365">
        <v>8.1</v>
      </c>
      <c r="D27" s="358"/>
      <c r="E27" s="365">
        <v>1.2</v>
      </c>
      <c r="F27" s="358"/>
      <c r="G27" s="365">
        <v>0</v>
      </c>
      <c r="H27" s="358"/>
      <c r="I27" s="365">
        <v>0.3</v>
      </c>
      <c r="J27" s="358"/>
      <c r="K27" s="365">
        <v>0</v>
      </c>
      <c r="L27" s="359"/>
      <c r="M27" s="364">
        <f t="shared" si="0"/>
        <v>9.6</v>
      </c>
      <c r="N27" s="54"/>
    </row>
    <row r="28" spans="1:14" s="46" customFormat="1" ht="15.75" customHeight="1">
      <c r="A28" s="128" t="s">
        <v>167</v>
      </c>
      <c r="B28" s="356"/>
      <c r="C28" s="356">
        <f>SUM(C23:C27)</f>
        <v>149.79999999999998</v>
      </c>
      <c r="D28" s="358"/>
      <c r="E28" s="356">
        <f>SUM(E23:E27)</f>
        <v>22.4</v>
      </c>
      <c r="F28" s="358"/>
      <c r="G28" s="356">
        <f>SUM(G23:G27)</f>
        <v>6.3999999999999995</v>
      </c>
      <c r="H28" s="358"/>
      <c r="I28" s="356">
        <f>SUM(I23:I27)</f>
        <v>9.6</v>
      </c>
      <c r="J28" s="358"/>
      <c r="K28" s="356">
        <f>SUM(K23:K27)</f>
        <v>0</v>
      </c>
      <c r="L28" s="359"/>
      <c r="M28" s="356">
        <f>SUM(M23:M27)</f>
        <v>188.20000000000002</v>
      </c>
      <c r="N28" s="54"/>
    </row>
    <row r="29" spans="1:14" s="46" customFormat="1" ht="15.75" customHeight="1">
      <c r="A29" s="412"/>
      <c r="B29" s="356"/>
      <c r="C29" s="356"/>
      <c r="D29" s="358"/>
      <c r="E29" s="356"/>
      <c r="F29" s="358"/>
      <c r="G29" s="356"/>
      <c r="H29" s="358"/>
      <c r="I29" s="356"/>
      <c r="J29" s="358"/>
      <c r="K29" s="356"/>
      <c r="L29" s="359"/>
      <c r="M29" s="363"/>
      <c r="N29" s="54"/>
    </row>
    <row r="30" spans="1:14" s="46" customFormat="1" ht="15.75" customHeight="1">
      <c r="A30" s="128" t="s">
        <v>168</v>
      </c>
      <c r="B30" s="356"/>
      <c r="C30" s="356"/>
      <c r="D30" s="358"/>
      <c r="E30" s="356"/>
      <c r="F30" s="358"/>
      <c r="G30" s="356"/>
      <c r="H30" s="358"/>
      <c r="I30" s="356"/>
      <c r="J30" s="358"/>
      <c r="K30" s="356"/>
      <c r="L30" s="359"/>
      <c r="M30" s="363"/>
      <c r="N30" s="54"/>
    </row>
    <row r="31" spans="1:14" s="46" customFormat="1" ht="15.75" customHeight="1">
      <c r="A31" s="412" t="s">
        <v>169</v>
      </c>
      <c r="B31" s="356"/>
      <c r="C31" s="356">
        <v>23.8</v>
      </c>
      <c r="D31" s="358"/>
      <c r="E31" s="356">
        <v>0.8</v>
      </c>
      <c r="F31" s="358"/>
      <c r="G31" s="356">
        <v>0</v>
      </c>
      <c r="H31" s="358"/>
      <c r="I31" s="356">
        <v>0.3</v>
      </c>
      <c r="J31" s="358"/>
      <c r="K31" s="356">
        <v>0</v>
      </c>
      <c r="L31" s="359"/>
      <c r="M31" s="363">
        <f>SUM(C31:K31)</f>
        <v>24.900000000000002</v>
      </c>
      <c r="N31" s="54"/>
    </row>
    <row r="32" spans="1:14" s="46" customFormat="1" ht="15.75" customHeight="1">
      <c r="A32" s="412" t="s">
        <v>245</v>
      </c>
      <c r="B32" s="356"/>
      <c r="C32" s="356">
        <v>-31.1</v>
      </c>
      <c r="D32" s="358"/>
      <c r="E32" s="356">
        <v>-7.9</v>
      </c>
      <c r="F32" s="358"/>
      <c r="G32" s="356">
        <v>-1.2</v>
      </c>
      <c r="H32" s="358"/>
      <c r="I32" s="356">
        <v>-2.2000000000000002</v>
      </c>
      <c r="J32" s="358"/>
      <c r="K32" s="356">
        <v>3.2</v>
      </c>
      <c r="L32" s="359"/>
      <c r="M32" s="363">
        <f t="shared" ref="M32:M34" si="1">SUM(C32:K32)</f>
        <v>-39.200000000000003</v>
      </c>
      <c r="N32" s="54"/>
    </row>
    <row r="33" spans="1:14" s="46" customFormat="1" ht="15.75" customHeight="1">
      <c r="A33" s="412" t="s">
        <v>170</v>
      </c>
      <c r="B33" s="356"/>
      <c r="C33" s="356">
        <v>-2</v>
      </c>
      <c r="D33" s="358"/>
      <c r="E33" s="356">
        <v>-1.5</v>
      </c>
      <c r="F33" s="358"/>
      <c r="G33" s="356">
        <v>0</v>
      </c>
      <c r="H33" s="358"/>
      <c r="I33" s="356">
        <v>2.2999999999999998</v>
      </c>
      <c r="J33" s="358"/>
      <c r="K33" s="356">
        <v>-0.1</v>
      </c>
      <c r="L33" s="359"/>
      <c r="M33" s="363">
        <f t="shared" si="1"/>
        <v>-1.3000000000000003</v>
      </c>
      <c r="N33" s="54"/>
    </row>
    <row r="34" spans="1:14" s="46" customFormat="1" ht="15.75" customHeight="1">
      <c r="A34" s="412" t="s">
        <v>343</v>
      </c>
      <c r="B34" s="356"/>
      <c r="C34" s="365">
        <v>0.1</v>
      </c>
      <c r="D34" s="358"/>
      <c r="E34" s="365">
        <v>0</v>
      </c>
      <c r="F34" s="358"/>
      <c r="G34" s="365">
        <v>0</v>
      </c>
      <c r="H34" s="358"/>
      <c r="I34" s="365">
        <v>11.6</v>
      </c>
      <c r="J34" s="358"/>
      <c r="K34" s="365">
        <v>0</v>
      </c>
      <c r="L34" s="359"/>
      <c r="M34" s="364">
        <f t="shared" si="1"/>
        <v>11.7</v>
      </c>
      <c r="N34" s="54"/>
    </row>
    <row r="35" spans="1:14" s="46" customFormat="1" ht="15.75" customHeight="1">
      <c r="A35" s="412"/>
      <c r="B35" s="356"/>
      <c r="C35" s="356"/>
      <c r="D35" s="358"/>
      <c r="E35" s="356"/>
      <c r="F35" s="358"/>
      <c r="G35" s="356"/>
      <c r="H35" s="358"/>
      <c r="I35" s="356"/>
      <c r="J35" s="358"/>
      <c r="K35" s="356"/>
      <c r="L35" s="359"/>
      <c r="M35" s="363"/>
      <c r="N35" s="54"/>
    </row>
    <row r="36" spans="1:14" s="46" customFormat="1" ht="15.75" customHeight="1">
      <c r="A36" s="128" t="s">
        <v>345</v>
      </c>
      <c r="B36" s="356"/>
      <c r="C36" s="366">
        <f>C20-C28+SUM(C31:C34)</f>
        <v>93.000000000000014</v>
      </c>
      <c r="D36" s="367"/>
      <c r="E36" s="366">
        <f>E20-E28+SUM(E31:E34)</f>
        <v>13.399999999999999</v>
      </c>
      <c r="F36" s="367"/>
      <c r="G36" s="366">
        <f>G20-G28+SUM(G31:G34)</f>
        <v>-0.19999999999999907</v>
      </c>
      <c r="H36" s="367"/>
      <c r="I36" s="366">
        <f>I20-I28+SUM(I31:I34)</f>
        <v>14.7</v>
      </c>
      <c r="J36" s="367"/>
      <c r="K36" s="366">
        <f>K20-K28+SUM(K31:K34)</f>
        <v>3.1</v>
      </c>
      <c r="L36" s="367"/>
      <c r="M36" s="368">
        <f>M20-M28+SUM(M31:M34)</f>
        <v>123.99999999999994</v>
      </c>
      <c r="N36" s="56"/>
    </row>
    <row r="37" spans="1:14" s="46" customFormat="1" ht="15.75" customHeight="1">
      <c r="A37" s="513" t="s">
        <v>363</v>
      </c>
      <c r="B37" s="356"/>
      <c r="C37" s="356"/>
      <c r="D37" s="358"/>
      <c r="E37" s="356"/>
      <c r="F37" s="358"/>
      <c r="G37" s="356"/>
      <c r="H37" s="358"/>
      <c r="I37" s="356"/>
      <c r="J37" s="358"/>
      <c r="K37" s="356"/>
      <c r="L37" s="359"/>
      <c r="M37" s="356"/>
      <c r="N37" s="56"/>
    </row>
    <row r="38" spans="1:14" s="46" customFormat="1" ht="15.75" customHeight="1">
      <c r="A38" s="412" t="s">
        <v>166</v>
      </c>
      <c r="B38" s="356"/>
      <c r="C38" s="356"/>
      <c r="D38" s="358"/>
      <c r="E38" s="356"/>
      <c r="F38" s="358"/>
      <c r="G38" s="356"/>
      <c r="H38" s="358"/>
      <c r="I38" s="356"/>
      <c r="J38" s="358"/>
      <c r="K38" s="356"/>
      <c r="L38" s="359"/>
      <c r="M38" s="363">
        <v>42.9</v>
      </c>
      <c r="N38" s="54"/>
    </row>
    <row r="39" spans="1:14" s="46" customFormat="1" ht="15.75" customHeight="1">
      <c r="A39" s="412" t="s">
        <v>268</v>
      </c>
      <c r="B39" s="356"/>
      <c r="C39" s="356"/>
      <c r="D39" s="369"/>
      <c r="E39" s="356"/>
      <c r="F39" s="369"/>
      <c r="G39" s="356"/>
      <c r="H39" s="369"/>
      <c r="I39" s="356"/>
      <c r="J39" s="369"/>
      <c r="K39" s="356"/>
      <c r="L39" s="359"/>
      <c r="M39" s="364">
        <v>23.6</v>
      </c>
      <c r="N39" s="54"/>
    </row>
    <row r="40" spans="1:14" s="46" customFormat="1" ht="15.75" customHeight="1" thickBot="1">
      <c r="A40" s="128" t="s">
        <v>344</v>
      </c>
      <c r="B40" s="356"/>
      <c r="C40" s="356"/>
      <c r="D40" s="369"/>
      <c r="E40" s="356"/>
      <c r="F40" s="369"/>
      <c r="G40" s="356"/>
      <c r="H40" s="369"/>
      <c r="I40" s="356"/>
      <c r="J40" s="369"/>
      <c r="K40" s="356"/>
      <c r="L40" s="359"/>
      <c r="M40" s="370">
        <f>M36-M38-M39</f>
        <v>57.499999999999936</v>
      </c>
      <c r="N40" s="56"/>
    </row>
    <row r="41" spans="1:14" s="46" customFormat="1" ht="40.200000000000003" customHeight="1" thickTop="1">
      <c r="A41" s="543" t="s">
        <v>340</v>
      </c>
      <c r="B41" s="543"/>
      <c r="C41" s="543"/>
      <c r="D41" s="543"/>
      <c r="E41" s="543"/>
      <c r="F41" s="543"/>
      <c r="G41" s="543"/>
      <c r="H41" s="543"/>
      <c r="I41" s="543"/>
      <c r="J41" s="543"/>
      <c r="K41" s="543"/>
      <c r="L41" s="543"/>
      <c r="M41" s="543"/>
      <c r="N41" s="47"/>
    </row>
    <row r="42" spans="1:14" s="46" customFormat="1" ht="15.75" customHeight="1">
      <c r="D42" s="47"/>
      <c r="F42" s="47"/>
      <c r="G42" s="47"/>
      <c r="H42" s="47"/>
      <c r="I42" s="47"/>
      <c r="J42" s="47"/>
      <c r="L42" s="47"/>
      <c r="M42" s="58"/>
      <c r="N42" s="47"/>
    </row>
    <row r="43" spans="1:14" s="58" customFormat="1" ht="15.75" customHeight="1">
      <c r="A43" s="173" t="s">
        <v>63</v>
      </c>
      <c r="B43" s="194"/>
      <c r="C43" s="194"/>
      <c r="D43" s="195"/>
      <c r="E43" s="194"/>
      <c r="F43" s="195"/>
      <c r="G43" s="195"/>
      <c r="H43" s="195"/>
      <c r="I43" s="195"/>
      <c r="J43" s="195"/>
      <c r="K43" s="194"/>
      <c r="L43" s="195"/>
      <c r="M43" s="194"/>
      <c r="N43" s="59"/>
    </row>
    <row r="44" spans="1:14" s="83" customFormat="1" ht="15.6">
      <c r="A44" s="168" t="s">
        <v>127</v>
      </c>
      <c r="B44" s="168"/>
      <c r="C44" s="168"/>
      <c r="D44" s="168"/>
      <c r="E44" s="168"/>
      <c r="F44" s="168"/>
      <c r="G44" s="168"/>
      <c r="H44" s="168"/>
      <c r="I44" s="168"/>
      <c r="J44" s="168"/>
      <c r="K44" s="168"/>
      <c r="L44" s="168"/>
      <c r="M44" s="168"/>
      <c r="N44" s="82"/>
    </row>
    <row r="45" spans="1:14" s="83" customFormat="1" ht="15.6">
      <c r="A45" s="168" t="s">
        <v>334</v>
      </c>
      <c r="B45" s="168"/>
      <c r="C45" s="168"/>
      <c r="D45" s="168"/>
      <c r="E45" s="168"/>
      <c r="F45" s="168"/>
      <c r="G45" s="168"/>
      <c r="H45" s="168"/>
      <c r="I45" s="168"/>
      <c r="J45" s="168"/>
      <c r="K45" s="168"/>
      <c r="L45" s="169"/>
      <c r="M45" s="169"/>
      <c r="N45" s="82"/>
    </row>
    <row r="46" spans="1:14" s="71" customFormat="1">
      <c r="A46" s="170" t="s">
        <v>265</v>
      </c>
      <c r="B46" s="170"/>
      <c r="C46" s="170"/>
      <c r="D46" s="170"/>
      <c r="E46" s="170"/>
      <c r="F46" s="170"/>
      <c r="G46" s="170"/>
      <c r="H46" s="170"/>
      <c r="I46" s="170"/>
      <c r="J46" s="170"/>
      <c r="K46" s="170"/>
      <c r="L46" s="165"/>
      <c r="M46" s="165"/>
      <c r="N46" s="35"/>
    </row>
    <row r="47" spans="1:14" s="59" customFormat="1" ht="15.75" customHeight="1">
      <c r="A47" s="174"/>
      <c r="B47" s="196"/>
      <c r="C47" s="196"/>
      <c r="D47" s="196"/>
      <c r="E47" s="196"/>
      <c r="F47" s="196"/>
      <c r="G47" s="196"/>
      <c r="H47" s="196"/>
      <c r="I47" s="196"/>
      <c r="J47" s="196"/>
      <c r="K47" s="196"/>
      <c r="L47" s="196"/>
      <c r="M47" s="196"/>
      <c r="N47" s="60"/>
    </row>
    <row r="48" spans="1:14" s="58" customFormat="1" ht="15.75" customHeight="1">
      <c r="A48" s="176"/>
      <c r="B48" s="177"/>
      <c r="C48" s="567" t="s">
        <v>182</v>
      </c>
      <c r="D48" s="178"/>
      <c r="E48" s="567" t="s">
        <v>183</v>
      </c>
      <c r="F48" s="355"/>
      <c r="G48" s="194"/>
      <c r="H48" s="176"/>
      <c r="I48" s="413" t="s">
        <v>140</v>
      </c>
      <c r="J48" s="355"/>
      <c r="K48" s="176"/>
      <c r="L48" s="176"/>
      <c r="M48" s="178" t="s">
        <v>184</v>
      </c>
      <c r="N48" s="51"/>
    </row>
    <row r="49" spans="1:14" s="58" customFormat="1" ht="15.75" customHeight="1">
      <c r="A49" s="178"/>
      <c r="B49" s="179"/>
      <c r="C49" s="568"/>
      <c r="D49" s="178"/>
      <c r="E49" s="568"/>
      <c r="F49" s="178"/>
      <c r="G49" s="180" t="s">
        <v>95</v>
      </c>
      <c r="H49" s="178"/>
      <c r="I49" s="414" t="s">
        <v>141</v>
      </c>
      <c r="J49" s="178"/>
      <c r="K49" s="180" t="s">
        <v>31</v>
      </c>
      <c r="L49" s="178"/>
      <c r="M49" s="180" t="s">
        <v>185</v>
      </c>
      <c r="N49" s="51"/>
    </row>
    <row r="50" spans="1:14" s="58" customFormat="1" ht="15.75" customHeight="1">
      <c r="A50" s="128" t="s">
        <v>6</v>
      </c>
      <c r="B50" s="356"/>
      <c r="C50" s="357"/>
      <c r="D50" s="358"/>
      <c r="E50" s="357"/>
      <c r="F50" s="358"/>
      <c r="G50" s="357"/>
      <c r="H50" s="358"/>
      <c r="I50" s="358"/>
      <c r="J50" s="358"/>
      <c r="K50" s="357"/>
      <c r="L50" s="359"/>
      <c r="M50" s="357"/>
      <c r="N50" s="61"/>
    </row>
    <row r="51" spans="1:14" s="58" customFormat="1" ht="15.75" customHeight="1">
      <c r="A51" s="412" t="s">
        <v>162</v>
      </c>
      <c r="B51" s="360"/>
      <c r="C51" s="361">
        <v>225.7</v>
      </c>
      <c r="D51" s="358"/>
      <c r="E51" s="361">
        <v>46.2</v>
      </c>
      <c r="F51" s="358"/>
      <c r="G51" s="361">
        <v>1</v>
      </c>
      <c r="H51" s="358"/>
      <c r="I51" s="361">
        <v>1.2</v>
      </c>
      <c r="J51" s="358"/>
      <c r="K51" s="361">
        <v>0</v>
      </c>
      <c r="L51" s="362"/>
      <c r="M51" s="361">
        <f>SUM(C51:K51)</f>
        <v>274.09999999999997</v>
      </c>
      <c r="N51" s="62"/>
    </row>
    <row r="52" spans="1:14" s="58" customFormat="1" ht="15.75" customHeight="1">
      <c r="A52" s="412" t="s">
        <v>73</v>
      </c>
      <c r="B52" s="356"/>
      <c r="C52" s="197">
        <v>0</v>
      </c>
      <c r="D52" s="358"/>
      <c r="E52" s="197">
        <v>0</v>
      </c>
      <c r="F52" s="358"/>
      <c r="G52" s="197">
        <v>47.7</v>
      </c>
      <c r="H52" s="358"/>
      <c r="I52" s="197">
        <v>7.4</v>
      </c>
      <c r="J52" s="358"/>
      <c r="K52" s="197">
        <v>0</v>
      </c>
      <c r="L52" s="197"/>
      <c r="M52" s="363">
        <f>SUM(C52:K52)</f>
        <v>55.1</v>
      </c>
      <c r="N52" s="63"/>
    </row>
    <row r="53" spans="1:14" s="58" customFormat="1" ht="15.75" customHeight="1">
      <c r="A53" s="412" t="s">
        <v>161</v>
      </c>
      <c r="B53" s="356"/>
      <c r="C53" s="364">
        <v>17.3</v>
      </c>
      <c r="D53" s="358"/>
      <c r="E53" s="364">
        <v>1.6</v>
      </c>
      <c r="F53" s="358"/>
      <c r="G53" s="364">
        <v>0</v>
      </c>
      <c r="H53" s="358"/>
      <c r="I53" s="364">
        <v>0.3</v>
      </c>
      <c r="J53" s="358"/>
      <c r="K53" s="364">
        <v>0</v>
      </c>
      <c r="L53" s="359"/>
      <c r="M53" s="364">
        <f>SUM(C53:K53)</f>
        <v>19.200000000000003</v>
      </c>
      <c r="N53" s="63"/>
    </row>
    <row r="54" spans="1:14" s="58" customFormat="1" ht="15.75" customHeight="1">
      <c r="A54" s="128" t="s">
        <v>163</v>
      </c>
      <c r="B54" s="191"/>
      <c r="C54" s="191">
        <f>SUM(C51:C53)</f>
        <v>243</v>
      </c>
      <c r="D54" s="358"/>
      <c r="E54" s="191">
        <f>SUM(E51:E53)</f>
        <v>47.800000000000004</v>
      </c>
      <c r="F54" s="358"/>
      <c r="G54" s="191">
        <f>SUM(G51:G53)</f>
        <v>48.7</v>
      </c>
      <c r="H54" s="358"/>
      <c r="I54" s="191">
        <f>SUM(I51:I53)</f>
        <v>8.9</v>
      </c>
      <c r="J54" s="358"/>
      <c r="K54" s="191">
        <f>SUM(K51:K53)</f>
        <v>0</v>
      </c>
      <c r="L54" s="191"/>
      <c r="M54" s="191">
        <f>SUM(M51:M53)</f>
        <v>348.4</v>
      </c>
      <c r="N54" s="63"/>
    </row>
    <row r="55" spans="1:14" s="58" customFormat="1" ht="15.75" customHeight="1">
      <c r="A55" s="412" t="s">
        <v>16</v>
      </c>
      <c r="B55" s="356"/>
      <c r="C55" s="356"/>
      <c r="D55" s="358"/>
      <c r="E55" s="356"/>
      <c r="F55" s="358"/>
      <c r="G55" s="356"/>
      <c r="H55" s="358"/>
      <c r="I55" s="356"/>
      <c r="J55" s="358"/>
      <c r="K55" s="356"/>
      <c r="L55" s="359"/>
      <c r="M55" s="356"/>
      <c r="N55" s="55"/>
    </row>
    <row r="56" spans="1:14" s="58" customFormat="1" ht="15.75" customHeight="1">
      <c r="A56" s="128" t="s">
        <v>164</v>
      </c>
      <c r="B56" s="356"/>
      <c r="C56" s="356"/>
      <c r="D56" s="358"/>
      <c r="E56" s="356"/>
      <c r="F56" s="358"/>
      <c r="G56" s="356"/>
      <c r="H56" s="358"/>
      <c r="I56" s="356"/>
      <c r="J56" s="358"/>
      <c r="K56" s="356"/>
      <c r="L56" s="359"/>
      <c r="M56" s="356"/>
      <c r="N56" s="63"/>
    </row>
    <row r="57" spans="1:14" s="58" customFormat="1" ht="15.75" customHeight="1">
      <c r="A57" s="412" t="s">
        <v>72</v>
      </c>
      <c r="B57" s="356"/>
      <c r="C57" s="356">
        <v>68.5</v>
      </c>
      <c r="D57" s="358"/>
      <c r="E57" s="356">
        <v>9.6999999999999993</v>
      </c>
      <c r="F57" s="358"/>
      <c r="G57" s="356">
        <v>6.7</v>
      </c>
      <c r="H57" s="358"/>
      <c r="I57" s="356">
        <v>0</v>
      </c>
      <c r="J57" s="358"/>
      <c r="K57" s="356">
        <v>0</v>
      </c>
      <c r="L57" s="359"/>
      <c r="M57" s="363">
        <f>SUM(C57:K57)</f>
        <v>84.9</v>
      </c>
      <c r="N57" s="64"/>
    </row>
    <row r="58" spans="1:14" s="58" customFormat="1" ht="15.75" customHeight="1">
      <c r="A58" s="412" t="s">
        <v>135</v>
      </c>
      <c r="B58" s="356"/>
      <c r="C58" s="356">
        <v>0</v>
      </c>
      <c r="D58" s="358"/>
      <c r="E58" s="356">
        <v>0</v>
      </c>
      <c r="F58" s="358"/>
      <c r="G58" s="356">
        <v>30.6</v>
      </c>
      <c r="H58" s="358"/>
      <c r="I58" s="356">
        <v>7.4</v>
      </c>
      <c r="J58" s="358"/>
      <c r="K58" s="356">
        <v>0</v>
      </c>
      <c r="L58" s="359"/>
      <c r="M58" s="363">
        <f t="shared" ref="M58:M61" si="2">SUM(C58:K58)</f>
        <v>38</v>
      </c>
      <c r="N58" s="64"/>
    </row>
    <row r="59" spans="1:14" s="58" customFormat="1" ht="15.75" customHeight="1">
      <c r="A59" s="412" t="s">
        <v>210</v>
      </c>
      <c r="B59" s="356"/>
      <c r="C59" s="356">
        <v>59.7</v>
      </c>
      <c r="D59" s="358"/>
      <c r="E59" s="356">
        <v>11.8</v>
      </c>
      <c r="F59" s="358"/>
      <c r="G59" s="356">
        <v>4</v>
      </c>
      <c r="H59" s="358"/>
      <c r="I59" s="356">
        <v>1.8</v>
      </c>
      <c r="J59" s="358"/>
      <c r="K59" s="356">
        <v>0</v>
      </c>
      <c r="L59" s="359"/>
      <c r="M59" s="363">
        <f t="shared" si="2"/>
        <v>77.3</v>
      </c>
      <c r="N59" s="64"/>
    </row>
    <row r="60" spans="1:14" s="58" customFormat="1" ht="15.75" customHeight="1">
      <c r="A60" s="412" t="s">
        <v>7</v>
      </c>
      <c r="B60" s="356"/>
      <c r="C60" s="356">
        <v>14.8</v>
      </c>
      <c r="D60" s="358"/>
      <c r="E60" s="356">
        <v>0</v>
      </c>
      <c r="F60" s="358"/>
      <c r="G60" s="356">
        <v>0.4</v>
      </c>
      <c r="H60" s="358"/>
      <c r="I60" s="356">
        <v>0</v>
      </c>
      <c r="J60" s="358"/>
      <c r="K60" s="356">
        <v>0</v>
      </c>
      <c r="L60" s="359"/>
      <c r="M60" s="363">
        <f t="shared" si="2"/>
        <v>15.200000000000001</v>
      </c>
      <c r="N60" s="63"/>
    </row>
    <row r="61" spans="1:14" s="58" customFormat="1" ht="15.75" customHeight="1">
      <c r="A61" s="412" t="s">
        <v>165</v>
      </c>
      <c r="B61" s="356"/>
      <c r="C61" s="365">
        <v>6.3</v>
      </c>
      <c r="D61" s="358"/>
      <c r="E61" s="365">
        <v>1.2</v>
      </c>
      <c r="F61" s="358"/>
      <c r="G61" s="365">
        <v>0</v>
      </c>
      <c r="H61" s="358"/>
      <c r="I61" s="365">
        <v>0.3</v>
      </c>
      <c r="J61" s="358"/>
      <c r="K61" s="365">
        <v>0</v>
      </c>
      <c r="L61" s="359"/>
      <c r="M61" s="364">
        <f t="shared" si="2"/>
        <v>7.8</v>
      </c>
      <c r="N61" s="63"/>
    </row>
    <row r="62" spans="1:14" s="58" customFormat="1" ht="15.75" customHeight="1">
      <c r="A62" s="128" t="s">
        <v>167</v>
      </c>
      <c r="B62" s="356"/>
      <c r="C62" s="356">
        <f>SUM(C57:C61)</f>
        <v>149.30000000000001</v>
      </c>
      <c r="D62" s="358"/>
      <c r="E62" s="356">
        <f>SUM(E57:E61)</f>
        <v>22.7</v>
      </c>
      <c r="F62" s="358"/>
      <c r="G62" s="356">
        <f>SUM(G57:G61)</f>
        <v>41.7</v>
      </c>
      <c r="H62" s="358"/>
      <c r="I62" s="356">
        <f>SUM(I57:I61)</f>
        <v>9.5000000000000018</v>
      </c>
      <c r="J62" s="358"/>
      <c r="K62" s="356">
        <f>SUM(K57:K61)</f>
        <v>0</v>
      </c>
      <c r="L62" s="359"/>
      <c r="M62" s="356">
        <f>SUM(M57:M61)</f>
        <v>223.2</v>
      </c>
      <c r="N62" s="63"/>
    </row>
    <row r="63" spans="1:14" s="58" customFormat="1" ht="15.75" customHeight="1">
      <c r="A63" s="412"/>
      <c r="B63" s="356"/>
      <c r="C63" s="356"/>
      <c r="D63" s="358"/>
      <c r="E63" s="356"/>
      <c r="F63" s="358"/>
      <c r="G63" s="356"/>
      <c r="H63" s="358"/>
      <c r="I63" s="356"/>
      <c r="J63" s="358"/>
      <c r="K63" s="356"/>
      <c r="L63" s="359"/>
      <c r="M63" s="363"/>
      <c r="N63" s="64"/>
    </row>
    <row r="64" spans="1:14" s="58" customFormat="1" ht="15.75" customHeight="1">
      <c r="A64" s="128" t="s">
        <v>168</v>
      </c>
      <c r="B64" s="356"/>
      <c r="C64" s="356"/>
      <c r="D64" s="358"/>
      <c r="E64" s="356"/>
      <c r="F64" s="358"/>
      <c r="G64" s="356"/>
      <c r="H64" s="358"/>
      <c r="I64" s="356"/>
      <c r="J64" s="358"/>
      <c r="K64" s="356"/>
      <c r="L64" s="359"/>
      <c r="M64" s="363"/>
      <c r="N64" s="64"/>
    </row>
    <row r="65" spans="1:14" s="58" customFormat="1" ht="15.75" customHeight="1">
      <c r="A65" s="412" t="s">
        <v>169</v>
      </c>
      <c r="B65" s="356"/>
      <c r="C65" s="356">
        <v>10.7</v>
      </c>
      <c r="D65" s="358"/>
      <c r="E65" s="356">
        <v>0.8</v>
      </c>
      <c r="F65" s="358"/>
      <c r="G65" s="356">
        <v>0</v>
      </c>
      <c r="H65" s="358"/>
      <c r="I65" s="356">
        <v>10.5</v>
      </c>
      <c r="J65" s="358"/>
      <c r="K65" s="356">
        <v>0</v>
      </c>
      <c r="L65" s="359"/>
      <c r="M65" s="363">
        <f>SUM(C65:K65)</f>
        <v>22</v>
      </c>
      <c r="N65" s="64"/>
    </row>
    <row r="66" spans="1:14" s="58" customFormat="1" ht="15.75" customHeight="1">
      <c r="A66" s="412" t="s">
        <v>245</v>
      </c>
      <c r="B66" s="356"/>
      <c r="C66" s="356">
        <v>-28.5</v>
      </c>
      <c r="D66" s="358"/>
      <c r="E66" s="356">
        <v>-8.1</v>
      </c>
      <c r="F66" s="358"/>
      <c r="G66" s="356">
        <v>-1.3</v>
      </c>
      <c r="H66" s="358"/>
      <c r="I66" s="356">
        <v>-2.4</v>
      </c>
      <c r="J66" s="358"/>
      <c r="K66" s="356">
        <v>0.3</v>
      </c>
      <c r="L66" s="359"/>
      <c r="M66" s="363">
        <f t="shared" ref="M66:M68" si="3">SUM(C66:K66)</f>
        <v>-40</v>
      </c>
      <c r="N66" s="63"/>
    </row>
    <row r="67" spans="1:14" s="58" customFormat="1">
      <c r="A67" s="412" t="s">
        <v>170</v>
      </c>
      <c r="B67" s="356"/>
      <c r="C67" s="356">
        <v>-1.2</v>
      </c>
      <c r="D67" s="358"/>
      <c r="E67" s="356">
        <v>-1.1000000000000001</v>
      </c>
      <c r="F67" s="358"/>
      <c r="G67" s="356">
        <v>0.8</v>
      </c>
      <c r="H67" s="358"/>
      <c r="I67" s="356">
        <v>0</v>
      </c>
      <c r="J67" s="358"/>
      <c r="K67" s="356">
        <v>0.4</v>
      </c>
      <c r="L67" s="359"/>
      <c r="M67" s="363">
        <f t="shared" si="3"/>
        <v>-1.0999999999999996</v>
      </c>
      <c r="N67" s="63"/>
    </row>
    <row r="68" spans="1:14" s="58" customFormat="1">
      <c r="A68" s="509" t="s">
        <v>346</v>
      </c>
      <c r="B68" s="356"/>
      <c r="C68" s="365">
        <v>0.2</v>
      </c>
      <c r="D68" s="358"/>
      <c r="E68" s="365">
        <v>-0.1</v>
      </c>
      <c r="F68" s="358"/>
      <c r="G68" s="365">
        <v>0</v>
      </c>
      <c r="H68" s="358"/>
      <c r="I68" s="365">
        <v>12.3</v>
      </c>
      <c r="J68" s="358"/>
      <c r="K68" s="365">
        <v>0</v>
      </c>
      <c r="L68" s="359"/>
      <c r="M68" s="364">
        <f t="shared" si="3"/>
        <v>12.4</v>
      </c>
      <c r="N68" s="63"/>
    </row>
    <row r="69" spans="1:14" s="58" customFormat="1" ht="15.75" customHeight="1">
      <c r="A69" s="412"/>
      <c r="B69" s="356"/>
      <c r="C69" s="356"/>
      <c r="D69" s="358"/>
      <c r="E69" s="356"/>
      <c r="F69" s="358"/>
      <c r="G69" s="356"/>
      <c r="H69" s="358"/>
      <c r="I69" s="356"/>
      <c r="J69" s="358"/>
      <c r="K69" s="356"/>
      <c r="L69" s="359"/>
      <c r="M69" s="363"/>
      <c r="N69" s="64"/>
    </row>
    <row r="70" spans="1:14" s="58" customFormat="1" ht="15.75" customHeight="1">
      <c r="A70" s="128" t="s">
        <v>341</v>
      </c>
      <c r="B70" s="356"/>
      <c r="C70" s="366">
        <f>C54-C62+SUM(C65:C68)</f>
        <v>74.899999999999991</v>
      </c>
      <c r="D70" s="367"/>
      <c r="E70" s="366">
        <f>E54-E62+SUM(E65:E68)</f>
        <v>16.600000000000005</v>
      </c>
      <c r="F70" s="367"/>
      <c r="G70" s="366">
        <f>G54-G62+SUM(G65:G68)</f>
        <v>6.5</v>
      </c>
      <c r="H70" s="367"/>
      <c r="I70" s="366">
        <f>I54-I62+SUM(I65:I68)</f>
        <v>19.799999999999997</v>
      </c>
      <c r="J70" s="367"/>
      <c r="K70" s="366">
        <f>K54-K62+SUM(K65:K68)</f>
        <v>0.7</v>
      </c>
      <c r="L70" s="367"/>
      <c r="M70" s="368">
        <f>M54-M62+SUM(M65:M68)</f>
        <v>118.49999999999999</v>
      </c>
      <c r="N70" s="64"/>
    </row>
    <row r="71" spans="1:14" s="310" customFormat="1" ht="15.75" customHeight="1">
      <c r="A71" s="412" t="s">
        <v>363</v>
      </c>
      <c r="B71" s="356"/>
      <c r="C71" s="356" t="s">
        <v>16</v>
      </c>
      <c r="D71" s="358"/>
      <c r="E71" s="356" t="s">
        <v>16</v>
      </c>
      <c r="F71" s="358"/>
      <c r="G71" s="356" t="s">
        <v>16</v>
      </c>
      <c r="H71" s="358"/>
      <c r="I71" s="356" t="s">
        <v>16</v>
      </c>
      <c r="J71" s="358"/>
      <c r="K71" s="356" t="s">
        <v>16</v>
      </c>
      <c r="L71" s="359"/>
      <c r="M71" s="356"/>
      <c r="N71" s="64"/>
    </row>
    <row r="72" spans="1:14" s="310" customFormat="1" ht="15.75" customHeight="1">
      <c r="A72" s="412" t="s">
        <v>166</v>
      </c>
      <c r="B72" s="356"/>
      <c r="C72" s="356"/>
      <c r="D72" s="358"/>
      <c r="E72" s="356"/>
      <c r="F72" s="358"/>
      <c r="G72" s="356"/>
      <c r="H72" s="358"/>
      <c r="I72" s="356"/>
      <c r="J72" s="358"/>
      <c r="K72" s="356"/>
      <c r="L72" s="359"/>
      <c r="M72" s="363">
        <v>43.1</v>
      </c>
      <c r="N72" s="64"/>
    </row>
    <row r="73" spans="1:14" s="310" customFormat="1" ht="15.75" customHeight="1">
      <c r="A73" s="412" t="s">
        <v>251</v>
      </c>
      <c r="B73" s="356"/>
      <c r="C73" s="356"/>
      <c r="D73" s="369"/>
      <c r="E73" s="356"/>
      <c r="F73" s="369"/>
      <c r="G73" s="356"/>
      <c r="H73" s="369"/>
      <c r="I73" s="356"/>
      <c r="J73" s="369"/>
      <c r="K73" s="356"/>
      <c r="L73" s="359"/>
      <c r="M73" s="364">
        <v>22</v>
      </c>
      <c r="N73" s="64"/>
    </row>
    <row r="74" spans="1:14" s="310" customFormat="1" ht="15.75" customHeight="1" thickBot="1">
      <c r="A74" s="128" t="s">
        <v>344</v>
      </c>
      <c r="B74" s="356"/>
      <c r="C74" s="356"/>
      <c r="D74" s="369"/>
      <c r="E74" s="356"/>
      <c r="F74" s="369"/>
      <c r="G74" s="356"/>
      <c r="H74" s="369"/>
      <c r="I74" s="356"/>
      <c r="J74" s="369"/>
      <c r="K74" s="356"/>
      <c r="L74" s="359"/>
      <c r="M74" s="370">
        <f>M70-M72-M73</f>
        <v>53.399999999999977</v>
      </c>
      <c r="N74" s="65"/>
    </row>
    <row r="75" spans="1:14" s="46" customFormat="1" ht="40.200000000000003" customHeight="1" thickTop="1">
      <c r="A75" s="543" t="s">
        <v>339</v>
      </c>
      <c r="B75" s="543"/>
      <c r="C75" s="543"/>
      <c r="D75" s="543"/>
      <c r="E75" s="543"/>
      <c r="F75" s="543"/>
      <c r="G75" s="543"/>
      <c r="H75" s="543"/>
      <c r="I75" s="543"/>
      <c r="J75" s="543"/>
      <c r="K75" s="543"/>
      <c r="L75" s="543"/>
      <c r="M75" s="543"/>
      <c r="N75" s="47"/>
    </row>
    <row r="76" spans="1:14" s="46" customFormat="1" ht="15.75" customHeight="1">
      <c r="D76" s="47"/>
      <c r="F76" s="47"/>
      <c r="G76" s="47"/>
      <c r="H76" s="47"/>
      <c r="I76" s="47"/>
      <c r="J76" s="47"/>
      <c r="L76" s="47"/>
      <c r="M76" s="58"/>
      <c r="N76" s="47"/>
    </row>
    <row r="77" spans="1:14" s="46" customFormat="1" ht="15.75" customHeight="1">
      <c r="A77" s="173" t="s">
        <v>63</v>
      </c>
      <c r="B77" s="194"/>
      <c r="C77" s="194"/>
      <c r="D77" s="195"/>
      <c r="E77" s="194"/>
      <c r="F77" s="195"/>
      <c r="G77" s="195"/>
      <c r="H77" s="195"/>
      <c r="I77" s="195"/>
      <c r="J77" s="195"/>
      <c r="K77" s="194"/>
      <c r="L77" s="195"/>
      <c r="M77" s="194"/>
      <c r="N77" s="47"/>
    </row>
    <row r="78" spans="1:14" s="83" customFormat="1" ht="15.6">
      <c r="A78" s="168" t="s">
        <v>127</v>
      </c>
      <c r="B78" s="168"/>
      <c r="C78" s="168"/>
      <c r="D78" s="168"/>
      <c r="E78" s="168"/>
      <c r="F78" s="168"/>
      <c r="G78" s="168"/>
      <c r="H78" s="168"/>
      <c r="I78" s="168"/>
      <c r="J78" s="168"/>
      <c r="K78" s="168"/>
      <c r="L78" s="168"/>
      <c r="M78" s="168"/>
      <c r="N78" s="82"/>
    </row>
    <row r="79" spans="1:14" s="83" customFormat="1" ht="15.6">
      <c r="A79" s="168" t="s">
        <v>335</v>
      </c>
      <c r="B79" s="168"/>
      <c r="C79" s="168"/>
      <c r="D79" s="168"/>
      <c r="E79" s="168"/>
      <c r="F79" s="168"/>
      <c r="G79" s="168"/>
      <c r="H79" s="168"/>
      <c r="I79" s="168"/>
      <c r="J79" s="168"/>
      <c r="K79" s="168"/>
      <c r="L79" s="169"/>
      <c r="M79" s="169"/>
      <c r="N79" s="82"/>
    </row>
    <row r="80" spans="1:14" s="71" customFormat="1">
      <c r="A80" s="170" t="s">
        <v>265</v>
      </c>
      <c r="B80" s="170"/>
      <c r="C80" s="170"/>
      <c r="D80" s="170"/>
      <c r="E80" s="170"/>
      <c r="F80" s="170"/>
      <c r="G80" s="170"/>
      <c r="H80" s="170"/>
      <c r="I80" s="170"/>
      <c r="J80" s="170"/>
      <c r="K80" s="170"/>
      <c r="L80" s="165"/>
      <c r="M80" s="165"/>
      <c r="N80" s="35"/>
    </row>
    <row r="81" spans="1:14" s="47" customFormat="1" ht="15.75" customHeight="1">
      <c r="A81" s="174"/>
      <c r="B81" s="196"/>
      <c r="C81" s="196"/>
      <c r="D81" s="196"/>
      <c r="E81" s="196"/>
      <c r="F81" s="196"/>
      <c r="G81" s="196"/>
      <c r="H81" s="196"/>
      <c r="I81" s="196"/>
      <c r="J81" s="196"/>
      <c r="K81" s="196"/>
      <c r="L81" s="196"/>
      <c r="M81" s="196"/>
      <c r="N81" s="49"/>
    </row>
    <row r="82" spans="1:14" s="46" customFormat="1" ht="15.75" customHeight="1">
      <c r="A82" s="176"/>
      <c r="B82" s="177"/>
      <c r="C82" s="567" t="s">
        <v>182</v>
      </c>
      <c r="D82" s="178"/>
      <c r="E82" s="567" t="s">
        <v>183</v>
      </c>
      <c r="F82" s="355"/>
      <c r="G82" s="194"/>
      <c r="H82" s="176"/>
      <c r="I82" s="413" t="s">
        <v>140</v>
      </c>
      <c r="J82" s="355"/>
      <c r="K82" s="176"/>
      <c r="L82" s="176"/>
      <c r="M82" s="178" t="s">
        <v>184</v>
      </c>
      <c r="N82" s="51"/>
    </row>
    <row r="83" spans="1:14" s="46" customFormat="1" ht="15.75" customHeight="1">
      <c r="A83" s="178"/>
      <c r="B83" s="179"/>
      <c r="C83" s="568"/>
      <c r="D83" s="178"/>
      <c r="E83" s="568"/>
      <c r="F83" s="178"/>
      <c r="G83" s="180" t="s">
        <v>95</v>
      </c>
      <c r="H83" s="178"/>
      <c r="I83" s="414" t="s">
        <v>141</v>
      </c>
      <c r="J83" s="178"/>
      <c r="K83" s="180" t="s">
        <v>31</v>
      </c>
      <c r="L83" s="178"/>
      <c r="M83" s="180" t="s">
        <v>185</v>
      </c>
      <c r="N83" s="51"/>
    </row>
    <row r="84" spans="1:14" s="46" customFormat="1" ht="15.75" customHeight="1">
      <c r="A84" s="128" t="s">
        <v>6</v>
      </c>
      <c r="B84" s="356"/>
      <c r="C84" s="357"/>
      <c r="D84" s="358"/>
      <c r="E84" s="357"/>
      <c r="F84" s="358"/>
      <c r="G84" s="357"/>
      <c r="H84" s="358"/>
      <c r="I84" s="358"/>
      <c r="J84" s="358"/>
      <c r="K84" s="357"/>
      <c r="L84" s="359"/>
      <c r="M84" s="357"/>
      <c r="N84" s="52"/>
    </row>
    <row r="85" spans="1:14" s="46" customFormat="1" ht="15.75" customHeight="1">
      <c r="A85" s="412" t="s">
        <v>162</v>
      </c>
      <c r="B85" s="360"/>
      <c r="C85" s="361">
        <v>224.5</v>
      </c>
      <c r="D85" s="358"/>
      <c r="E85" s="361">
        <v>50.3</v>
      </c>
      <c r="F85" s="358"/>
      <c r="G85" s="361">
        <v>1.1000000000000001</v>
      </c>
      <c r="H85" s="358"/>
      <c r="I85" s="361">
        <v>0.7</v>
      </c>
      <c r="J85" s="358"/>
      <c r="K85" s="361">
        <v>0</v>
      </c>
      <c r="L85" s="362"/>
      <c r="M85" s="361">
        <f>SUM(C85:K85)</f>
        <v>276.60000000000002</v>
      </c>
      <c r="N85" s="53"/>
    </row>
    <row r="86" spans="1:14" s="46" customFormat="1" ht="15.75" customHeight="1">
      <c r="A86" s="412" t="s">
        <v>73</v>
      </c>
      <c r="B86" s="356"/>
      <c r="C86" s="197">
        <v>0</v>
      </c>
      <c r="D86" s="358"/>
      <c r="E86" s="197">
        <v>0</v>
      </c>
      <c r="F86" s="358"/>
      <c r="G86" s="197">
        <v>59.1</v>
      </c>
      <c r="H86" s="358"/>
      <c r="I86" s="197">
        <v>3.8</v>
      </c>
      <c r="J86" s="358"/>
      <c r="K86" s="197">
        <v>0</v>
      </c>
      <c r="L86" s="197"/>
      <c r="M86" s="363">
        <f>SUM(C86:K86)</f>
        <v>62.9</v>
      </c>
      <c r="N86" s="54"/>
    </row>
    <row r="87" spans="1:14" s="46" customFormat="1" ht="15.75" customHeight="1">
      <c r="A87" s="412" t="s">
        <v>161</v>
      </c>
      <c r="B87" s="356"/>
      <c r="C87" s="364">
        <v>17.899999999999999</v>
      </c>
      <c r="D87" s="358"/>
      <c r="E87" s="364">
        <v>2</v>
      </c>
      <c r="F87" s="358"/>
      <c r="G87" s="364">
        <v>0</v>
      </c>
      <c r="H87" s="358"/>
      <c r="I87" s="364">
        <v>0.2</v>
      </c>
      <c r="J87" s="358"/>
      <c r="K87" s="364">
        <v>0</v>
      </c>
      <c r="L87" s="359"/>
      <c r="M87" s="364">
        <f>SUM(C87:K87)</f>
        <v>20.099999999999998</v>
      </c>
      <c r="N87" s="54"/>
    </row>
    <row r="88" spans="1:14" s="46" customFormat="1" ht="15.75" customHeight="1">
      <c r="A88" s="128" t="s">
        <v>163</v>
      </c>
      <c r="B88" s="191"/>
      <c r="C88" s="191">
        <f>SUM(C85:C87)</f>
        <v>242.4</v>
      </c>
      <c r="D88" s="358"/>
      <c r="E88" s="191">
        <f>SUM(E85:E87)</f>
        <v>52.3</v>
      </c>
      <c r="F88" s="358"/>
      <c r="G88" s="191">
        <f>SUM(G85:G87)</f>
        <v>60.2</v>
      </c>
      <c r="H88" s="358"/>
      <c r="I88" s="191">
        <f>SUM(I85:I87)</f>
        <v>4.7</v>
      </c>
      <c r="J88" s="358"/>
      <c r="K88" s="191">
        <f>SUM(K85:K87)</f>
        <v>0</v>
      </c>
      <c r="L88" s="191"/>
      <c r="M88" s="191">
        <f>SUM(M85:M87)</f>
        <v>359.6</v>
      </c>
      <c r="N88" s="54"/>
    </row>
    <row r="89" spans="1:14" s="46" customFormat="1" ht="15.75" customHeight="1">
      <c r="A89" s="412" t="s">
        <v>16</v>
      </c>
      <c r="B89" s="356"/>
      <c r="C89" s="356"/>
      <c r="D89" s="358"/>
      <c r="E89" s="356"/>
      <c r="F89" s="358"/>
      <c r="G89" s="356"/>
      <c r="H89" s="358"/>
      <c r="I89" s="356"/>
      <c r="J89" s="358"/>
      <c r="K89" s="356"/>
      <c r="L89" s="359"/>
      <c r="M89" s="356"/>
      <c r="N89" s="55"/>
    </row>
    <row r="90" spans="1:14" s="46" customFormat="1" ht="15.75" customHeight="1">
      <c r="A90" s="128" t="s">
        <v>164</v>
      </c>
      <c r="B90" s="356"/>
      <c r="C90" s="356"/>
      <c r="D90" s="358"/>
      <c r="E90" s="356"/>
      <c r="F90" s="358"/>
      <c r="G90" s="356"/>
      <c r="H90" s="358"/>
      <c r="I90" s="356"/>
      <c r="J90" s="358"/>
      <c r="K90" s="356"/>
      <c r="L90" s="359"/>
      <c r="M90" s="356"/>
      <c r="N90" s="54"/>
    </row>
    <row r="91" spans="1:14" s="46" customFormat="1" ht="15.75" customHeight="1">
      <c r="A91" s="412" t="s">
        <v>72</v>
      </c>
      <c r="B91" s="356"/>
      <c r="C91" s="356">
        <v>66.099999999999994</v>
      </c>
      <c r="D91" s="358"/>
      <c r="E91" s="356">
        <v>11.1</v>
      </c>
      <c r="F91" s="358"/>
      <c r="G91" s="356">
        <v>7.7</v>
      </c>
      <c r="H91" s="358"/>
      <c r="I91" s="356">
        <v>0</v>
      </c>
      <c r="J91" s="358"/>
      <c r="K91" s="356">
        <v>0</v>
      </c>
      <c r="L91" s="359"/>
      <c r="M91" s="363">
        <f>SUM(C91:K91)</f>
        <v>84.899999999999991</v>
      </c>
      <c r="N91" s="56"/>
    </row>
    <row r="92" spans="1:14" s="46" customFormat="1" ht="15.75" customHeight="1">
      <c r="A92" s="412" t="s">
        <v>135</v>
      </c>
      <c r="B92" s="356"/>
      <c r="C92" s="356">
        <v>0</v>
      </c>
      <c r="D92" s="358"/>
      <c r="E92" s="356">
        <v>0</v>
      </c>
      <c r="F92" s="358"/>
      <c r="G92" s="356">
        <v>34.700000000000003</v>
      </c>
      <c r="H92" s="358"/>
      <c r="I92" s="356">
        <v>4.2</v>
      </c>
      <c r="J92" s="358"/>
      <c r="K92" s="356">
        <v>0</v>
      </c>
      <c r="L92" s="359"/>
      <c r="M92" s="363">
        <f t="shared" ref="M92:M95" si="4">SUM(C92:K92)</f>
        <v>38.900000000000006</v>
      </c>
      <c r="N92" s="56"/>
    </row>
    <row r="93" spans="1:14" s="46" customFormat="1" ht="15.75" customHeight="1">
      <c r="A93" s="412" t="s">
        <v>210</v>
      </c>
      <c r="B93" s="356"/>
      <c r="C93" s="356">
        <v>60.1</v>
      </c>
      <c r="D93" s="358"/>
      <c r="E93" s="356">
        <v>12.8</v>
      </c>
      <c r="F93" s="358"/>
      <c r="G93" s="356">
        <v>4</v>
      </c>
      <c r="H93" s="358"/>
      <c r="I93" s="356">
        <v>1.7</v>
      </c>
      <c r="J93" s="358"/>
      <c r="K93" s="356">
        <v>0</v>
      </c>
      <c r="L93" s="359"/>
      <c r="M93" s="363">
        <f t="shared" si="4"/>
        <v>78.600000000000009</v>
      </c>
      <c r="N93" s="56"/>
    </row>
    <row r="94" spans="1:14" s="46" customFormat="1" ht="15.75" customHeight="1">
      <c r="A94" s="412" t="s">
        <v>7</v>
      </c>
      <c r="B94" s="356"/>
      <c r="C94" s="356">
        <v>15.5</v>
      </c>
      <c r="D94" s="358"/>
      <c r="E94" s="356">
        <v>0</v>
      </c>
      <c r="F94" s="358"/>
      <c r="G94" s="356">
        <v>0.3</v>
      </c>
      <c r="H94" s="358"/>
      <c r="I94" s="356">
        <v>0</v>
      </c>
      <c r="J94" s="358"/>
      <c r="K94" s="356">
        <v>0</v>
      </c>
      <c r="L94" s="359"/>
      <c r="M94" s="363">
        <f t="shared" si="4"/>
        <v>15.8</v>
      </c>
      <c r="N94" s="54"/>
    </row>
    <row r="95" spans="1:14" s="46" customFormat="1" ht="15.75" customHeight="1">
      <c r="A95" s="412" t="s">
        <v>165</v>
      </c>
      <c r="B95" s="356"/>
      <c r="C95" s="365">
        <v>7.3</v>
      </c>
      <c r="D95" s="358"/>
      <c r="E95" s="365">
        <v>1.1000000000000001</v>
      </c>
      <c r="F95" s="358"/>
      <c r="G95" s="365">
        <v>0</v>
      </c>
      <c r="H95" s="358"/>
      <c r="I95" s="365">
        <v>0.1</v>
      </c>
      <c r="J95" s="358"/>
      <c r="K95" s="365">
        <v>0</v>
      </c>
      <c r="L95" s="359"/>
      <c r="M95" s="364">
        <f t="shared" si="4"/>
        <v>8.5</v>
      </c>
      <c r="N95" s="54"/>
    </row>
    <row r="96" spans="1:14" s="46" customFormat="1" ht="15.75" customHeight="1">
      <c r="A96" s="128" t="s">
        <v>167</v>
      </c>
      <c r="B96" s="356"/>
      <c r="C96" s="356">
        <f>SUM(C91:C95)</f>
        <v>149</v>
      </c>
      <c r="D96" s="358"/>
      <c r="E96" s="356">
        <f>SUM(E91:E95)</f>
        <v>25</v>
      </c>
      <c r="F96" s="358"/>
      <c r="G96" s="356">
        <f>SUM(G91:G95)</f>
        <v>46.7</v>
      </c>
      <c r="H96" s="358"/>
      <c r="I96" s="356">
        <f>SUM(I91:I95)</f>
        <v>6</v>
      </c>
      <c r="J96" s="358"/>
      <c r="K96" s="356">
        <f>SUM(K91:K95)</f>
        <v>0</v>
      </c>
      <c r="L96" s="359"/>
      <c r="M96" s="356">
        <f>SUM(M91:M95)</f>
        <v>226.70000000000002</v>
      </c>
      <c r="N96" s="54"/>
    </row>
    <row r="97" spans="1:14" s="46" customFormat="1" ht="15.75" customHeight="1">
      <c r="A97" s="412"/>
      <c r="B97" s="356"/>
      <c r="C97" s="356"/>
      <c r="D97" s="358"/>
      <c r="E97" s="356"/>
      <c r="F97" s="358"/>
      <c r="G97" s="356"/>
      <c r="H97" s="358"/>
      <c r="I97" s="356"/>
      <c r="J97" s="358"/>
      <c r="K97" s="356"/>
      <c r="L97" s="359"/>
      <c r="M97" s="363"/>
      <c r="N97" s="56"/>
    </row>
    <row r="98" spans="1:14" s="46" customFormat="1" ht="15.75" customHeight="1">
      <c r="A98" s="128" t="s">
        <v>168</v>
      </c>
      <c r="B98" s="356"/>
      <c r="C98" s="356"/>
      <c r="D98" s="358"/>
      <c r="E98" s="356"/>
      <c r="F98" s="358"/>
      <c r="G98" s="356"/>
      <c r="H98" s="358"/>
      <c r="I98" s="356"/>
      <c r="J98" s="358"/>
      <c r="K98" s="356"/>
      <c r="L98" s="359"/>
      <c r="M98" s="363"/>
      <c r="N98" s="56"/>
    </row>
    <row r="99" spans="1:14" s="46" customFormat="1" ht="15.75" customHeight="1">
      <c r="A99" s="412" t="s">
        <v>169</v>
      </c>
      <c r="B99" s="356"/>
      <c r="C99" s="356">
        <v>8.1</v>
      </c>
      <c r="D99" s="358"/>
      <c r="E99" s="356">
        <v>1</v>
      </c>
      <c r="F99" s="358"/>
      <c r="G99" s="356">
        <v>0</v>
      </c>
      <c r="H99" s="358"/>
      <c r="I99" s="356">
        <v>0.3</v>
      </c>
      <c r="J99" s="358"/>
      <c r="K99" s="356">
        <v>0</v>
      </c>
      <c r="L99" s="359"/>
      <c r="M99" s="363">
        <f>SUM(C99:K99)</f>
        <v>9.4</v>
      </c>
      <c r="N99" s="56"/>
    </row>
    <row r="100" spans="1:14" s="46" customFormat="1" ht="15.75" customHeight="1">
      <c r="A100" s="412" t="s">
        <v>245</v>
      </c>
      <c r="B100" s="356"/>
      <c r="C100" s="356">
        <v>-30.5</v>
      </c>
      <c r="D100" s="358"/>
      <c r="E100" s="356">
        <v>-8.5</v>
      </c>
      <c r="F100" s="358"/>
      <c r="G100" s="356">
        <v>-1.4</v>
      </c>
      <c r="H100" s="358"/>
      <c r="I100" s="356">
        <v>-2.2000000000000002</v>
      </c>
      <c r="J100" s="358"/>
      <c r="K100" s="356">
        <v>2.4</v>
      </c>
      <c r="L100" s="359"/>
      <c r="M100" s="363">
        <f t="shared" ref="M100:M102" si="5">SUM(C100:K100)</f>
        <v>-40.200000000000003</v>
      </c>
      <c r="N100" s="54"/>
    </row>
    <row r="101" spans="1:14" s="46" customFormat="1" ht="15.75" customHeight="1">
      <c r="A101" s="412" t="s">
        <v>170</v>
      </c>
      <c r="B101" s="356"/>
      <c r="C101" s="356">
        <v>-0.9</v>
      </c>
      <c r="D101" s="358"/>
      <c r="E101" s="356">
        <v>0.3</v>
      </c>
      <c r="F101" s="358"/>
      <c r="G101" s="356">
        <v>0</v>
      </c>
      <c r="H101" s="358"/>
      <c r="I101" s="356">
        <v>0</v>
      </c>
      <c r="J101" s="358"/>
      <c r="K101" s="356">
        <v>-1.5</v>
      </c>
      <c r="L101" s="359"/>
      <c r="M101" s="363">
        <f t="shared" si="5"/>
        <v>-2.1</v>
      </c>
      <c r="N101" s="54"/>
    </row>
    <row r="102" spans="1:14" s="46" customFormat="1" ht="15.75" customHeight="1">
      <c r="A102" s="509" t="s">
        <v>343</v>
      </c>
      <c r="B102" s="356"/>
      <c r="C102" s="365">
        <v>0.1</v>
      </c>
      <c r="D102" s="358"/>
      <c r="E102" s="365">
        <v>0</v>
      </c>
      <c r="F102" s="358"/>
      <c r="G102" s="365">
        <v>0</v>
      </c>
      <c r="H102" s="358"/>
      <c r="I102" s="365">
        <v>16</v>
      </c>
      <c r="J102" s="358"/>
      <c r="K102" s="365">
        <v>0</v>
      </c>
      <c r="L102" s="359"/>
      <c r="M102" s="364">
        <f t="shared" si="5"/>
        <v>16.100000000000001</v>
      </c>
      <c r="N102" s="54"/>
    </row>
    <row r="103" spans="1:14" s="46" customFormat="1" ht="15.75" customHeight="1">
      <c r="A103" s="412"/>
      <c r="B103" s="356"/>
      <c r="C103" s="356"/>
      <c r="D103" s="358"/>
      <c r="E103" s="356"/>
      <c r="F103" s="358"/>
      <c r="G103" s="356"/>
      <c r="H103" s="358"/>
      <c r="I103" s="356"/>
      <c r="J103" s="358"/>
      <c r="K103" s="356"/>
      <c r="L103" s="359"/>
      <c r="M103" s="363"/>
      <c r="N103" s="56"/>
    </row>
    <row r="104" spans="1:14" s="46" customFormat="1" ht="15.75" customHeight="1">
      <c r="A104" s="128" t="s">
        <v>341</v>
      </c>
      <c r="B104" s="356"/>
      <c r="C104" s="366">
        <f>C88-C96+SUM(C99:C102)</f>
        <v>70.200000000000017</v>
      </c>
      <c r="D104" s="367"/>
      <c r="E104" s="366">
        <f>E88-E96+SUM(E99:E102)</f>
        <v>20.099999999999998</v>
      </c>
      <c r="F104" s="367"/>
      <c r="G104" s="366">
        <f>G88-G96+SUM(G99:G102)</f>
        <v>12.1</v>
      </c>
      <c r="H104" s="367"/>
      <c r="I104" s="366">
        <f>I88-I96+SUM(I99:I102)</f>
        <v>12.8</v>
      </c>
      <c r="J104" s="367"/>
      <c r="K104" s="366">
        <f>K88-K96+SUM(K99:K102)</f>
        <v>0.89999999999999991</v>
      </c>
      <c r="L104" s="367"/>
      <c r="M104" s="368">
        <f>M88-M96+SUM(M99:M102)</f>
        <v>116.1</v>
      </c>
      <c r="N104" s="56"/>
    </row>
    <row r="105" spans="1:14" s="310" customFormat="1" ht="15.75" customHeight="1">
      <c r="A105" s="412" t="s">
        <v>363</v>
      </c>
      <c r="B105" s="356"/>
      <c r="C105" s="356" t="s">
        <v>16</v>
      </c>
      <c r="D105" s="358"/>
      <c r="E105" s="356" t="s">
        <v>16</v>
      </c>
      <c r="F105" s="358"/>
      <c r="G105" s="356" t="s">
        <v>16</v>
      </c>
      <c r="H105" s="358"/>
      <c r="I105" s="356" t="s">
        <v>16</v>
      </c>
      <c r="J105" s="358"/>
      <c r="K105" s="356" t="s">
        <v>16</v>
      </c>
      <c r="L105" s="359"/>
      <c r="M105" s="356" t="s">
        <v>16</v>
      </c>
      <c r="N105" s="56"/>
    </row>
    <row r="106" spans="1:14" s="310" customFormat="1" ht="15.75" customHeight="1">
      <c r="A106" s="412" t="s">
        <v>166</v>
      </c>
      <c r="B106" s="356"/>
      <c r="C106" s="356"/>
      <c r="D106" s="358"/>
      <c r="E106" s="356"/>
      <c r="F106" s="358"/>
      <c r="G106" s="356"/>
      <c r="H106" s="358"/>
      <c r="I106" s="356"/>
      <c r="J106" s="358"/>
      <c r="K106" s="356"/>
      <c r="L106" s="359"/>
      <c r="M106" s="363">
        <v>42.8</v>
      </c>
      <c r="N106" s="56"/>
    </row>
    <row r="107" spans="1:14" s="310" customFormat="1" ht="15.75" customHeight="1">
      <c r="A107" s="412" t="s">
        <v>342</v>
      </c>
      <c r="B107" s="356"/>
      <c r="C107" s="356"/>
      <c r="D107" s="369"/>
      <c r="E107" s="356"/>
      <c r="F107" s="369"/>
      <c r="G107" s="356"/>
      <c r="H107" s="369"/>
      <c r="I107" s="356"/>
      <c r="J107" s="369"/>
      <c r="K107" s="356"/>
      <c r="L107" s="359"/>
      <c r="M107" s="364">
        <v>24.3</v>
      </c>
      <c r="N107" s="56"/>
    </row>
    <row r="108" spans="1:14" s="310" customFormat="1" ht="15.75" customHeight="1" thickBot="1">
      <c r="A108" s="128" t="s">
        <v>344</v>
      </c>
      <c r="B108" s="356"/>
      <c r="C108" s="356"/>
      <c r="D108" s="369"/>
      <c r="E108" s="356"/>
      <c r="F108" s="369"/>
      <c r="G108" s="356"/>
      <c r="H108" s="369"/>
      <c r="I108" s="356"/>
      <c r="J108" s="369"/>
      <c r="K108" s="356"/>
      <c r="L108" s="359"/>
      <c r="M108" s="370">
        <f>M104-M106-M107</f>
        <v>49</v>
      </c>
      <c r="N108" s="57"/>
    </row>
    <row r="109" spans="1:14" s="345" customFormat="1" ht="40.200000000000003" customHeight="1" thickTop="1">
      <c r="A109" s="543" t="s">
        <v>338</v>
      </c>
      <c r="B109" s="543"/>
      <c r="C109" s="543"/>
      <c r="D109" s="543"/>
      <c r="E109" s="543"/>
      <c r="F109" s="543"/>
      <c r="G109" s="543"/>
      <c r="H109" s="543"/>
      <c r="I109" s="543"/>
      <c r="J109" s="543"/>
      <c r="K109" s="543"/>
      <c r="L109" s="543"/>
      <c r="M109" s="543"/>
      <c r="N109" s="344"/>
    </row>
    <row r="110" spans="1:14" s="46" customFormat="1" ht="15.75" customHeight="1">
      <c r="D110" s="47"/>
      <c r="F110" s="47"/>
      <c r="G110" s="47"/>
      <c r="H110" s="47"/>
      <c r="I110" s="47"/>
      <c r="J110" s="47"/>
      <c r="L110" s="47"/>
      <c r="M110" s="58"/>
      <c r="N110" s="47"/>
    </row>
    <row r="111" spans="1:14" s="46" customFormat="1" ht="15.75" customHeight="1">
      <c r="A111" s="173" t="s">
        <v>63</v>
      </c>
      <c r="B111" s="194"/>
      <c r="C111" s="194"/>
      <c r="D111" s="195"/>
      <c r="E111" s="194"/>
      <c r="F111" s="195"/>
      <c r="G111" s="195"/>
      <c r="H111" s="195"/>
      <c r="I111" s="195"/>
      <c r="J111" s="195"/>
      <c r="K111" s="194"/>
      <c r="L111" s="195"/>
      <c r="M111" s="194"/>
      <c r="N111" s="47"/>
    </row>
    <row r="112" spans="1:14" s="83" customFormat="1" ht="15.6">
      <c r="A112" s="168" t="s">
        <v>127</v>
      </c>
      <c r="B112" s="168"/>
      <c r="C112" s="168"/>
      <c r="D112" s="168"/>
      <c r="E112" s="168"/>
      <c r="F112" s="168"/>
      <c r="G112" s="168"/>
      <c r="H112" s="168"/>
      <c r="I112" s="168"/>
      <c r="J112" s="168"/>
      <c r="K112" s="168"/>
      <c r="L112" s="168"/>
      <c r="M112" s="168"/>
      <c r="N112" s="82"/>
    </row>
    <row r="113" spans="1:14" s="83" customFormat="1" ht="15.6">
      <c r="A113" s="168" t="s">
        <v>336</v>
      </c>
      <c r="B113" s="168"/>
      <c r="C113" s="168"/>
      <c r="D113" s="168"/>
      <c r="E113" s="168"/>
      <c r="F113" s="168"/>
      <c r="G113" s="168"/>
      <c r="H113" s="168"/>
      <c r="I113" s="168"/>
      <c r="J113" s="168"/>
      <c r="K113" s="168"/>
      <c r="L113" s="169"/>
      <c r="M113" s="169"/>
      <c r="N113" s="82"/>
    </row>
    <row r="114" spans="1:14" s="71" customFormat="1">
      <c r="A114" s="170" t="s">
        <v>265</v>
      </c>
      <c r="B114" s="170"/>
      <c r="C114" s="170"/>
      <c r="D114" s="170"/>
      <c r="E114" s="170"/>
      <c r="F114" s="170"/>
      <c r="G114" s="170"/>
      <c r="H114" s="170"/>
      <c r="I114" s="170"/>
      <c r="J114" s="170"/>
      <c r="K114" s="170"/>
      <c r="L114" s="165"/>
      <c r="M114" s="165"/>
      <c r="N114" s="35"/>
    </row>
    <row r="115" spans="1:14" s="47" customFormat="1" ht="15.75" customHeight="1">
      <c r="A115" s="174"/>
      <c r="B115" s="196"/>
      <c r="C115" s="196"/>
      <c r="D115" s="196"/>
      <c r="E115" s="196"/>
      <c r="F115" s="196"/>
      <c r="G115" s="196"/>
      <c r="H115" s="196"/>
      <c r="I115" s="196"/>
      <c r="J115" s="196"/>
      <c r="K115" s="196"/>
      <c r="L115" s="196"/>
      <c r="M115" s="196"/>
      <c r="N115" s="49"/>
    </row>
    <row r="116" spans="1:14" s="46" customFormat="1" ht="15.75" customHeight="1">
      <c r="A116" s="176"/>
      <c r="B116" s="177"/>
      <c r="C116" s="567" t="s">
        <v>182</v>
      </c>
      <c r="D116" s="178"/>
      <c r="E116" s="567" t="s">
        <v>183</v>
      </c>
      <c r="F116" s="355"/>
      <c r="G116" s="194"/>
      <c r="H116" s="176"/>
      <c r="I116" s="413" t="s">
        <v>140</v>
      </c>
      <c r="J116" s="355"/>
      <c r="K116" s="176"/>
      <c r="L116" s="176"/>
      <c r="M116" s="178" t="s">
        <v>184</v>
      </c>
      <c r="N116" s="51"/>
    </row>
    <row r="117" spans="1:14" s="46" customFormat="1" ht="15.75" customHeight="1">
      <c r="A117" s="178"/>
      <c r="B117" s="179"/>
      <c r="C117" s="568"/>
      <c r="D117" s="178"/>
      <c r="E117" s="568"/>
      <c r="F117" s="178"/>
      <c r="G117" s="180" t="s">
        <v>95</v>
      </c>
      <c r="H117" s="178"/>
      <c r="I117" s="414" t="s">
        <v>141</v>
      </c>
      <c r="J117" s="178"/>
      <c r="K117" s="180" t="s">
        <v>31</v>
      </c>
      <c r="L117" s="178"/>
      <c r="M117" s="180" t="s">
        <v>185</v>
      </c>
      <c r="N117" s="51"/>
    </row>
    <row r="118" spans="1:14" s="46" customFormat="1" ht="15.75" customHeight="1">
      <c r="A118" s="128" t="s">
        <v>6</v>
      </c>
      <c r="B118" s="356"/>
      <c r="C118" s="357"/>
      <c r="D118" s="358"/>
      <c r="E118" s="357"/>
      <c r="F118" s="358"/>
      <c r="G118" s="357"/>
      <c r="H118" s="358"/>
      <c r="I118" s="358"/>
      <c r="J118" s="358"/>
      <c r="K118" s="357"/>
      <c r="L118" s="359"/>
      <c r="M118" s="357"/>
      <c r="N118" s="52"/>
    </row>
    <row r="119" spans="1:14" s="46" customFormat="1" ht="15.75" customHeight="1">
      <c r="A119" s="412" t="s">
        <v>162</v>
      </c>
      <c r="B119" s="360"/>
      <c r="C119" s="361">
        <v>222.5</v>
      </c>
      <c r="D119" s="358"/>
      <c r="E119" s="361">
        <v>50.5</v>
      </c>
      <c r="F119" s="358"/>
      <c r="G119" s="361">
        <v>1</v>
      </c>
      <c r="H119" s="358"/>
      <c r="I119" s="361">
        <v>0.7</v>
      </c>
      <c r="J119" s="358"/>
      <c r="K119" s="361">
        <v>0</v>
      </c>
      <c r="L119" s="362"/>
      <c r="M119" s="361">
        <f>SUM(C119:K119)</f>
        <v>274.7</v>
      </c>
      <c r="N119" s="53"/>
    </row>
    <row r="120" spans="1:14" s="46" customFormat="1" ht="15.75" customHeight="1">
      <c r="A120" s="412" t="s">
        <v>73</v>
      </c>
      <c r="B120" s="356"/>
      <c r="C120" s="197">
        <v>0</v>
      </c>
      <c r="D120" s="358"/>
      <c r="E120" s="197">
        <v>0</v>
      </c>
      <c r="F120" s="358"/>
      <c r="G120" s="197">
        <v>55.2</v>
      </c>
      <c r="H120" s="358"/>
      <c r="I120" s="197">
        <v>3.2</v>
      </c>
      <c r="J120" s="358"/>
      <c r="K120" s="197">
        <v>0</v>
      </c>
      <c r="L120" s="197"/>
      <c r="M120" s="363">
        <f>SUM(C120:K120)</f>
        <v>58.400000000000006</v>
      </c>
      <c r="N120" s="54"/>
    </row>
    <row r="121" spans="1:14" s="46" customFormat="1" ht="15.75" customHeight="1">
      <c r="A121" s="412" t="s">
        <v>161</v>
      </c>
      <c r="B121" s="356"/>
      <c r="C121" s="364">
        <v>17.5</v>
      </c>
      <c r="D121" s="358"/>
      <c r="E121" s="364">
        <v>2.1</v>
      </c>
      <c r="F121" s="358"/>
      <c r="G121" s="364">
        <v>0</v>
      </c>
      <c r="H121" s="358"/>
      <c r="I121" s="364">
        <v>0.1</v>
      </c>
      <c r="J121" s="358"/>
      <c r="K121" s="364">
        <v>0</v>
      </c>
      <c r="L121" s="359"/>
      <c r="M121" s="364">
        <f>SUM(C121:K121)</f>
        <v>19.700000000000003</v>
      </c>
      <c r="N121" s="54"/>
    </row>
    <row r="122" spans="1:14" s="46" customFormat="1" ht="15.75" customHeight="1">
      <c r="A122" s="128" t="s">
        <v>163</v>
      </c>
      <c r="B122" s="191"/>
      <c r="C122" s="191">
        <f>SUM(C119:C121)</f>
        <v>240</v>
      </c>
      <c r="D122" s="358"/>
      <c r="E122" s="191">
        <f>SUM(E119:E121)</f>
        <v>52.6</v>
      </c>
      <c r="F122" s="358"/>
      <c r="G122" s="191">
        <f>SUM(G119:G121)</f>
        <v>56.2</v>
      </c>
      <c r="H122" s="358"/>
      <c r="I122" s="191">
        <f>SUM(I119:I121)</f>
        <v>4</v>
      </c>
      <c r="J122" s="358"/>
      <c r="K122" s="191">
        <f>SUM(K119:K121)</f>
        <v>0</v>
      </c>
      <c r="L122" s="191"/>
      <c r="M122" s="191">
        <f>SUM(M119:M121)</f>
        <v>352.8</v>
      </c>
      <c r="N122" s="54"/>
    </row>
    <row r="123" spans="1:14" s="46" customFormat="1" ht="15.75" customHeight="1">
      <c r="A123" s="412" t="s">
        <v>16</v>
      </c>
      <c r="B123" s="356"/>
      <c r="C123" s="356"/>
      <c r="D123" s="358"/>
      <c r="E123" s="356"/>
      <c r="F123" s="358"/>
      <c r="G123" s="356"/>
      <c r="H123" s="358"/>
      <c r="I123" s="356"/>
      <c r="J123" s="358"/>
      <c r="K123" s="356"/>
      <c r="L123" s="359"/>
      <c r="M123" s="356"/>
      <c r="N123" s="55"/>
    </row>
    <row r="124" spans="1:14" s="46" customFormat="1" ht="15.75" customHeight="1">
      <c r="A124" s="128" t="s">
        <v>164</v>
      </c>
      <c r="B124" s="356"/>
      <c r="C124" s="356"/>
      <c r="D124" s="358"/>
      <c r="E124" s="356"/>
      <c r="F124" s="358"/>
      <c r="G124" s="356"/>
      <c r="H124" s="358"/>
      <c r="I124" s="356"/>
      <c r="J124" s="358"/>
      <c r="K124" s="356"/>
      <c r="L124" s="359"/>
      <c r="M124" s="356"/>
      <c r="N124" s="54"/>
    </row>
    <row r="125" spans="1:14" s="46" customFormat="1" ht="15.75" customHeight="1">
      <c r="A125" s="412" t="s">
        <v>72</v>
      </c>
      <c r="B125" s="356"/>
      <c r="C125" s="356">
        <v>62.7</v>
      </c>
      <c r="D125" s="358"/>
      <c r="E125" s="356">
        <v>10.3</v>
      </c>
      <c r="F125" s="358"/>
      <c r="G125" s="356">
        <v>7.6</v>
      </c>
      <c r="H125" s="358"/>
      <c r="I125" s="356">
        <v>0</v>
      </c>
      <c r="J125" s="358"/>
      <c r="K125" s="356">
        <v>0</v>
      </c>
      <c r="L125" s="359"/>
      <c r="M125" s="363">
        <f>SUM(C125:K125)</f>
        <v>80.599999999999994</v>
      </c>
      <c r="N125" s="56"/>
    </row>
    <row r="126" spans="1:14" s="46" customFormat="1" ht="15.75" customHeight="1">
      <c r="A126" s="412" t="s">
        <v>135</v>
      </c>
      <c r="B126" s="356"/>
      <c r="C126" s="356">
        <v>0</v>
      </c>
      <c r="D126" s="358"/>
      <c r="E126" s="356">
        <v>0</v>
      </c>
      <c r="F126" s="358"/>
      <c r="G126" s="356">
        <v>35.6</v>
      </c>
      <c r="H126" s="358"/>
      <c r="I126" s="356">
        <v>5.6</v>
      </c>
      <c r="J126" s="358"/>
      <c r="K126" s="356">
        <v>0</v>
      </c>
      <c r="L126" s="359"/>
      <c r="M126" s="363">
        <f t="shared" ref="M126:M129" si="6">SUM(C126:K126)</f>
        <v>41.2</v>
      </c>
      <c r="N126" s="56"/>
    </row>
    <row r="127" spans="1:14" s="46" customFormat="1" ht="15.75" customHeight="1">
      <c r="A127" s="412" t="s">
        <v>210</v>
      </c>
      <c r="B127" s="356"/>
      <c r="C127" s="356">
        <v>60.6</v>
      </c>
      <c r="D127" s="358"/>
      <c r="E127" s="356">
        <v>13.1</v>
      </c>
      <c r="F127" s="358"/>
      <c r="G127" s="356">
        <v>3.9</v>
      </c>
      <c r="H127" s="358"/>
      <c r="I127" s="356">
        <v>1.8</v>
      </c>
      <c r="J127" s="358"/>
      <c r="K127" s="356">
        <v>0</v>
      </c>
      <c r="L127" s="359"/>
      <c r="M127" s="363">
        <f t="shared" si="6"/>
        <v>79.400000000000006</v>
      </c>
      <c r="N127" s="56"/>
    </row>
    <row r="128" spans="1:14" s="46" customFormat="1" ht="15.75" customHeight="1">
      <c r="A128" s="412" t="s">
        <v>7</v>
      </c>
      <c r="B128" s="356"/>
      <c r="C128" s="356">
        <v>15.4</v>
      </c>
      <c r="D128" s="358"/>
      <c r="E128" s="356">
        <v>0</v>
      </c>
      <c r="F128" s="358"/>
      <c r="G128" s="356">
        <v>0.3</v>
      </c>
      <c r="H128" s="358"/>
      <c r="I128" s="356">
        <v>0</v>
      </c>
      <c r="J128" s="358"/>
      <c r="K128" s="356">
        <v>0</v>
      </c>
      <c r="L128" s="359"/>
      <c r="M128" s="363">
        <f t="shared" si="6"/>
        <v>15.700000000000001</v>
      </c>
      <c r="N128" s="54"/>
    </row>
    <row r="129" spans="1:14" s="46" customFormat="1" ht="15.75" customHeight="1">
      <c r="A129" s="412" t="s">
        <v>165</v>
      </c>
      <c r="B129" s="356"/>
      <c r="C129" s="365">
        <v>7</v>
      </c>
      <c r="D129" s="358"/>
      <c r="E129" s="365">
        <v>1.2</v>
      </c>
      <c r="F129" s="358"/>
      <c r="G129" s="365">
        <v>0</v>
      </c>
      <c r="H129" s="358"/>
      <c r="I129" s="365">
        <v>0.3</v>
      </c>
      <c r="J129" s="358"/>
      <c r="K129" s="365">
        <v>0</v>
      </c>
      <c r="L129" s="359"/>
      <c r="M129" s="364">
        <f t="shared" si="6"/>
        <v>8.5</v>
      </c>
      <c r="N129" s="54"/>
    </row>
    <row r="130" spans="1:14" s="46" customFormat="1" ht="15.75" customHeight="1">
      <c r="A130" s="128" t="s">
        <v>167</v>
      </c>
      <c r="B130" s="356"/>
      <c r="C130" s="356">
        <f>SUM(C125:C129)</f>
        <v>145.70000000000002</v>
      </c>
      <c r="D130" s="358"/>
      <c r="E130" s="356">
        <f>SUM(E125:E129)</f>
        <v>24.599999999999998</v>
      </c>
      <c r="F130" s="358"/>
      <c r="G130" s="356">
        <f>SUM(G125:G129)</f>
        <v>47.4</v>
      </c>
      <c r="H130" s="358"/>
      <c r="I130" s="356">
        <f>SUM(I125:I129)</f>
        <v>7.6999999999999993</v>
      </c>
      <c r="J130" s="358"/>
      <c r="K130" s="356">
        <f>SUM(K125:K129)</f>
        <v>0</v>
      </c>
      <c r="L130" s="359"/>
      <c r="M130" s="356">
        <f>SUM(M125:M129)</f>
        <v>225.39999999999998</v>
      </c>
      <c r="N130" s="54"/>
    </row>
    <row r="131" spans="1:14" s="46" customFormat="1" ht="15.75" customHeight="1">
      <c r="A131" s="412"/>
      <c r="B131" s="356"/>
      <c r="C131" s="356"/>
      <c r="D131" s="358"/>
      <c r="E131" s="356"/>
      <c r="F131" s="358"/>
      <c r="G131" s="356"/>
      <c r="H131" s="358"/>
      <c r="I131" s="356"/>
      <c r="J131" s="358"/>
      <c r="K131" s="356"/>
      <c r="L131" s="359"/>
      <c r="M131" s="363"/>
      <c r="N131" s="56"/>
    </row>
    <row r="132" spans="1:14" s="46" customFormat="1" ht="15.75" customHeight="1">
      <c r="A132" s="128" t="s">
        <v>168</v>
      </c>
      <c r="B132" s="356"/>
      <c r="C132" s="356"/>
      <c r="D132" s="358"/>
      <c r="E132" s="356"/>
      <c r="F132" s="358"/>
      <c r="G132" s="356"/>
      <c r="H132" s="358"/>
      <c r="I132" s="356"/>
      <c r="J132" s="358"/>
      <c r="K132" s="356"/>
      <c r="L132" s="359"/>
      <c r="M132" s="363"/>
      <c r="N132" s="56"/>
    </row>
    <row r="133" spans="1:14" s="46" customFormat="1" ht="15.75" customHeight="1">
      <c r="A133" s="412" t="s">
        <v>222</v>
      </c>
      <c r="B133" s="356"/>
      <c r="C133" s="356">
        <f>4.5+0.1+0.7-2.7</f>
        <v>2.5999999999999996</v>
      </c>
      <c r="D133" s="358"/>
      <c r="E133" s="356">
        <f>0.8-0.3</f>
        <v>0.5</v>
      </c>
      <c r="F133" s="358"/>
      <c r="G133" s="356">
        <f>-1.8-0.1</f>
        <v>-1.9000000000000001</v>
      </c>
      <c r="H133" s="358"/>
      <c r="I133" s="356">
        <f>0.3-3.7</f>
        <v>-3.4000000000000004</v>
      </c>
      <c r="J133" s="358"/>
      <c r="K133" s="356">
        <f>0</f>
        <v>0</v>
      </c>
      <c r="L133" s="359"/>
      <c r="M133" s="363">
        <f>SUM(C133:K133)</f>
        <v>-2.2000000000000011</v>
      </c>
      <c r="N133" s="56"/>
    </row>
    <row r="134" spans="1:14" s="46" customFormat="1" ht="15.75" customHeight="1">
      <c r="A134" s="412" t="s">
        <v>245</v>
      </c>
      <c r="B134" s="356"/>
      <c r="C134" s="356">
        <v>-31.1</v>
      </c>
      <c r="D134" s="358"/>
      <c r="E134" s="356">
        <v>-8.9</v>
      </c>
      <c r="F134" s="358"/>
      <c r="G134" s="356">
        <v>-1.3</v>
      </c>
      <c r="H134" s="358"/>
      <c r="I134" s="356">
        <v>-2.4</v>
      </c>
      <c r="J134" s="358"/>
      <c r="K134" s="356">
        <v>2.6</v>
      </c>
      <c r="L134" s="359"/>
      <c r="M134" s="363">
        <f t="shared" ref="M134:M136" si="7">SUM(C134:K134)</f>
        <v>-41.099999999999994</v>
      </c>
      <c r="N134" s="54"/>
    </row>
    <row r="135" spans="1:14" s="46" customFormat="1" ht="15.75" customHeight="1">
      <c r="A135" s="412" t="s">
        <v>170</v>
      </c>
      <c r="B135" s="356"/>
      <c r="C135" s="356">
        <v>-1.8</v>
      </c>
      <c r="D135" s="358"/>
      <c r="E135" s="356">
        <v>-0.9</v>
      </c>
      <c r="F135" s="358"/>
      <c r="G135" s="356">
        <v>0.5</v>
      </c>
      <c r="H135" s="358"/>
      <c r="I135" s="356">
        <v>0</v>
      </c>
      <c r="J135" s="358"/>
      <c r="K135" s="356">
        <v>-4.4000000000000004</v>
      </c>
      <c r="L135" s="359"/>
      <c r="M135" s="363">
        <f t="shared" si="7"/>
        <v>-6.6000000000000005</v>
      </c>
      <c r="N135" s="54"/>
    </row>
    <row r="136" spans="1:14" s="46" customFormat="1" ht="15.75" customHeight="1">
      <c r="A136" s="509" t="s">
        <v>364</v>
      </c>
      <c r="B136" s="356"/>
      <c r="C136" s="365">
        <v>-2.8</v>
      </c>
      <c r="D136" s="358"/>
      <c r="E136" s="365">
        <v>0</v>
      </c>
      <c r="F136" s="358"/>
      <c r="G136" s="365">
        <v>0</v>
      </c>
      <c r="H136" s="358"/>
      <c r="I136" s="365">
        <v>18.5</v>
      </c>
      <c r="J136" s="358"/>
      <c r="K136" s="365">
        <v>0</v>
      </c>
      <c r="L136" s="359"/>
      <c r="M136" s="364">
        <f t="shared" si="7"/>
        <v>15.7</v>
      </c>
      <c r="N136" s="54"/>
    </row>
    <row r="137" spans="1:14" s="46" customFormat="1" ht="15.75" customHeight="1">
      <c r="A137" s="412"/>
      <c r="B137" s="356"/>
      <c r="C137" s="356"/>
      <c r="D137" s="358"/>
      <c r="E137" s="356"/>
      <c r="F137" s="358"/>
      <c r="G137" s="356"/>
      <c r="H137" s="358"/>
      <c r="I137" s="356"/>
      <c r="J137" s="358"/>
      <c r="K137" s="356"/>
      <c r="L137" s="359"/>
      <c r="M137" s="363"/>
      <c r="N137" s="56"/>
    </row>
    <row r="138" spans="1:14" s="46" customFormat="1" ht="15.75" customHeight="1">
      <c r="A138" s="128" t="s">
        <v>114</v>
      </c>
      <c r="B138" s="356"/>
      <c r="C138" s="366">
        <f>C122-C130+SUM(C133:C136)</f>
        <v>61.199999999999982</v>
      </c>
      <c r="D138" s="367"/>
      <c r="E138" s="366">
        <f>E122-E130+SUM(E133:E136)</f>
        <v>18.700000000000003</v>
      </c>
      <c r="F138" s="367"/>
      <c r="G138" s="366">
        <f>G122-G130+SUM(G133:G136)</f>
        <v>6.1000000000000041</v>
      </c>
      <c r="H138" s="367"/>
      <c r="I138" s="366">
        <f>I122-I130+SUM(I133:I136)</f>
        <v>9</v>
      </c>
      <c r="J138" s="367"/>
      <c r="K138" s="366">
        <f>K122-K130+SUM(K133:K136)</f>
        <v>-1.8000000000000003</v>
      </c>
      <c r="L138" s="367"/>
      <c r="M138" s="368">
        <f>M122-M130+SUM(M133:M136)</f>
        <v>93.200000000000031</v>
      </c>
      <c r="N138" s="56"/>
    </row>
    <row r="139" spans="1:14" s="310" customFormat="1" ht="15.75" customHeight="1">
      <c r="A139" s="412" t="s">
        <v>363</v>
      </c>
      <c r="B139" s="356"/>
      <c r="C139" s="356" t="s">
        <v>16</v>
      </c>
      <c r="D139" s="358"/>
      <c r="E139" s="356" t="s">
        <v>16</v>
      </c>
      <c r="F139" s="358"/>
      <c r="G139" s="356" t="s">
        <v>16</v>
      </c>
      <c r="H139" s="358"/>
      <c r="I139" s="356" t="s">
        <v>16</v>
      </c>
      <c r="J139" s="358"/>
      <c r="K139" s="356" t="s">
        <v>16</v>
      </c>
      <c r="L139" s="359"/>
      <c r="M139" s="356"/>
      <c r="N139" s="56"/>
    </row>
    <row r="140" spans="1:14" s="310" customFormat="1" ht="15.75" customHeight="1">
      <c r="A140" s="412" t="s">
        <v>166</v>
      </c>
      <c r="B140" s="356"/>
      <c r="C140" s="356"/>
      <c r="D140" s="358"/>
      <c r="E140" s="356"/>
      <c r="F140" s="358"/>
      <c r="G140" s="356"/>
      <c r="H140" s="358"/>
      <c r="I140" s="356"/>
      <c r="J140" s="358"/>
      <c r="K140" s="356"/>
      <c r="L140" s="359"/>
      <c r="M140" s="363">
        <v>52.7</v>
      </c>
      <c r="N140" s="56"/>
    </row>
    <row r="141" spans="1:14" s="310" customFormat="1" ht="15.75" customHeight="1">
      <c r="A141" s="412" t="s">
        <v>362</v>
      </c>
      <c r="B141" s="356"/>
      <c r="C141" s="356"/>
      <c r="D141" s="369"/>
      <c r="E141" s="356"/>
      <c r="F141" s="369"/>
      <c r="G141" s="356"/>
      <c r="H141" s="369"/>
      <c r="I141" s="356"/>
      <c r="J141" s="369"/>
      <c r="K141" s="356"/>
      <c r="L141" s="359"/>
      <c r="M141" s="364">
        <v>-301.60000000000002</v>
      </c>
      <c r="N141" s="56"/>
    </row>
    <row r="142" spans="1:14" s="310" customFormat="1" ht="15.75" customHeight="1" thickBot="1">
      <c r="A142" s="128" t="s">
        <v>344</v>
      </c>
      <c r="B142" s="356"/>
      <c r="C142" s="356"/>
      <c r="D142" s="369"/>
      <c r="E142" s="356"/>
      <c r="F142" s="369"/>
      <c r="G142" s="356"/>
      <c r="H142" s="369"/>
      <c r="I142" s="356"/>
      <c r="J142" s="369"/>
      <c r="K142" s="356"/>
      <c r="L142" s="359"/>
      <c r="M142" s="370">
        <f>M138-M140-M141</f>
        <v>342.1</v>
      </c>
      <c r="N142" s="57"/>
    </row>
    <row r="143" spans="1:14" s="345" customFormat="1" ht="40.200000000000003" customHeight="1" thickTop="1">
      <c r="A143" s="543" t="s">
        <v>337</v>
      </c>
      <c r="B143" s="543"/>
      <c r="C143" s="543"/>
      <c r="D143" s="543"/>
      <c r="E143" s="543"/>
      <c r="F143" s="543"/>
      <c r="G143" s="543"/>
      <c r="H143" s="543"/>
      <c r="I143" s="543"/>
      <c r="J143" s="543"/>
      <c r="K143" s="543"/>
      <c r="L143" s="543"/>
      <c r="M143" s="543"/>
      <c r="N143" s="344"/>
    </row>
    <row r="144" spans="1:14" s="46" customFormat="1" ht="15.75" customHeight="1">
      <c r="A144" s="444"/>
      <c r="B144" s="444"/>
      <c r="C144" s="444"/>
      <c r="D144" s="445"/>
      <c r="E144" s="444"/>
      <c r="F144" s="445"/>
      <c r="G144" s="445"/>
      <c r="H144" s="445"/>
      <c r="I144" s="445"/>
      <c r="J144" s="445"/>
      <c r="K144" s="444"/>
      <c r="L144" s="445"/>
      <c r="M144" s="446"/>
      <c r="N144" s="47"/>
    </row>
  </sheetData>
  <mergeCells count="13">
    <mergeCell ref="A143:M143"/>
    <mergeCell ref="C82:C83"/>
    <mergeCell ref="E82:E83"/>
    <mergeCell ref="C116:C117"/>
    <mergeCell ref="E116:E117"/>
    <mergeCell ref="A75:M75"/>
    <mergeCell ref="A109:M109"/>
    <mergeCell ref="A3:L3"/>
    <mergeCell ref="C14:C15"/>
    <mergeCell ref="E14:E15"/>
    <mergeCell ref="C48:C49"/>
    <mergeCell ref="E48:E49"/>
    <mergeCell ref="A41:M41"/>
  </mergeCells>
  <hyperlinks>
    <hyperlink ref="A2" location="'Table of Contents'!A1" display="'Table of Contents'!A1"/>
    <hyperlink ref="A4" location="'Quarterly Financial Data 2017'!A9:M41" display="First Quarter"/>
    <hyperlink ref="A5" location="'Quarterly Financial Data 2017'!A43:M75" display="Second Quarter"/>
    <hyperlink ref="A6" location="'Quarterly Financial Data 2017'!A77:M109" display="Third Quarter"/>
    <hyperlink ref="A7" location="'Quarterly Financial Data 2017'!A111:M142" display="Fourth Quarter"/>
  </hyperlinks>
  <pageMargins left="0.5" right="0.5" top="1" bottom="1" header="0.5" footer="0.5"/>
  <pageSetup scale="65" fitToHeight="4" orientation="portrait" r:id="rId1"/>
  <headerFooter alignWithMargins="0"/>
  <rowBreaks count="3" manualBreakCount="3">
    <brk id="42" max="12" man="1"/>
    <brk id="76" max="12" man="1"/>
    <brk id="11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N144"/>
  <sheetViews>
    <sheetView zoomScaleNormal="100" workbookViewId="0"/>
  </sheetViews>
  <sheetFormatPr defaultColWidth="9.109375" defaultRowHeight="13.2"/>
  <cols>
    <col min="1" max="1" width="40.109375" style="71" bestFit="1" customWidth="1"/>
    <col min="2" max="2" width="1.6640625" style="71" customWidth="1"/>
    <col min="3" max="3" width="10.6640625" style="71" customWidth="1"/>
    <col min="4" max="4" width="1.6640625" style="72" customWidth="1"/>
    <col min="5" max="5" width="13.109375" style="71" customWidth="1"/>
    <col min="6" max="6" width="1.6640625" style="72" customWidth="1"/>
    <col min="7" max="7" width="10.6640625" style="72" customWidth="1"/>
    <col min="8" max="8" width="1.6640625" style="72" customWidth="1"/>
    <col min="9" max="9" width="10.6640625" style="72" customWidth="1"/>
    <col min="10" max="10" width="1.6640625" style="72" customWidth="1"/>
    <col min="11" max="11" width="10.6640625" style="71" customWidth="1"/>
    <col min="12" max="12" width="1.6640625" style="72" customWidth="1"/>
    <col min="13" max="13" width="12.88671875" style="71" bestFit="1" customWidth="1"/>
    <col min="14" max="14" width="1.6640625" style="72" customWidth="1"/>
    <col min="15" max="16384" width="9.109375" style="71"/>
  </cols>
  <sheetData>
    <row r="2" spans="1:14" s="58" customFormat="1" ht="15.75" customHeight="1">
      <c r="A2" s="45" t="s">
        <v>59</v>
      </c>
      <c r="D2" s="59"/>
      <c r="F2" s="59"/>
      <c r="G2" s="59"/>
      <c r="H2" s="59"/>
      <c r="I2" s="59"/>
      <c r="J2" s="59"/>
      <c r="L2" s="59"/>
      <c r="N2" s="59"/>
    </row>
    <row r="3" spans="1:14" s="58" customFormat="1" ht="15.6">
      <c r="A3" s="565" t="s">
        <v>240</v>
      </c>
      <c r="B3" s="566"/>
      <c r="C3" s="566"/>
      <c r="D3" s="566"/>
      <c r="E3" s="566"/>
      <c r="F3" s="566"/>
      <c r="G3" s="566"/>
      <c r="H3" s="566"/>
      <c r="I3" s="566"/>
      <c r="J3" s="566"/>
      <c r="K3" s="566"/>
      <c r="L3" s="566"/>
      <c r="N3" s="59"/>
    </row>
    <row r="4" spans="1:14" s="58" customFormat="1" ht="15.75" customHeight="1">
      <c r="A4" s="305" t="s">
        <v>54</v>
      </c>
      <c r="D4" s="59"/>
      <c r="F4" s="59"/>
      <c r="G4" s="59"/>
      <c r="H4" s="59"/>
      <c r="I4" s="59"/>
      <c r="J4" s="59"/>
      <c r="L4" s="59"/>
      <c r="N4" s="59"/>
    </row>
    <row r="5" spans="1:14" s="58" customFormat="1" ht="15.75" customHeight="1">
      <c r="A5" s="305" t="s">
        <v>55</v>
      </c>
      <c r="D5" s="59"/>
      <c r="F5" s="59"/>
      <c r="G5" s="59"/>
      <c r="H5" s="59"/>
      <c r="I5" s="59"/>
      <c r="J5" s="59"/>
      <c r="L5" s="59"/>
      <c r="N5" s="59"/>
    </row>
    <row r="6" spans="1:14" s="58" customFormat="1" ht="15.75" customHeight="1">
      <c r="A6" s="305" t="s">
        <v>56</v>
      </c>
      <c r="D6" s="59"/>
      <c r="F6" s="59"/>
      <c r="G6" s="59"/>
      <c r="H6" s="59"/>
      <c r="I6" s="59"/>
      <c r="J6" s="59"/>
      <c r="L6" s="59"/>
      <c r="N6" s="59"/>
    </row>
    <row r="7" spans="1:14" s="58" customFormat="1" ht="15.75" customHeight="1">
      <c r="A7" s="305" t="s">
        <v>57</v>
      </c>
      <c r="D7" s="59"/>
      <c r="F7" s="59"/>
      <c r="G7" s="59"/>
      <c r="H7" s="59"/>
      <c r="I7" s="59"/>
      <c r="J7" s="59"/>
      <c r="L7" s="59"/>
      <c r="N7" s="59"/>
    </row>
    <row r="8" spans="1:14" s="58" customFormat="1" ht="15.75" customHeight="1">
      <c r="C8" s="48"/>
      <c r="D8" s="59"/>
      <c r="E8" s="48"/>
      <c r="F8" s="59"/>
      <c r="G8" s="59"/>
      <c r="H8" s="59"/>
      <c r="I8" s="59"/>
      <c r="J8" s="59"/>
      <c r="L8" s="59"/>
      <c r="N8" s="59"/>
    </row>
    <row r="9" spans="1:14" s="58" customFormat="1" ht="15.75" customHeight="1">
      <c r="A9" s="173" t="s">
        <v>63</v>
      </c>
      <c r="B9" s="194"/>
      <c r="C9" s="194"/>
      <c r="D9" s="195"/>
      <c r="E9" s="194"/>
      <c r="F9" s="195"/>
      <c r="G9" s="195"/>
      <c r="H9" s="195"/>
      <c r="I9" s="195"/>
      <c r="J9" s="195"/>
      <c r="K9" s="194"/>
      <c r="L9" s="195"/>
      <c r="M9" s="194"/>
      <c r="N9" s="59"/>
    </row>
    <row r="10" spans="1:14" s="83" customFormat="1" ht="15.6">
      <c r="A10" s="168" t="s">
        <v>127</v>
      </c>
      <c r="B10" s="168"/>
      <c r="C10" s="168"/>
      <c r="D10" s="168"/>
      <c r="E10" s="168"/>
      <c r="F10" s="168"/>
      <c r="G10" s="168"/>
      <c r="H10" s="168"/>
      <c r="I10" s="168"/>
      <c r="J10" s="168"/>
      <c r="K10" s="168"/>
      <c r="L10" s="168"/>
      <c r="M10" s="168"/>
      <c r="N10" s="82"/>
    </row>
    <row r="11" spans="1:14" s="83" customFormat="1" ht="15.6">
      <c r="A11" s="168" t="s">
        <v>241</v>
      </c>
      <c r="B11" s="168"/>
      <c r="C11" s="168"/>
      <c r="D11" s="168"/>
      <c r="E11" s="168"/>
      <c r="F11" s="168"/>
      <c r="G11" s="168"/>
      <c r="H11" s="168"/>
      <c r="I11" s="168"/>
      <c r="J11" s="168"/>
      <c r="K11" s="168"/>
      <c r="L11" s="169"/>
      <c r="M11" s="169"/>
      <c r="N11" s="82"/>
    </row>
    <row r="12" spans="1:14">
      <c r="A12" s="170" t="s">
        <v>265</v>
      </c>
      <c r="B12" s="170"/>
      <c r="C12" s="170"/>
      <c r="D12" s="170"/>
      <c r="E12" s="170"/>
      <c r="F12" s="170"/>
      <c r="G12" s="170"/>
      <c r="H12" s="170"/>
      <c r="I12" s="170"/>
      <c r="J12" s="170"/>
      <c r="K12" s="170"/>
      <c r="L12" s="165"/>
      <c r="M12" s="165"/>
      <c r="N12" s="35"/>
    </row>
    <row r="13" spans="1:14" s="59" customFormat="1" ht="15.75" customHeight="1">
      <c r="A13" s="174"/>
      <c r="B13" s="196"/>
      <c r="C13" s="196"/>
      <c r="D13" s="196"/>
      <c r="E13" s="196"/>
      <c r="F13" s="196"/>
      <c r="G13" s="196"/>
      <c r="H13" s="175"/>
      <c r="I13" s="196"/>
      <c r="J13" s="196"/>
      <c r="K13" s="196"/>
      <c r="L13" s="196"/>
      <c r="M13" s="196"/>
      <c r="N13" s="60"/>
    </row>
    <row r="14" spans="1:14" s="351" customFormat="1" ht="15.75" customHeight="1">
      <c r="A14" s="176"/>
      <c r="B14" s="177"/>
      <c r="C14" s="567" t="s">
        <v>182</v>
      </c>
      <c r="D14" s="178"/>
      <c r="E14" s="567" t="s">
        <v>183</v>
      </c>
      <c r="F14" s="355"/>
      <c r="G14" s="194"/>
      <c r="H14" s="176"/>
      <c r="I14" s="352" t="s">
        <v>140</v>
      </c>
      <c r="J14" s="355"/>
      <c r="K14" s="176"/>
      <c r="L14" s="176"/>
      <c r="M14" s="178" t="s">
        <v>184</v>
      </c>
      <c r="N14" s="50"/>
    </row>
    <row r="15" spans="1:14" s="58" customFormat="1" ht="15.75" customHeight="1">
      <c r="A15" s="178"/>
      <c r="B15" s="179"/>
      <c r="C15" s="568"/>
      <c r="D15" s="178"/>
      <c r="E15" s="568"/>
      <c r="F15" s="178"/>
      <c r="G15" s="180" t="s">
        <v>95</v>
      </c>
      <c r="H15" s="178"/>
      <c r="I15" s="354" t="s">
        <v>141</v>
      </c>
      <c r="J15" s="178"/>
      <c r="K15" s="180" t="s">
        <v>31</v>
      </c>
      <c r="L15" s="178"/>
      <c r="M15" s="180" t="s">
        <v>185</v>
      </c>
      <c r="N15" s="51"/>
    </row>
    <row r="16" spans="1:14" s="58" customFormat="1" ht="15.75" customHeight="1">
      <c r="A16" s="128" t="s">
        <v>6</v>
      </c>
      <c r="B16" s="356"/>
      <c r="C16" s="357"/>
      <c r="D16" s="358"/>
      <c r="E16" s="357"/>
      <c r="F16" s="358"/>
      <c r="G16" s="357"/>
      <c r="H16" s="358"/>
      <c r="I16" s="358"/>
      <c r="J16" s="358"/>
      <c r="K16" s="357"/>
      <c r="L16" s="359"/>
      <c r="M16" s="357"/>
      <c r="N16" s="61"/>
    </row>
    <row r="17" spans="1:14" s="58" customFormat="1" ht="15.75" customHeight="1">
      <c r="A17" s="350" t="s">
        <v>162</v>
      </c>
      <c r="B17" s="360"/>
      <c r="C17" s="361">
        <v>236.6</v>
      </c>
      <c r="D17" s="358"/>
      <c r="E17" s="361">
        <v>44.9</v>
      </c>
      <c r="F17" s="358"/>
      <c r="G17" s="361">
        <v>1</v>
      </c>
      <c r="H17" s="358"/>
      <c r="I17" s="361">
        <v>2</v>
      </c>
      <c r="J17" s="358"/>
      <c r="K17" s="361">
        <v>0</v>
      </c>
      <c r="L17" s="362"/>
      <c r="M17" s="361">
        <f>SUM(C17:K17)</f>
        <v>284.5</v>
      </c>
      <c r="N17" s="62"/>
    </row>
    <row r="18" spans="1:14" s="58" customFormat="1" ht="15.75" customHeight="1">
      <c r="A18" s="350" t="s">
        <v>73</v>
      </c>
      <c r="B18" s="356"/>
      <c r="C18" s="197">
        <v>0</v>
      </c>
      <c r="D18" s="358"/>
      <c r="E18" s="197">
        <v>0</v>
      </c>
      <c r="F18" s="358"/>
      <c r="G18" s="197">
        <v>4.0999999999999996</v>
      </c>
      <c r="H18" s="358"/>
      <c r="I18" s="197">
        <v>16.2</v>
      </c>
      <c r="J18" s="358"/>
      <c r="K18" s="197">
        <v>0</v>
      </c>
      <c r="L18" s="197"/>
      <c r="M18" s="363">
        <f>SUM(C18:K18)</f>
        <v>20.299999999999997</v>
      </c>
      <c r="N18" s="63"/>
    </row>
    <row r="19" spans="1:14" s="58" customFormat="1" ht="15.75" customHeight="1">
      <c r="A19" s="350" t="s">
        <v>161</v>
      </c>
      <c r="B19" s="356"/>
      <c r="C19" s="364">
        <v>27.8</v>
      </c>
      <c r="D19" s="358"/>
      <c r="E19" s="364">
        <v>1.6</v>
      </c>
      <c r="F19" s="358"/>
      <c r="G19" s="364">
        <v>0</v>
      </c>
      <c r="H19" s="358"/>
      <c r="I19" s="364">
        <v>0.2</v>
      </c>
      <c r="J19" s="358"/>
      <c r="K19" s="364">
        <v>0</v>
      </c>
      <c r="L19" s="359"/>
      <c r="M19" s="364">
        <f>SUM(C19:K19)</f>
        <v>29.6</v>
      </c>
      <c r="N19" s="63"/>
    </row>
    <row r="20" spans="1:14" s="58" customFormat="1" ht="15.75" customHeight="1">
      <c r="A20" s="128" t="s">
        <v>163</v>
      </c>
      <c r="B20" s="191"/>
      <c r="C20" s="191">
        <f>SUM(C17:C19)</f>
        <v>264.39999999999998</v>
      </c>
      <c r="D20" s="358"/>
      <c r="E20" s="191">
        <f>SUM(E17:E19)</f>
        <v>46.5</v>
      </c>
      <c r="F20" s="358"/>
      <c r="G20" s="191">
        <f>SUM(G17:G19)</f>
        <v>5.0999999999999996</v>
      </c>
      <c r="H20" s="358"/>
      <c r="I20" s="191">
        <f>SUM(I17:I19)</f>
        <v>18.399999999999999</v>
      </c>
      <c r="J20" s="358"/>
      <c r="K20" s="191">
        <f>SUM(K17:K19)</f>
        <v>0</v>
      </c>
      <c r="L20" s="191"/>
      <c r="M20" s="191">
        <f>SUM(M17:M19)</f>
        <v>334.40000000000003</v>
      </c>
      <c r="N20" s="55"/>
    </row>
    <row r="21" spans="1:14" s="58" customFormat="1" ht="15.75" customHeight="1">
      <c r="A21" s="350" t="s">
        <v>16</v>
      </c>
      <c r="B21" s="356"/>
      <c r="C21" s="356"/>
      <c r="D21" s="358"/>
      <c r="E21" s="356"/>
      <c r="F21" s="358"/>
      <c r="G21" s="356"/>
      <c r="H21" s="358"/>
      <c r="I21" s="356"/>
      <c r="J21" s="358"/>
      <c r="K21" s="356"/>
      <c r="L21" s="359"/>
      <c r="M21" s="356"/>
      <c r="N21" s="64"/>
    </row>
    <row r="22" spans="1:14" s="58" customFormat="1" ht="15.75" customHeight="1">
      <c r="A22" s="128" t="s">
        <v>164</v>
      </c>
      <c r="B22" s="356"/>
      <c r="C22" s="356"/>
      <c r="D22" s="358"/>
      <c r="E22" s="356"/>
      <c r="F22" s="358"/>
      <c r="G22" s="356"/>
      <c r="H22" s="358"/>
      <c r="I22" s="356"/>
      <c r="J22" s="358"/>
      <c r="K22" s="356"/>
      <c r="L22" s="359"/>
      <c r="M22" s="356"/>
      <c r="N22" s="64"/>
    </row>
    <row r="23" spans="1:14" s="58" customFormat="1" ht="15.75" customHeight="1">
      <c r="A23" s="350" t="s">
        <v>72</v>
      </c>
      <c r="B23" s="356"/>
      <c r="C23" s="356">
        <v>65.8</v>
      </c>
      <c r="D23" s="358"/>
      <c r="E23" s="356">
        <v>12.5</v>
      </c>
      <c r="F23" s="358"/>
      <c r="G23" s="356">
        <v>0.2</v>
      </c>
      <c r="H23" s="358"/>
      <c r="I23" s="356">
        <v>0</v>
      </c>
      <c r="J23" s="358"/>
      <c r="K23" s="356">
        <v>0</v>
      </c>
      <c r="L23" s="359"/>
      <c r="M23" s="363">
        <f>SUM(C23:K23)</f>
        <v>78.5</v>
      </c>
      <c r="N23" s="63"/>
    </row>
    <row r="24" spans="1:14" s="58" customFormat="1" ht="15.75" customHeight="1">
      <c r="A24" s="350" t="s">
        <v>135</v>
      </c>
      <c r="B24" s="356"/>
      <c r="C24" s="356">
        <v>0</v>
      </c>
      <c r="D24" s="358"/>
      <c r="E24" s="356">
        <v>0</v>
      </c>
      <c r="F24" s="358"/>
      <c r="G24" s="356">
        <v>2.9</v>
      </c>
      <c r="H24" s="358"/>
      <c r="I24" s="356">
        <v>9.4</v>
      </c>
      <c r="J24" s="358"/>
      <c r="K24" s="356">
        <v>0</v>
      </c>
      <c r="L24" s="359"/>
      <c r="M24" s="363">
        <f t="shared" ref="M24:M27" si="0">SUM(C24:K24)</f>
        <v>12.3</v>
      </c>
      <c r="N24" s="63"/>
    </row>
    <row r="25" spans="1:14" s="58" customFormat="1" ht="15.75" customHeight="1">
      <c r="A25" s="350" t="s">
        <v>210</v>
      </c>
      <c r="B25" s="356"/>
      <c r="C25" s="356">
        <v>56.5</v>
      </c>
      <c r="D25" s="358"/>
      <c r="E25" s="356">
        <v>11.1</v>
      </c>
      <c r="F25" s="358"/>
      <c r="G25" s="356">
        <v>0</v>
      </c>
      <c r="H25" s="358"/>
      <c r="I25" s="356">
        <v>1.7</v>
      </c>
      <c r="J25" s="358"/>
      <c r="K25" s="356">
        <v>0</v>
      </c>
      <c r="L25" s="359"/>
      <c r="M25" s="363">
        <f t="shared" si="0"/>
        <v>69.3</v>
      </c>
      <c r="N25" s="63"/>
    </row>
    <row r="26" spans="1:14" s="58" customFormat="1" ht="15.75" customHeight="1">
      <c r="A26" s="350" t="s">
        <v>7</v>
      </c>
      <c r="B26" s="356"/>
      <c r="C26" s="356">
        <v>16.8</v>
      </c>
      <c r="D26" s="358"/>
      <c r="E26" s="356">
        <v>0</v>
      </c>
      <c r="F26" s="358"/>
      <c r="G26" s="356">
        <v>0</v>
      </c>
      <c r="H26" s="358"/>
      <c r="I26" s="356">
        <v>0</v>
      </c>
      <c r="J26" s="358"/>
      <c r="K26" s="356">
        <v>0</v>
      </c>
      <c r="L26" s="359"/>
      <c r="M26" s="363">
        <f t="shared" si="0"/>
        <v>16.8</v>
      </c>
      <c r="N26" s="63"/>
    </row>
    <row r="27" spans="1:14" s="58" customFormat="1" ht="15.75" customHeight="1">
      <c r="A27" s="350" t="s">
        <v>165</v>
      </c>
      <c r="B27" s="356"/>
      <c r="C27" s="365">
        <v>6.9</v>
      </c>
      <c r="D27" s="358"/>
      <c r="E27" s="365">
        <v>1.4</v>
      </c>
      <c r="F27" s="358"/>
      <c r="G27" s="365">
        <v>0</v>
      </c>
      <c r="H27" s="358"/>
      <c r="I27" s="365">
        <v>0.5</v>
      </c>
      <c r="J27" s="358"/>
      <c r="K27" s="365">
        <v>0</v>
      </c>
      <c r="L27" s="359"/>
      <c r="M27" s="364">
        <f t="shared" si="0"/>
        <v>8.8000000000000007</v>
      </c>
      <c r="N27" s="63"/>
    </row>
    <row r="28" spans="1:14" s="58" customFormat="1" ht="15.75" customHeight="1">
      <c r="A28" s="128" t="s">
        <v>167</v>
      </c>
      <c r="B28" s="356"/>
      <c r="C28" s="356">
        <f>SUM(C23:C27)</f>
        <v>146</v>
      </c>
      <c r="D28" s="358"/>
      <c r="E28" s="356">
        <f>SUM(E23:E27)</f>
        <v>25</v>
      </c>
      <c r="F28" s="358"/>
      <c r="G28" s="356">
        <f>SUM(G23:G27)</f>
        <v>3.1</v>
      </c>
      <c r="H28" s="358"/>
      <c r="I28" s="356">
        <f>SUM(I23:I27)</f>
        <v>11.6</v>
      </c>
      <c r="J28" s="358"/>
      <c r="K28" s="356">
        <f>SUM(K23:K27)</f>
        <v>0</v>
      </c>
      <c r="L28" s="359"/>
      <c r="M28" s="356">
        <f>SUM(M23:M27)</f>
        <v>185.70000000000002</v>
      </c>
      <c r="N28" s="63"/>
    </row>
    <row r="29" spans="1:14" s="58" customFormat="1" ht="15.75" customHeight="1">
      <c r="A29" s="350"/>
      <c r="B29" s="356"/>
      <c r="C29" s="356"/>
      <c r="D29" s="358"/>
      <c r="E29" s="356"/>
      <c r="F29" s="358"/>
      <c r="G29" s="356"/>
      <c r="H29" s="358"/>
      <c r="I29" s="356"/>
      <c r="J29" s="358"/>
      <c r="K29" s="356"/>
      <c r="L29" s="359"/>
      <c r="M29" s="363"/>
      <c r="N29" s="63"/>
    </row>
    <row r="30" spans="1:14" s="58" customFormat="1" ht="15.75" customHeight="1">
      <c r="A30" s="128" t="s">
        <v>168</v>
      </c>
      <c r="B30" s="356"/>
      <c r="C30" s="356"/>
      <c r="D30" s="358"/>
      <c r="E30" s="356"/>
      <c r="F30" s="358"/>
      <c r="G30" s="356"/>
      <c r="H30" s="358"/>
      <c r="I30" s="356"/>
      <c r="J30" s="358"/>
      <c r="K30" s="356"/>
      <c r="L30" s="359"/>
      <c r="M30" s="363"/>
      <c r="N30" s="63"/>
    </row>
    <row r="31" spans="1:14" s="58" customFormat="1" ht="15.75" customHeight="1">
      <c r="A31" s="350" t="s">
        <v>169</v>
      </c>
      <c r="B31" s="356"/>
      <c r="C31" s="356">
        <v>18.600000000000001</v>
      </c>
      <c r="D31" s="358"/>
      <c r="E31" s="356">
        <v>0.7</v>
      </c>
      <c r="F31" s="358"/>
      <c r="G31" s="356">
        <v>0</v>
      </c>
      <c r="H31" s="358"/>
      <c r="I31" s="356">
        <v>3.9</v>
      </c>
      <c r="J31" s="358"/>
      <c r="K31" s="356">
        <v>0</v>
      </c>
      <c r="L31" s="359"/>
      <c r="M31" s="363">
        <f>SUM(C31:K31)</f>
        <v>23.2</v>
      </c>
      <c r="N31" s="63"/>
    </row>
    <row r="32" spans="1:14" s="58" customFormat="1" ht="15.75" customHeight="1">
      <c r="A32" s="350" t="s">
        <v>245</v>
      </c>
      <c r="B32" s="356"/>
      <c r="C32" s="356">
        <v>-27.2</v>
      </c>
      <c r="D32" s="358"/>
      <c r="E32" s="356">
        <v>-7.3</v>
      </c>
      <c r="F32" s="358"/>
      <c r="G32" s="356">
        <v>-1.1000000000000001</v>
      </c>
      <c r="H32" s="358"/>
      <c r="I32" s="356">
        <v>-2.2000000000000002</v>
      </c>
      <c r="J32" s="358"/>
      <c r="K32" s="356">
        <v>0.6</v>
      </c>
      <c r="L32" s="359"/>
      <c r="M32" s="363">
        <f t="shared" ref="M32:M34" si="1">SUM(C32:K32)</f>
        <v>-37.200000000000003</v>
      </c>
      <c r="N32" s="63"/>
    </row>
    <row r="33" spans="1:14" s="58" customFormat="1" ht="15.75" customHeight="1">
      <c r="A33" s="372" t="s">
        <v>170</v>
      </c>
      <c r="B33" s="356"/>
      <c r="C33" s="356">
        <v>-1.3</v>
      </c>
      <c r="D33" s="358"/>
      <c r="E33" s="356">
        <v>-2.2000000000000002</v>
      </c>
      <c r="F33" s="358"/>
      <c r="G33" s="356">
        <v>0</v>
      </c>
      <c r="H33" s="358"/>
      <c r="I33" s="356">
        <v>0</v>
      </c>
      <c r="J33" s="358"/>
      <c r="K33" s="356">
        <v>0.2</v>
      </c>
      <c r="L33" s="359"/>
      <c r="M33" s="363">
        <f t="shared" si="1"/>
        <v>-3.3</v>
      </c>
      <c r="N33" s="63"/>
    </row>
    <row r="34" spans="1:14" s="58" customFormat="1" ht="15.75" customHeight="1">
      <c r="A34" s="509" t="s">
        <v>346</v>
      </c>
      <c r="B34" s="356"/>
      <c r="C34" s="365">
        <v>0.2</v>
      </c>
      <c r="D34" s="358"/>
      <c r="E34" s="365">
        <v>-0.1</v>
      </c>
      <c r="F34" s="358"/>
      <c r="G34" s="365">
        <v>0</v>
      </c>
      <c r="H34" s="358"/>
      <c r="I34" s="365">
        <v>10.1</v>
      </c>
      <c r="J34" s="358"/>
      <c r="K34" s="365">
        <v>0</v>
      </c>
      <c r="L34" s="359"/>
      <c r="M34" s="364">
        <f t="shared" si="1"/>
        <v>10.199999999999999</v>
      </c>
      <c r="N34" s="63"/>
    </row>
    <row r="35" spans="1:14" s="58" customFormat="1" ht="15.75" customHeight="1">
      <c r="A35" s="350"/>
      <c r="B35" s="356"/>
      <c r="C35" s="356"/>
      <c r="D35" s="358"/>
      <c r="E35" s="356"/>
      <c r="F35" s="358"/>
      <c r="G35" s="356"/>
      <c r="H35" s="358"/>
      <c r="I35" s="356"/>
      <c r="J35" s="358"/>
      <c r="K35" s="356"/>
      <c r="L35" s="359"/>
      <c r="M35" s="363"/>
      <c r="N35" s="63"/>
    </row>
    <row r="36" spans="1:14" s="58" customFormat="1" ht="15.75" customHeight="1">
      <c r="A36" s="128" t="s">
        <v>341</v>
      </c>
      <c r="B36" s="356"/>
      <c r="C36" s="366">
        <f>C20-C28+SUM(C31:C34)</f>
        <v>108.69999999999997</v>
      </c>
      <c r="D36" s="367"/>
      <c r="E36" s="366">
        <f>E20-E28+SUM(E31:E34)</f>
        <v>12.6</v>
      </c>
      <c r="F36" s="367"/>
      <c r="G36" s="366">
        <f>G20-G28+SUM(G31:G34)</f>
        <v>0.89999999999999947</v>
      </c>
      <c r="H36" s="367"/>
      <c r="I36" s="366">
        <f>I20-I28+SUM(I31:I34)</f>
        <v>18.599999999999998</v>
      </c>
      <c r="J36" s="367"/>
      <c r="K36" s="366">
        <f>K20-K28+SUM(K31:K34)</f>
        <v>0.8</v>
      </c>
      <c r="L36" s="367"/>
      <c r="M36" s="368">
        <f>M20-M28+SUM(M31:M34)</f>
        <v>141.60000000000002</v>
      </c>
      <c r="N36" s="64"/>
    </row>
    <row r="37" spans="1:14" s="58" customFormat="1" ht="15.75" customHeight="1">
      <c r="A37" s="350" t="s">
        <v>363</v>
      </c>
      <c r="B37" s="356"/>
      <c r="C37" s="356" t="s">
        <v>16</v>
      </c>
      <c r="D37" s="358"/>
      <c r="E37" s="356" t="s">
        <v>16</v>
      </c>
      <c r="F37" s="358"/>
      <c r="G37" s="356" t="s">
        <v>16</v>
      </c>
      <c r="H37" s="358"/>
      <c r="I37" s="356" t="s">
        <v>16</v>
      </c>
      <c r="J37" s="358"/>
      <c r="K37" s="356" t="s">
        <v>16</v>
      </c>
      <c r="L37" s="359"/>
      <c r="M37" s="356"/>
      <c r="N37" s="64"/>
    </row>
    <row r="38" spans="1:14" s="58" customFormat="1" ht="15.75" customHeight="1">
      <c r="A38" s="350" t="s">
        <v>166</v>
      </c>
      <c r="B38" s="356"/>
      <c r="C38" s="356"/>
      <c r="D38" s="358"/>
      <c r="E38" s="356"/>
      <c r="F38" s="358"/>
      <c r="G38" s="356"/>
      <c r="H38" s="358"/>
      <c r="I38" s="356"/>
      <c r="J38" s="358"/>
      <c r="K38" s="356"/>
      <c r="L38" s="359"/>
      <c r="M38" s="363">
        <v>38.799999999999997</v>
      </c>
      <c r="N38" s="63"/>
    </row>
    <row r="39" spans="1:14" s="58" customFormat="1" ht="15.75" customHeight="1">
      <c r="A39" s="350" t="s">
        <v>251</v>
      </c>
      <c r="B39" s="356"/>
      <c r="C39" s="356"/>
      <c r="D39" s="369"/>
      <c r="E39" s="356"/>
      <c r="F39" s="369"/>
      <c r="G39" s="356"/>
      <c r="H39" s="369"/>
      <c r="I39" s="356"/>
      <c r="J39" s="369"/>
      <c r="K39" s="356"/>
      <c r="L39" s="359"/>
      <c r="M39" s="364">
        <v>33.5</v>
      </c>
      <c r="N39" s="63"/>
    </row>
    <row r="40" spans="1:14" s="58" customFormat="1" ht="15.75" customHeight="1" thickBot="1">
      <c r="A40" s="128" t="s">
        <v>344</v>
      </c>
      <c r="B40" s="356"/>
      <c r="C40" s="356"/>
      <c r="D40" s="369"/>
      <c r="E40" s="356"/>
      <c r="F40" s="369"/>
      <c r="G40" s="356"/>
      <c r="H40" s="369"/>
      <c r="I40" s="356"/>
      <c r="J40" s="369"/>
      <c r="K40" s="356"/>
      <c r="L40" s="359"/>
      <c r="M40" s="370">
        <f>M36-M38-M39</f>
        <v>69.300000000000026</v>
      </c>
      <c r="N40" s="64"/>
    </row>
    <row r="41" spans="1:14" s="58" customFormat="1" ht="40.200000000000003" customHeight="1" thickTop="1">
      <c r="A41" s="543" t="s">
        <v>340</v>
      </c>
      <c r="B41" s="543"/>
      <c r="C41" s="543"/>
      <c r="D41" s="543"/>
      <c r="E41" s="543"/>
      <c r="F41" s="543"/>
      <c r="G41" s="543"/>
      <c r="H41" s="543"/>
      <c r="I41" s="543"/>
      <c r="J41" s="543"/>
      <c r="K41" s="543"/>
      <c r="L41" s="543"/>
      <c r="M41" s="543"/>
      <c r="N41" s="59"/>
    </row>
    <row r="42" spans="1:14" s="58" customFormat="1" ht="15.75" customHeight="1">
      <c r="D42" s="59"/>
      <c r="F42" s="59"/>
      <c r="G42" s="59"/>
      <c r="H42" s="59"/>
      <c r="I42" s="59"/>
      <c r="J42" s="59"/>
      <c r="L42" s="59"/>
      <c r="N42" s="59"/>
    </row>
    <row r="43" spans="1:14" s="58" customFormat="1" ht="15.75" customHeight="1">
      <c r="A43" s="173" t="s">
        <v>63</v>
      </c>
      <c r="B43" s="194"/>
      <c r="C43" s="194"/>
      <c r="D43" s="195"/>
      <c r="E43" s="194"/>
      <c r="F43" s="195"/>
      <c r="G43" s="195"/>
      <c r="H43" s="195"/>
      <c r="I43" s="195"/>
      <c r="J43" s="195"/>
      <c r="K43" s="194"/>
      <c r="L43" s="195"/>
      <c r="M43" s="194"/>
      <c r="N43" s="59"/>
    </row>
    <row r="44" spans="1:14" s="83" customFormat="1" ht="15.6">
      <c r="A44" s="168" t="s">
        <v>127</v>
      </c>
      <c r="B44" s="168"/>
      <c r="C44" s="168"/>
      <c r="D44" s="168"/>
      <c r="E44" s="168"/>
      <c r="F44" s="168"/>
      <c r="G44" s="168"/>
      <c r="H44" s="168"/>
      <c r="I44" s="168"/>
      <c r="J44" s="168"/>
      <c r="K44" s="168"/>
      <c r="L44" s="168"/>
      <c r="M44" s="168"/>
      <c r="N44" s="82"/>
    </row>
    <row r="45" spans="1:14" s="83" customFormat="1" ht="15.6">
      <c r="A45" s="168" t="s">
        <v>244</v>
      </c>
      <c r="B45" s="168"/>
      <c r="C45" s="168"/>
      <c r="D45" s="168"/>
      <c r="E45" s="168"/>
      <c r="F45" s="168"/>
      <c r="G45" s="168"/>
      <c r="H45" s="168"/>
      <c r="I45" s="168"/>
      <c r="J45" s="168"/>
      <c r="K45" s="168"/>
      <c r="L45" s="169"/>
      <c r="M45" s="169"/>
      <c r="N45" s="82"/>
    </row>
    <row r="46" spans="1:14">
      <c r="A46" s="170" t="s">
        <v>265</v>
      </c>
      <c r="B46" s="170"/>
      <c r="C46" s="170"/>
      <c r="D46" s="170"/>
      <c r="E46" s="170"/>
      <c r="F46" s="170"/>
      <c r="G46" s="170"/>
      <c r="H46" s="170"/>
      <c r="I46" s="170"/>
      <c r="J46" s="170"/>
      <c r="K46" s="170"/>
      <c r="L46" s="165"/>
      <c r="M46" s="165"/>
      <c r="N46" s="35"/>
    </row>
    <row r="47" spans="1:14" s="59" customFormat="1" ht="15.75" customHeight="1">
      <c r="A47" s="174"/>
      <c r="B47" s="196"/>
      <c r="C47" s="196"/>
      <c r="D47" s="196"/>
      <c r="E47" s="196"/>
      <c r="F47" s="196"/>
      <c r="G47" s="196"/>
      <c r="H47" s="196"/>
      <c r="I47" s="196"/>
      <c r="J47" s="196"/>
      <c r="K47" s="196"/>
      <c r="L47" s="196"/>
      <c r="M47" s="196"/>
      <c r="N47" s="60"/>
    </row>
    <row r="48" spans="1:14" s="58" customFormat="1" ht="15.75" customHeight="1">
      <c r="A48" s="176"/>
      <c r="B48" s="177"/>
      <c r="C48" s="567" t="s">
        <v>182</v>
      </c>
      <c r="D48" s="178"/>
      <c r="E48" s="567" t="s">
        <v>183</v>
      </c>
      <c r="F48" s="355"/>
      <c r="G48" s="194"/>
      <c r="H48" s="176"/>
      <c r="I48" s="352" t="s">
        <v>140</v>
      </c>
      <c r="J48" s="355"/>
      <c r="K48" s="176"/>
      <c r="L48" s="176"/>
      <c r="M48" s="178" t="s">
        <v>184</v>
      </c>
      <c r="N48" s="51"/>
    </row>
    <row r="49" spans="1:14" s="58" customFormat="1" ht="15.75" customHeight="1">
      <c r="A49" s="178"/>
      <c r="B49" s="179"/>
      <c r="C49" s="568"/>
      <c r="D49" s="178"/>
      <c r="E49" s="568"/>
      <c r="F49" s="178"/>
      <c r="G49" s="180" t="s">
        <v>95</v>
      </c>
      <c r="H49" s="178"/>
      <c r="I49" s="354" t="s">
        <v>141</v>
      </c>
      <c r="J49" s="178"/>
      <c r="K49" s="180" t="s">
        <v>31</v>
      </c>
      <c r="L49" s="178"/>
      <c r="M49" s="180" t="s">
        <v>185</v>
      </c>
      <c r="N49" s="51"/>
    </row>
    <row r="50" spans="1:14" s="58" customFormat="1" ht="15.75" customHeight="1">
      <c r="A50" s="128" t="s">
        <v>6</v>
      </c>
      <c r="B50" s="356"/>
      <c r="C50" s="357"/>
      <c r="D50" s="358"/>
      <c r="E50" s="357"/>
      <c r="F50" s="358"/>
      <c r="G50" s="357"/>
      <c r="H50" s="358"/>
      <c r="I50" s="358"/>
      <c r="J50" s="358"/>
      <c r="K50" s="357"/>
      <c r="L50" s="359"/>
      <c r="M50" s="357"/>
      <c r="N50" s="61"/>
    </row>
    <row r="51" spans="1:14" s="58" customFormat="1" ht="15.75" customHeight="1">
      <c r="A51" s="350" t="s">
        <v>162</v>
      </c>
      <c r="B51" s="360"/>
      <c r="C51" s="361">
        <v>233.4</v>
      </c>
      <c r="D51" s="358"/>
      <c r="E51" s="361">
        <v>45.3</v>
      </c>
      <c r="F51" s="358"/>
      <c r="G51" s="361">
        <v>1.1000000000000001</v>
      </c>
      <c r="H51" s="358"/>
      <c r="I51" s="361">
        <v>1.4</v>
      </c>
      <c r="J51" s="358"/>
      <c r="K51" s="361">
        <v>0</v>
      </c>
      <c r="L51" s="362"/>
      <c r="M51" s="361">
        <f>SUM(C51:K51)</f>
        <v>281.2</v>
      </c>
      <c r="N51" s="62"/>
    </row>
    <row r="52" spans="1:14" s="58" customFormat="1" ht="15.75" customHeight="1">
      <c r="A52" s="350" t="s">
        <v>73</v>
      </c>
      <c r="B52" s="356"/>
      <c r="C52" s="197">
        <v>0</v>
      </c>
      <c r="D52" s="358"/>
      <c r="E52" s="197">
        <v>0</v>
      </c>
      <c r="F52" s="358"/>
      <c r="G52" s="197">
        <v>46.4</v>
      </c>
      <c r="H52" s="358"/>
      <c r="I52" s="197">
        <v>10.9</v>
      </c>
      <c r="J52" s="358"/>
      <c r="K52" s="197">
        <v>0</v>
      </c>
      <c r="L52" s="197"/>
      <c r="M52" s="363">
        <f>SUM(C52:K52)</f>
        <v>57.3</v>
      </c>
      <c r="N52" s="63"/>
    </row>
    <row r="53" spans="1:14" s="58" customFormat="1" ht="15.75" customHeight="1">
      <c r="A53" s="350" t="s">
        <v>161</v>
      </c>
      <c r="B53" s="356"/>
      <c r="C53" s="364">
        <v>18.399999999999999</v>
      </c>
      <c r="D53" s="358"/>
      <c r="E53" s="364">
        <v>1.6</v>
      </c>
      <c r="F53" s="358"/>
      <c r="G53" s="364">
        <v>0</v>
      </c>
      <c r="H53" s="358"/>
      <c r="I53" s="364">
        <v>0.4</v>
      </c>
      <c r="J53" s="358"/>
      <c r="K53" s="364">
        <v>0</v>
      </c>
      <c r="L53" s="359"/>
      <c r="M53" s="364">
        <f>SUM(C53:K53)</f>
        <v>20.399999999999999</v>
      </c>
      <c r="N53" s="63"/>
    </row>
    <row r="54" spans="1:14" s="58" customFormat="1" ht="15.75" customHeight="1">
      <c r="A54" s="128" t="s">
        <v>163</v>
      </c>
      <c r="B54" s="191"/>
      <c r="C54" s="191">
        <f>SUM(C51:C53)</f>
        <v>251.8</v>
      </c>
      <c r="D54" s="358"/>
      <c r="E54" s="191">
        <f>SUM(E51:E53)</f>
        <v>46.9</v>
      </c>
      <c r="F54" s="358"/>
      <c r="G54" s="191">
        <f>SUM(G51:G53)</f>
        <v>47.5</v>
      </c>
      <c r="H54" s="358"/>
      <c r="I54" s="191">
        <f>SUM(I51:I53)</f>
        <v>12.700000000000001</v>
      </c>
      <c r="J54" s="358"/>
      <c r="K54" s="191">
        <f>SUM(K51:K53)</f>
        <v>0</v>
      </c>
      <c r="L54" s="191"/>
      <c r="M54" s="191">
        <f>SUM(M51:M53)</f>
        <v>358.9</v>
      </c>
      <c r="N54" s="63"/>
    </row>
    <row r="55" spans="1:14" s="58" customFormat="1" ht="15.75" customHeight="1">
      <c r="A55" s="350" t="s">
        <v>16</v>
      </c>
      <c r="B55" s="356"/>
      <c r="C55" s="356"/>
      <c r="D55" s="358"/>
      <c r="E55" s="356"/>
      <c r="F55" s="358"/>
      <c r="G55" s="356"/>
      <c r="H55" s="358"/>
      <c r="I55" s="356"/>
      <c r="J55" s="358"/>
      <c r="K55" s="356"/>
      <c r="L55" s="359"/>
      <c r="M55" s="356"/>
      <c r="N55" s="55"/>
    </row>
    <row r="56" spans="1:14" s="58" customFormat="1" ht="15.75" customHeight="1">
      <c r="A56" s="128" t="s">
        <v>164</v>
      </c>
      <c r="B56" s="356"/>
      <c r="C56" s="356"/>
      <c r="D56" s="358"/>
      <c r="E56" s="356"/>
      <c r="F56" s="358"/>
      <c r="G56" s="356"/>
      <c r="H56" s="358"/>
      <c r="I56" s="356"/>
      <c r="J56" s="358"/>
      <c r="K56" s="356"/>
      <c r="L56" s="359"/>
      <c r="M56" s="356"/>
      <c r="N56" s="63"/>
    </row>
    <row r="57" spans="1:14" s="58" customFormat="1" ht="15.75" customHeight="1">
      <c r="A57" s="350" t="s">
        <v>72</v>
      </c>
      <c r="B57" s="356"/>
      <c r="C57" s="356">
        <v>67.599999999999994</v>
      </c>
      <c r="D57" s="358"/>
      <c r="E57" s="356">
        <v>12.9</v>
      </c>
      <c r="F57" s="358"/>
      <c r="G57" s="356">
        <v>6</v>
      </c>
      <c r="H57" s="358"/>
      <c r="I57" s="356">
        <v>0</v>
      </c>
      <c r="J57" s="358"/>
      <c r="K57" s="356">
        <v>0</v>
      </c>
      <c r="L57" s="359"/>
      <c r="M57" s="363">
        <f>SUM(C57:K57)</f>
        <v>86.5</v>
      </c>
      <c r="N57" s="64"/>
    </row>
    <row r="58" spans="1:14" s="58" customFormat="1" ht="15.75" customHeight="1">
      <c r="A58" s="350" t="s">
        <v>135</v>
      </c>
      <c r="B58" s="356"/>
      <c r="C58" s="356">
        <v>0</v>
      </c>
      <c r="D58" s="358"/>
      <c r="E58" s="356">
        <v>0</v>
      </c>
      <c r="F58" s="358"/>
      <c r="G58" s="356">
        <v>29.6</v>
      </c>
      <c r="H58" s="358"/>
      <c r="I58" s="356">
        <v>7.8</v>
      </c>
      <c r="J58" s="358"/>
      <c r="K58" s="356">
        <v>0</v>
      </c>
      <c r="L58" s="359"/>
      <c r="M58" s="363">
        <f t="shared" ref="M58:M61" si="2">SUM(C58:K58)</f>
        <v>37.4</v>
      </c>
      <c r="N58" s="64"/>
    </row>
    <row r="59" spans="1:14" s="58" customFormat="1" ht="15.75" customHeight="1">
      <c r="A59" s="350" t="s">
        <v>210</v>
      </c>
      <c r="B59" s="356"/>
      <c r="C59" s="356">
        <v>58.1</v>
      </c>
      <c r="D59" s="358"/>
      <c r="E59" s="356">
        <v>11.5</v>
      </c>
      <c r="F59" s="358"/>
      <c r="G59" s="356">
        <v>4.4000000000000004</v>
      </c>
      <c r="H59" s="358"/>
      <c r="I59" s="356">
        <v>1.8</v>
      </c>
      <c r="J59" s="358"/>
      <c r="K59" s="356">
        <v>0</v>
      </c>
      <c r="L59" s="359"/>
      <c r="M59" s="363">
        <f t="shared" si="2"/>
        <v>75.8</v>
      </c>
      <c r="N59" s="64"/>
    </row>
    <row r="60" spans="1:14" s="58" customFormat="1" ht="15.75" customHeight="1">
      <c r="A60" s="350" t="s">
        <v>7</v>
      </c>
      <c r="B60" s="356"/>
      <c r="C60" s="356">
        <v>16.600000000000001</v>
      </c>
      <c r="D60" s="358"/>
      <c r="E60" s="356">
        <v>0</v>
      </c>
      <c r="F60" s="358"/>
      <c r="G60" s="356">
        <v>2</v>
      </c>
      <c r="H60" s="358"/>
      <c r="I60" s="356">
        <v>0</v>
      </c>
      <c r="J60" s="358"/>
      <c r="K60" s="356">
        <v>-0.1</v>
      </c>
      <c r="L60" s="359"/>
      <c r="M60" s="363">
        <f t="shared" si="2"/>
        <v>18.5</v>
      </c>
      <c r="N60" s="63"/>
    </row>
    <row r="61" spans="1:14" s="58" customFormat="1" ht="15.75" customHeight="1">
      <c r="A61" s="350" t="s">
        <v>165</v>
      </c>
      <c r="B61" s="356"/>
      <c r="C61" s="365">
        <v>9.5</v>
      </c>
      <c r="D61" s="358"/>
      <c r="E61" s="365">
        <v>1.2</v>
      </c>
      <c r="F61" s="358"/>
      <c r="G61" s="365">
        <v>0</v>
      </c>
      <c r="H61" s="358"/>
      <c r="I61" s="365">
        <v>4.0999999999999996</v>
      </c>
      <c r="J61" s="358"/>
      <c r="K61" s="365">
        <v>0</v>
      </c>
      <c r="L61" s="359"/>
      <c r="M61" s="364">
        <f t="shared" si="2"/>
        <v>14.799999999999999</v>
      </c>
      <c r="N61" s="63"/>
    </row>
    <row r="62" spans="1:14" s="58" customFormat="1" ht="15.75" customHeight="1">
      <c r="A62" s="128" t="s">
        <v>167</v>
      </c>
      <c r="B62" s="356"/>
      <c r="C62" s="356">
        <f>SUM(C57:C61)</f>
        <v>151.79999999999998</v>
      </c>
      <c r="D62" s="358"/>
      <c r="E62" s="356">
        <f>SUM(E57:E61)</f>
        <v>25.599999999999998</v>
      </c>
      <c r="F62" s="358"/>
      <c r="G62" s="356">
        <f>SUM(G57:G61)</f>
        <v>42</v>
      </c>
      <c r="H62" s="358"/>
      <c r="I62" s="356">
        <f>SUM(I57:I61)</f>
        <v>13.7</v>
      </c>
      <c r="J62" s="358"/>
      <c r="K62" s="356">
        <f>SUM(K57:K61)</f>
        <v>-0.1</v>
      </c>
      <c r="L62" s="359"/>
      <c r="M62" s="356">
        <f>SUM(M57:M61)</f>
        <v>233</v>
      </c>
      <c r="N62" s="63"/>
    </row>
    <row r="63" spans="1:14" s="58" customFormat="1" ht="15.75" customHeight="1">
      <c r="A63" s="350"/>
      <c r="B63" s="356"/>
      <c r="C63" s="356"/>
      <c r="D63" s="358"/>
      <c r="E63" s="356"/>
      <c r="F63" s="358"/>
      <c r="G63" s="356"/>
      <c r="H63" s="358"/>
      <c r="I63" s="356"/>
      <c r="J63" s="358"/>
      <c r="K63" s="356"/>
      <c r="L63" s="359"/>
      <c r="M63" s="363"/>
      <c r="N63" s="64"/>
    </row>
    <row r="64" spans="1:14" s="58" customFormat="1" ht="15.75" customHeight="1">
      <c r="A64" s="128" t="s">
        <v>168</v>
      </c>
      <c r="B64" s="356"/>
      <c r="C64" s="356"/>
      <c r="D64" s="358"/>
      <c r="E64" s="356"/>
      <c r="F64" s="358"/>
      <c r="G64" s="356"/>
      <c r="H64" s="358"/>
      <c r="I64" s="356"/>
      <c r="J64" s="358"/>
      <c r="K64" s="356"/>
      <c r="L64" s="359"/>
      <c r="M64" s="363"/>
      <c r="N64" s="64"/>
    </row>
    <row r="65" spans="1:14" s="58" customFormat="1" ht="15.75" customHeight="1">
      <c r="A65" s="350" t="s">
        <v>169</v>
      </c>
      <c r="B65" s="356"/>
      <c r="C65" s="356">
        <v>4.7</v>
      </c>
      <c r="D65" s="358"/>
      <c r="E65" s="356">
        <v>0.3</v>
      </c>
      <c r="F65" s="358"/>
      <c r="G65" s="356">
        <v>0</v>
      </c>
      <c r="H65" s="358"/>
      <c r="I65" s="356">
        <v>31.9</v>
      </c>
      <c r="J65" s="358"/>
      <c r="K65" s="356">
        <v>0</v>
      </c>
      <c r="L65" s="359"/>
      <c r="M65" s="363">
        <f>SUM(C65:K65)</f>
        <v>36.9</v>
      </c>
      <c r="N65" s="64"/>
    </row>
    <row r="66" spans="1:14" s="58" customFormat="1" ht="15.75" customHeight="1">
      <c r="A66" s="350" t="s">
        <v>245</v>
      </c>
      <c r="B66" s="356"/>
      <c r="C66" s="356">
        <v>-26.9</v>
      </c>
      <c r="D66" s="358"/>
      <c r="E66" s="356">
        <v>-7.3</v>
      </c>
      <c r="F66" s="358"/>
      <c r="G66" s="356">
        <v>-1.1000000000000001</v>
      </c>
      <c r="H66" s="358"/>
      <c r="I66" s="356">
        <v>-2.1</v>
      </c>
      <c r="J66" s="358"/>
      <c r="K66" s="356">
        <v>0.9</v>
      </c>
      <c r="L66" s="359"/>
      <c r="M66" s="363">
        <f t="shared" ref="M66:M68" si="3">SUM(C66:K66)</f>
        <v>-36.5</v>
      </c>
      <c r="N66" s="63"/>
    </row>
    <row r="67" spans="1:14" s="58" customFormat="1">
      <c r="A67" s="350" t="s">
        <v>220</v>
      </c>
      <c r="B67" s="356"/>
      <c r="C67" s="356">
        <v>-1.1000000000000001</v>
      </c>
      <c r="D67" s="358"/>
      <c r="E67" s="356">
        <v>-1.3</v>
      </c>
      <c r="F67" s="358"/>
      <c r="G67" s="356">
        <v>-0.2</v>
      </c>
      <c r="H67" s="358"/>
      <c r="I67" s="356">
        <v>0</v>
      </c>
      <c r="J67" s="358"/>
      <c r="K67" s="356">
        <v>-1.3</v>
      </c>
      <c r="L67" s="359"/>
      <c r="M67" s="363">
        <f t="shared" si="3"/>
        <v>-3.9000000000000004</v>
      </c>
      <c r="N67" s="63"/>
    </row>
    <row r="68" spans="1:14" s="58" customFormat="1">
      <c r="A68" s="509" t="s">
        <v>365</v>
      </c>
      <c r="B68" s="356"/>
      <c r="C68" s="365">
        <v>0.1</v>
      </c>
      <c r="D68" s="358"/>
      <c r="E68" s="365">
        <v>0</v>
      </c>
      <c r="F68" s="358"/>
      <c r="G68" s="365">
        <v>0</v>
      </c>
      <c r="H68" s="358"/>
      <c r="I68" s="365">
        <v>7.7</v>
      </c>
      <c r="J68" s="358"/>
      <c r="K68" s="365">
        <v>0</v>
      </c>
      <c r="L68" s="359"/>
      <c r="M68" s="364">
        <f t="shared" si="3"/>
        <v>7.8</v>
      </c>
      <c r="N68" s="63"/>
    </row>
    <row r="69" spans="1:14" s="58" customFormat="1" ht="15.75" customHeight="1">
      <c r="A69" s="350"/>
      <c r="B69" s="356"/>
      <c r="C69" s="356"/>
      <c r="D69" s="358"/>
      <c r="E69" s="356"/>
      <c r="F69" s="358"/>
      <c r="G69" s="356"/>
      <c r="H69" s="358"/>
      <c r="I69" s="356"/>
      <c r="J69" s="358"/>
      <c r="K69" s="356"/>
      <c r="L69" s="359"/>
      <c r="M69" s="363"/>
      <c r="N69" s="64"/>
    </row>
    <row r="70" spans="1:14" s="58" customFormat="1" ht="15.75" customHeight="1">
      <c r="A70" s="128" t="s">
        <v>345</v>
      </c>
      <c r="B70" s="356"/>
      <c r="C70" s="366">
        <f>C54-C62+SUM(C65:C68)</f>
        <v>76.800000000000026</v>
      </c>
      <c r="D70" s="367"/>
      <c r="E70" s="366">
        <f>E54-E62+SUM(E65:E68)</f>
        <v>13</v>
      </c>
      <c r="F70" s="367"/>
      <c r="G70" s="366">
        <f>G54-G62+SUM(G65:G68)</f>
        <v>4.2</v>
      </c>
      <c r="H70" s="367"/>
      <c r="I70" s="366">
        <f>I54-I62+SUM(I65:I68)</f>
        <v>36.5</v>
      </c>
      <c r="J70" s="367"/>
      <c r="K70" s="366">
        <f>K54-K62+SUM(K65:K68)</f>
        <v>-0.30000000000000004</v>
      </c>
      <c r="L70" s="367"/>
      <c r="M70" s="368">
        <f>M54-M62+SUM(M65:M68)</f>
        <v>130.19999999999999</v>
      </c>
      <c r="N70" s="64"/>
    </row>
    <row r="71" spans="1:14" s="351" customFormat="1" ht="15.75" customHeight="1">
      <c r="A71" s="350" t="s">
        <v>363</v>
      </c>
      <c r="B71" s="356"/>
      <c r="C71" s="356" t="s">
        <v>16</v>
      </c>
      <c r="D71" s="358"/>
      <c r="E71" s="356" t="s">
        <v>16</v>
      </c>
      <c r="F71" s="358"/>
      <c r="G71" s="356" t="s">
        <v>16</v>
      </c>
      <c r="H71" s="358"/>
      <c r="I71" s="356" t="s">
        <v>16</v>
      </c>
      <c r="J71" s="358"/>
      <c r="K71" s="356" t="s">
        <v>16</v>
      </c>
      <c r="L71" s="359"/>
      <c r="M71" s="356"/>
      <c r="N71" s="64"/>
    </row>
    <row r="72" spans="1:14" s="351" customFormat="1" ht="15.75" customHeight="1">
      <c r="A72" s="350" t="s">
        <v>166</v>
      </c>
      <c r="B72" s="356"/>
      <c r="C72" s="356"/>
      <c r="D72" s="358"/>
      <c r="E72" s="356"/>
      <c r="F72" s="358"/>
      <c r="G72" s="356"/>
      <c r="H72" s="358"/>
      <c r="I72" s="356"/>
      <c r="J72" s="358"/>
      <c r="K72" s="356"/>
      <c r="L72" s="359"/>
      <c r="M72" s="363">
        <v>40.9</v>
      </c>
      <c r="N72" s="64"/>
    </row>
    <row r="73" spans="1:14" s="351" customFormat="1" ht="15.75" customHeight="1">
      <c r="A73" s="350" t="s">
        <v>252</v>
      </c>
      <c r="B73" s="356"/>
      <c r="C73" s="356"/>
      <c r="D73" s="369"/>
      <c r="E73" s="356"/>
      <c r="F73" s="369"/>
      <c r="G73" s="356"/>
      <c r="H73" s="369"/>
      <c r="I73" s="356"/>
      <c r="J73" s="369"/>
      <c r="K73" s="356"/>
      <c r="L73" s="359"/>
      <c r="M73" s="364">
        <v>28.1</v>
      </c>
      <c r="N73" s="64"/>
    </row>
    <row r="74" spans="1:14" s="351" customFormat="1" ht="15.75" customHeight="1" thickBot="1">
      <c r="A74" s="128" t="s">
        <v>344</v>
      </c>
      <c r="B74" s="356"/>
      <c r="C74" s="356"/>
      <c r="D74" s="369"/>
      <c r="E74" s="356"/>
      <c r="F74" s="369"/>
      <c r="G74" s="356"/>
      <c r="H74" s="369"/>
      <c r="I74" s="356"/>
      <c r="J74" s="369"/>
      <c r="K74" s="356"/>
      <c r="L74" s="359"/>
      <c r="M74" s="370">
        <f>M70-M72-M73</f>
        <v>61.199999999999982</v>
      </c>
      <c r="N74" s="65"/>
    </row>
    <row r="75" spans="1:14" s="58" customFormat="1" ht="40.200000000000003" customHeight="1" thickTop="1">
      <c r="A75" s="543" t="s">
        <v>339</v>
      </c>
      <c r="B75" s="543"/>
      <c r="C75" s="543"/>
      <c r="D75" s="543"/>
      <c r="E75" s="543"/>
      <c r="F75" s="543"/>
      <c r="G75" s="543"/>
      <c r="H75" s="543"/>
      <c r="I75" s="543"/>
      <c r="J75" s="543"/>
      <c r="K75" s="543"/>
      <c r="L75" s="543"/>
      <c r="M75" s="543"/>
      <c r="N75" s="59"/>
    </row>
    <row r="76" spans="1:14" s="58" customFormat="1" ht="15.75" customHeight="1">
      <c r="D76" s="59"/>
      <c r="F76" s="59"/>
      <c r="G76" s="59"/>
      <c r="H76" s="59"/>
      <c r="I76" s="59"/>
      <c r="J76" s="59"/>
      <c r="L76" s="59"/>
      <c r="N76" s="59"/>
    </row>
    <row r="77" spans="1:14" s="58" customFormat="1" ht="15.75" customHeight="1">
      <c r="A77" s="173" t="s">
        <v>63</v>
      </c>
      <c r="B77" s="194"/>
      <c r="C77" s="194"/>
      <c r="D77" s="195"/>
      <c r="E77" s="194"/>
      <c r="F77" s="195"/>
      <c r="G77" s="195"/>
      <c r="H77" s="195"/>
      <c r="I77" s="195"/>
      <c r="J77" s="195"/>
      <c r="K77" s="194"/>
      <c r="L77" s="195"/>
      <c r="M77" s="194"/>
      <c r="N77" s="59"/>
    </row>
    <row r="78" spans="1:14" s="83" customFormat="1" ht="15.6">
      <c r="A78" s="168" t="s">
        <v>127</v>
      </c>
      <c r="B78" s="168"/>
      <c r="C78" s="168"/>
      <c r="D78" s="168"/>
      <c r="E78" s="168"/>
      <c r="F78" s="168"/>
      <c r="G78" s="168"/>
      <c r="H78" s="168"/>
      <c r="I78" s="168"/>
      <c r="J78" s="168"/>
      <c r="K78" s="168"/>
      <c r="L78" s="168"/>
      <c r="M78" s="168"/>
      <c r="N78" s="82"/>
    </row>
    <row r="79" spans="1:14" s="83" customFormat="1" ht="15.6">
      <c r="A79" s="168" t="s">
        <v>243</v>
      </c>
      <c r="B79" s="168"/>
      <c r="C79" s="168"/>
      <c r="D79" s="168"/>
      <c r="E79" s="168"/>
      <c r="F79" s="168"/>
      <c r="G79" s="168"/>
      <c r="H79" s="168"/>
      <c r="I79" s="168"/>
      <c r="J79" s="168"/>
      <c r="K79" s="168"/>
      <c r="L79" s="169"/>
      <c r="M79" s="169"/>
      <c r="N79" s="82"/>
    </row>
    <row r="80" spans="1:14">
      <c r="A80" s="170" t="s">
        <v>265</v>
      </c>
      <c r="B80" s="170"/>
      <c r="C80" s="170"/>
      <c r="D80" s="170"/>
      <c r="E80" s="170"/>
      <c r="F80" s="170"/>
      <c r="G80" s="170"/>
      <c r="H80" s="170"/>
      <c r="I80" s="170"/>
      <c r="J80" s="170"/>
      <c r="K80" s="170"/>
      <c r="L80" s="165"/>
      <c r="M80" s="165"/>
      <c r="N80" s="35"/>
    </row>
    <row r="81" spans="1:14" s="59" customFormat="1" ht="15.75" customHeight="1">
      <c r="A81" s="174"/>
      <c r="B81" s="196"/>
      <c r="C81" s="196"/>
      <c r="D81" s="196"/>
      <c r="E81" s="196"/>
      <c r="F81" s="196"/>
      <c r="G81" s="196"/>
      <c r="H81" s="196"/>
      <c r="I81" s="196"/>
      <c r="J81" s="196"/>
      <c r="K81" s="196"/>
      <c r="L81" s="196"/>
      <c r="M81" s="196"/>
      <c r="N81" s="60"/>
    </row>
    <row r="82" spans="1:14" s="58" customFormat="1" ht="15.75" customHeight="1">
      <c r="A82" s="176"/>
      <c r="B82" s="177"/>
      <c r="C82" s="567" t="s">
        <v>182</v>
      </c>
      <c r="D82" s="178"/>
      <c r="E82" s="567" t="s">
        <v>183</v>
      </c>
      <c r="F82" s="355"/>
      <c r="G82" s="194"/>
      <c r="H82" s="176"/>
      <c r="I82" s="352" t="s">
        <v>140</v>
      </c>
      <c r="J82" s="355"/>
      <c r="K82" s="176"/>
      <c r="L82" s="176"/>
      <c r="M82" s="178" t="s">
        <v>184</v>
      </c>
      <c r="N82" s="51"/>
    </row>
    <row r="83" spans="1:14" s="58" customFormat="1" ht="15.75" customHeight="1">
      <c r="A83" s="178"/>
      <c r="B83" s="179"/>
      <c r="C83" s="568"/>
      <c r="D83" s="178"/>
      <c r="E83" s="568"/>
      <c r="F83" s="178"/>
      <c r="G83" s="180" t="s">
        <v>95</v>
      </c>
      <c r="H83" s="178"/>
      <c r="I83" s="354" t="s">
        <v>141</v>
      </c>
      <c r="J83" s="178"/>
      <c r="K83" s="180" t="s">
        <v>31</v>
      </c>
      <c r="L83" s="178"/>
      <c r="M83" s="180" t="s">
        <v>185</v>
      </c>
      <c r="N83" s="51"/>
    </row>
    <row r="84" spans="1:14" s="58" customFormat="1" ht="15.75" customHeight="1">
      <c r="A84" s="128" t="s">
        <v>6</v>
      </c>
      <c r="B84" s="356"/>
      <c r="C84" s="357"/>
      <c r="D84" s="358"/>
      <c r="E84" s="357"/>
      <c r="F84" s="358"/>
      <c r="G84" s="357"/>
      <c r="H84" s="358"/>
      <c r="I84" s="358"/>
      <c r="J84" s="358"/>
      <c r="K84" s="357"/>
      <c r="L84" s="359"/>
      <c r="M84" s="357"/>
      <c r="N84" s="61"/>
    </row>
    <row r="85" spans="1:14" s="58" customFormat="1" ht="15.75" customHeight="1">
      <c r="A85" s="350" t="s">
        <v>162</v>
      </c>
      <c r="B85" s="360"/>
      <c r="C85" s="361">
        <v>233</v>
      </c>
      <c r="D85" s="358"/>
      <c r="E85" s="361">
        <v>46.6</v>
      </c>
      <c r="F85" s="358"/>
      <c r="G85" s="361">
        <v>1</v>
      </c>
      <c r="H85" s="358"/>
      <c r="I85" s="361">
        <v>1.2</v>
      </c>
      <c r="J85" s="358"/>
      <c r="K85" s="361">
        <v>0</v>
      </c>
      <c r="L85" s="362"/>
      <c r="M85" s="361">
        <f>SUM(C85:K85)</f>
        <v>281.8</v>
      </c>
      <c r="N85" s="62"/>
    </row>
    <row r="86" spans="1:14" s="58" customFormat="1" ht="15.75" customHeight="1">
      <c r="A86" s="350" t="s">
        <v>73</v>
      </c>
      <c r="B86" s="356"/>
      <c r="C86" s="197">
        <v>0</v>
      </c>
      <c r="D86" s="358"/>
      <c r="E86" s="197">
        <v>0</v>
      </c>
      <c r="F86" s="358"/>
      <c r="G86" s="197">
        <v>51.8</v>
      </c>
      <c r="H86" s="358"/>
      <c r="I86" s="197">
        <v>10.3</v>
      </c>
      <c r="J86" s="358"/>
      <c r="K86" s="197">
        <v>0</v>
      </c>
      <c r="L86" s="197"/>
      <c r="M86" s="363">
        <f>SUM(C86:K86)</f>
        <v>62.099999999999994</v>
      </c>
      <c r="N86" s="63"/>
    </row>
    <row r="87" spans="1:14" s="58" customFormat="1" ht="15.75" customHeight="1">
      <c r="A87" s="350" t="s">
        <v>161</v>
      </c>
      <c r="B87" s="356"/>
      <c r="C87" s="364">
        <v>17.3</v>
      </c>
      <c r="D87" s="358"/>
      <c r="E87" s="364">
        <v>1.6</v>
      </c>
      <c r="F87" s="358"/>
      <c r="G87" s="364">
        <v>0</v>
      </c>
      <c r="H87" s="358"/>
      <c r="I87" s="364">
        <v>0.1</v>
      </c>
      <c r="J87" s="358"/>
      <c r="K87" s="364">
        <v>0</v>
      </c>
      <c r="L87" s="359"/>
      <c r="M87" s="364">
        <f>SUM(C87:K87)</f>
        <v>19.000000000000004</v>
      </c>
      <c r="N87" s="63"/>
    </row>
    <row r="88" spans="1:14" s="58" customFormat="1" ht="15.75" customHeight="1">
      <c r="A88" s="128" t="s">
        <v>163</v>
      </c>
      <c r="B88" s="191"/>
      <c r="C88" s="191">
        <f>SUM(C85:C87)</f>
        <v>250.3</v>
      </c>
      <c r="D88" s="358"/>
      <c r="E88" s="191">
        <f>SUM(E85:E87)</f>
        <v>48.2</v>
      </c>
      <c r="F88" s="358"/>
      <c r="G88" s="191">
        <f>SUM(G85:G87)</f>
        <v>52.8</v>
      </c>
      <c r="H88" s="358"/>
      <c r="I88" s="191">
        <f>SUM(I85:I87)</f>
        <v>11.6</v>
      </c>
      <c r="J88" s="358"/>
      <c r="K88" s="191">
        <f>SUM(K85:K87)</f>
        <v>0</v>
      </c>
      <c r="L88" s="191"/>
      <c r="M88" s="191">
        <f>SUM(M85:M87)</f>
        <v>362.9</v>
      </c>
      <c r="N88" s="63"/>
    </row>
    <row r="89" spans="1:14" s="58" customFormat="1" ht="15.75" customHeight="1">
      <c r="A89" s="350" t="s">
        <v>16</v>
      </c>
      <c r="B89" s="356"/>
      <c r="C89" s="356"/>
      <c r="D89" s="358"/>
      <c r="E89" s="356"/>
      <c r="F89" s="358"/>
      <c r="G89" s="356"/>
      <c r="H89" s="358"/>
      <c r="I89" s="356"/>
      <c r="J89" s="358"/>
      <c r="K89" s="356"/>
      <c r="L89" s="359"/>
      <c r="M89" s="356"/>
      <c r="N89" s="55"/>
    </row>
    <row r="90" spans="1:14" s="58" customFormat="1" ht="15.75" customHeight="1">
      <c r="A90" s="128" t="s">
        <v>164</v>
      </c>
      <c r="B90" s="356"/>
      <c r="C90" s="356"/>
      <c r="D90" s="358"/>
      <c r="E90" s="356"/>
      <c r="F90" s="358"/>
      <c r="G90" s="356"/>
      <c r="H90" s="358"/>
      <c r="I90" s="356"/>
      <c r="J90" s="358"/>
      <c r="K90" s="356"/>
      <c r="L90" s="359"/>
      <c r="M90" s="356"/>
      <c r="N90" s="63"/>
    </row>
    <row r="91" spans="1:14" s="58" customFormat="1" ht="15.75" customHeight="1">
      <c r="A91" s="350" t="s">
        <v>72</v>
      </c>
      <c r="B91" s="356"/>
      <c r="C91" s="356">
        <v>62.8</v>
      </c>
      <c r="D91" s="358"/>
      <c r="E91" s="356">
        <v>10.7</v>
      </c>
      <c r="F91" s="358"/>
      <c r="G91" s="356">
        <v>6.1</v>
      </c>
      <c r="H91" s="358"/>
      <c r="I91" s="356">
        <v>0</v>
      </c>
      <c r="J91" s="358"/>
      <c r="K91" s="356">
        <v>0</v>
      </c>
      <c r="L91" s="359"/>
      <c r="M91" s="363">
        <f>SUM(C91:K91)</f>
        <v>79.599999999999994</v>
      </c>
      <c r="N91" s="64"/>
    </row>
    <row r="92" spans="1:14" s="58" customFormat="1" ht="15.75" customHeight="1">
      <c r="A92" s="350" t="s">
        <v>135</v>
      </c>
      <c r="B92" s="356"/>
      <c r="C92" s="356">
        <v>0</v>
      </c>
      <c r="D92" s="358"/>
      <c r="E92" s="356">
        <v>0</v>
      </c>
      <c r="F92" s="358"/>
      <c r="G92" s="356">
        <v>31.5</v>
      </c>
      <c r="H92" s="358"/>
      <c r="I92" s="356">
        <v>7.7</v>
      </c>
      <c r="J92" s="358"/>
      <c r="K92" s="356">
        <v>0</v>
      </c>
      <c r="L92" s="359"/>
      <c r="M92" s="363">
        <f t="shared" ref="M92:M95" si="4">SUM(C92:K92)</f>
        <v>39.200000000000003</v>
      </c>
      <c r="N92" s="64"/>
    </row>
    <row r="93" spans="1:14" s="58" customFormat="1" ht="15.75" customHeight="1">
      <c r="A93" s="350" t="s">
        <v>210</v>
      </c>
      <c r="B93" s="356"/>
      <c r="C93" s="356">
        <v>58.4</v>
      </c>
      <c r="D93" s="358"/>
      <c r="E93" s="356">
        <v>11.6</v>
      </c>
      <c r="F93" s="358"/>
      <c r="G93" s="356">
        <v>4.2</v>
      </c>
      <c r="H93" s="358"/>
      <c r="I93" s="356">
        <v>1.7</v>
      </c>
      <c r="J93" s="358"/>
      <c r="K93" s="356">
        <v>0</v>
      </c>
      <c r="L93" s="359"/>
      <c r="M93" s="363">
        <f t="shared" si="4"/>
        <v>75.900000000000006</v>
      </c>
      <c r="N93" s="64"/>
    </row>
    <row r="94" spans="1:14" s="58" customFormat="1" ht="15.75" customHeight="1">
      <c r="A94" s="350" t="s">
        <v>7</v>
      </c>
      <c r="B94" s="356"/>
      <c r="C94" s="356">
        <v>17.2</v>
      </c>
      <c r="D94" s="358"/>
      <c r="E94" s="356">
        <v>0</v>
      </c>
      <c r="F94" s="358"/>
      <c r="G94" s="356">
        <v>2</v>
      </c>
      <c r="H94" s="358"/>
      <c r="I94" s="356">
        <v>0</v>
      </c>
      <c r="J94" s="358"/>
      <c r="K94" s="356">
        <v>0</v>
      </c>
      <c r="L94" s="359"/>
      <c r="M94" s="363">
        <f t="shared" si="4"/>
        <v>19.2</v>
      </c>
      <c r="N94" s="63"/>
    </row>
    <row r="95" spans="1:14" s="58" customFormat="1" ht="15.75" customHeight="1">
      <c r="A95" s="350" t="s">
        <v>165</v>
      </c>
      <c r="B95" s="356"/>
      <c r="C95" s="365">
        <v>8.6</v>
      </c>
      <c r="D95" s="358"/>
      <c r="E95" s="365">
        <v>1.2</v>
      </c>
      <c r="F95" s="358"/>
      <c r="G95" s="365">
        <v>0</v>
      </c>
      <c r="H95" s="358"/>
      <c r="I95" s="365">
        <v>0.3</v>
      </c>
      <c r="J95" s="358"/>
      <c r="K95" s="365">
        <v>0</v>
      </c>
      <c r="L95" s="359"/>
      <c r="M95" s="364">
        <f t="shared" si="4"/>
        <v>10.1</v>
      </c>
      <c r="N95" s="63"/>
    </row>
    <row r="96" spans="1:14" s="58" customFormat="1" ht="15.75" customHeight="1">
      <c r="A96" s="128" t="s">
        <v>167</v>
      </c>
      <c r="B96" s="356"/>
      <c r="C96" s="356">
        <f>SUM(C91:C95)</f>
        <v>146.99999999999997</v>
      </c>
      <c r="D96" s="358"/>
      <c r="E96" s="356">
        <f>SUM(E91:E95)</f>
        <v>23.499999999999996</v>
      </c>
      <c r="F96" s="358"/>
      <c r="G96" s="356">
        <f>SUM(G91:G95)</f>
        <v>43.800000000000004</v>
      </c>
      <c r="H96" s="358"/>
      <c r="I96" s="356">
        <f>SUM(I91:I95)</f>
        <v>9.7000000000000011</v>
      </c>
      <c r="J96" s="358"/>
      <c r="K96" s="356">
        <f>SUM(K91:K95)</f>
        <v>0</v>
      </c>
      <c r="L96" s="359"/>
      <c r="M96" s="356">
        <f>SUM(M91:M95)</f>
        <v>223.99999999999997</v>
      </c>
      <c r="N96" s="63"/>
    </row>
    <row r="97" spans="1:14" s="58" customFormat="1" ht="15.75" customHeight="1">
      <c r="A97" s="350"/>
      <c r="B97" s="356"/>
      <c r="C97" s="356"/>
      <c r="D97" s="358"/>
      <c r="E97" s="356"/>
      <c r="F97" s="358"/>
      <c r="G97" s="356"/>
      <c r="H97" s="358"/>
      <c r="I97" s="356"/>
      <c r="J97" s="358"/>
      <c r="K97" s="356"/>
      <c r="L97" s="359"/>
      <c r="M97" s="363"/>
      <c r="N97" s="64"/>
    </row>
    <row r="98" spans="1:14" s="58" customFormat="1" ht="15.75" customHeight="1">
      <c r="A98" s="128" t="s">
        <v>168</v>
      </c>
      <c r="B98" s="356"/>
      <c r="C98" s="356"/>
      <c r="D98" s="358"/>
      <c r="E98" s="356"/>
      <c r="F98" s="358"/>
      <c r="G98" s="356"/>
      <c r="H98" s="358"/>
      <c r="I98" s="356"/>
      <c r="J98" s="358"/>
      <c r="K98" s="356"/>
      <c r="L98" s="359"/>
      <c r="M98" s="363"/>
      <c r="N98" s="64"/>
    </row>
    <row r="99" spans="1:14" s="58" customFormat="1" ht="15.75" customHeight="1">
      <c r="A99" s="350" t="s">
        <v>169</v>
      </c>
      <c r="B99" s="356"/>
      <c r="C99" s="356">
        <v>13.1</v>
      </c>
      <c r="D99" s="358"/>
      <c r="E99" s="356">
        <v>0.5</v>
      </c>
      <c r="F99" s="358"/>
      <c r="G99" s="356">
        <v>0</v>
      </c>
      <c r="H99" s="358"/>
      <c r="I99" s="356">
        <v>49.1</v>
      </c>
      <c r="J99" s="358"/>
      <c r="K99" s="356">
        <v>0</v>
      </c>
      <c r="L99" s="359"/>
      <c r="M99" s="363">
        <f>SUM(C99:K99)</f>
        <v>62.7</v>
      </c>
      <c r="N99" s="64"/>
    </row>
    <row r="100" spans="1:14" s="58" customFormat="1" ht="15.75" customHeight="1">
      <c r="A100" s="350" t="s">
        <v>245</v>
      </c>
      <c r="B100" s="356"/>
      <c r="C100" s="356">
        <v>-27.1</v>
      </c>
      <c r="D100" s="358"/>
      <c r="E100" s="356">
        <v>-7.3</v>
      </c>
      <c r="F100" s="358"/>
      <c r="G100" s="356">
        <v>-1.1000000000000001</v>
      </c>
      <c r="H100" s="358"/>
      <c r="I100" s="356">
        <v>-2.1</v>
      </c>
      <c r="J100" s="358"/>
      <c r="K100" s="356">
        <v>1.4</v>
      </c>
      <c r="L100" s="359"/>
      <c r="M100" s="363">
        <f t="shared" ref="M100:M102" si="5">SUM(C100:K100)</f>
        <v>-36.200000000000003</v>
      </c>
      <c r="N100" s="63"/>
    </row>
    <row r="101" spans="1:14" s="58" customFormat="1" ht="15.75" customHeight="1">
      <c r="A101" s="372" t="s">
        <v>170</v>
      </c>
      <c r="B101" s="356"/>
      <c r="C101" s="356">
        <v>-1.4</v>
      </c>
      <c r="D101" s="358"/>
      <c r="E101" s="356">
        <v>5.5</v>
      </c>
      <c r="F101" s="358"/>
      <c r="G101" s="356">
        <v>-0.1</v>
      </c>
      <c r="H101" s="358"/>
      <c r="I101" s="356">
        <v>0</v>
      </c>
      <c r="J101" s="358"/>
      <c r="K101" s="356">
        <v>0.3</v>
      </c>
      <c r="L101" s="359"/>
      <c r="M101" s="363">
        <f t="shared" si="5"/>
        <v>4.3</v>
      </c>
      <c r="N101" s="63"/>
    </row>
    <row r="102" spans="1:14" s="58" customFormat="1" ht="15.75" customHeight="1">
      <c r="A102" s="509" t="s">
        <v>366</v>
      </c>
      <c r="B102" s="356"/>
      <c r="C102" s="365">
        <v>0</v>
      </c>
      <c r="D102" s="358"/>
      <c r="E102" s="365">
        <v>-0.1</v>
      </c>
      <c r="F102" s="358"/>
      <c r="G102" s="365">
        <v>0</v>
      </c>
      <c r="H102" s="358"/>
      <c r="I102" s="365">
        <v>15.2</v>
      </c>
      <c r="J102" s="358"/>
      <c r="K102" s="365">
        <v>0</v>
      </c>
      <c r="L102" s="359"/>
      <c r="M102" s="364">
        <f t="shared" si="5"/>
        <v>15.1</v>
      </c>
      <c r="N102" s="63"/>
    </row>
    <row r="103" spans="1:14" s="58" customFormat="1" ht="15.75" customHeight="1">
      <c r="A103" s="350"/>
      <c r="B103" s="356"/>
      <c r="C103" s="356"/>
      <c r="D103" s="358"/>
      <c r="E103" s="356"/>
      <c r="F103" s="358"/>
      <c r="G103" s="356"/>
      <c r="H103" s="358"/>
      <c r="I103" s="356"/>
      <c r="J103" s="358"/>
      <c r="K103" s="356"/>
      <c r="L103" s="359"/>
      <c r="M103" s="363"/>
      <c r="N103" s="64"/>
    </row>
    <row r="104" spans="1:14" s="58" customFormat="1" ht="15.75" customHeight="1">
      <c r="A104" s="128" t="s">
        <v>341</v>
      </c>
      <c r="B104" s="356"/>
      <c r="C104" s="366">
        <f>C88-C96+SUM(C99:C102)</f>
        <v>87.900000000000034</v>
      </c>
      <c r="D104" s="367"/>
      <c r="E104" s="366">
        <f>E88-E96+SUM(E99:E102)</f>
        <v>23.300000000000008</v>
      </c>
      <c r="F104" s="367"/>
      <c r="G104" s="366">
        <f>G88-G96+SUM(G99:G102)</f>
        <v>7.7999999999999927</v>
      </c>
      <c r="H104" s="367"/>
      <c r="I104" s="366">
        <f>I88-I96+SUM(I99:I102)</f>
        <v>64.099999999999994</v>
      </c>
      <c r="J104" s="367"/>
      <c r="K104" s="366">
        <f>K88-K96+SUM(K99:K102)</f>
        <v>1.7</v>
      </c>
      <c r="L104" s="367"/>
      <c r="M104" s="368">
        <f>M88-M96+SUM(M99:M102)</f>
        <v>184.8</v>
      </c>
      <c r="N104" s="64"/>
    </row>
    <row r="105" spans="1:14" s="351" customFormat="1" ht="15.75" customHeight="1">
      <c r="A105" s="350" t="s">
        <v>363</v>
      </c>
      <c r="B105" s="356"/>
      <c r="C105" s="356" t="s">
        <v>16</v>
      </c>
      <c r="D105" s="358"/>
      <c r="E105" s="356" t="s">
        <v>16</v>
      </c>
      <c r="F105" s="358"/>
      <c r="G105" s="356" t="s">
        <v>16</v>
      </c>
      <c r="H105" s="358"/>
      <c r="I105" s="356" t="s">
        <v>16</v>
      </c>
      <c r="J105" s="358"/>
      <c r="K105" s="356" t="s">
        <v>16</v>
      </c>
      <c r="L105" s="359"/>
      <c r="M105" s="356"/>
      <c r="N105" s="64"/>
    </row>
    <row r="106" spans="1:14" s="351" customFormat="1" ht="15.75" customHeight="1">
      <c r="A106" s="350" t="s">
        <v>166</v>
      </c>
      <c r="B106" s="356"/>
      <c r="C106" s="356"/>
      <c r="D106" s="358"/>
      <c r="E106" s="356"/>
      <c r="F106" s="358"/>
      <c r="G106" s="356"/>
      <c r="H106" s="358"/>
      <c r="I106" s="356"/>
      <c r="J106" s="358"/>
      <c r="K106" s="356"/>
      <c r="L106" s="359"/>
      <c r="M106" s="363">
        <v>48.1</v>
      </c>
      <c r="N106" s="64"/>
    </row>
    <row r="107" spans="1:14" s="351" customFormat="1" ht="15.75" customHeight="1">
      <c r="A107" s="350" t="s">
        <v>246</v>
      </c>
      <c r="B107" s="356"/>
      <c r="C107" s="356"/>
      <c r="D107" s="369"/>
      <c r="E107" s="356"/>
      <c r="F107" s="369"/>
      <c r="G107" s="356"/>
      <c r="H107" s="369"/>
      <c r="I107" s="356"/>
      <c r="J107" s="369"/>
      <c r="K107" s="356"/>
      <c r="L107" s="359"/>
      <c r="M107" s="364">
        <v>41</v>
      </c>
      <c r="N107" s="64"/>
    </row>
    <row r="108" spans="1:14" s="351" customFormat="1" ht="15.75" customHeight="1" thickBot="1">
      <c r="A108" s="128" t="s">
        <v>344</v>
      </c>
      <c r="B108" s="356"/>
      <c r="C108" s="356"/>
      <c r="D108" s="369"/>
      <c r="E108" s="356"/>
      <c r="F108" s="369"/>
      <c r="G108" s="356"/>
      <c r="H108" s="369"/>
      <c r="I108" s="356"/>
      <c r="J108" s="369"/>
      <c r="K108" s="356"/>
      <c r="L108" s="359"/>
      <c r="M108" s="370">
        <f>M104-M106-M107</f>
        <v>95.700000000000017</v>
      </c>
      <c r="N108" s="65"/>
    </row>
    <row r="109" spans="1:14" s="345" customFormat="1" ht="40.200000000000003" customHeight="1" thickTop="1">
      <c r="A109" s="543" t="s">
        <v>338</v>
      </c>
      <c r="B109" s="543"/>
      <c r="C109" s="543"/>
      <c r="D109" s="543"/>
      <c r="E109" s="543"/>
      <c r="F109" s="543"/>
      <c r="G109" s="543"/>
      <c r="H109" s="543"/>
      <c r="I109" s="543"/>
      <c r="J109" s="543"/>
      <c r="K109" s="543"/>
      <c r="L109" s="543"/>
      <c r="M109" s="543"/>
      <c r="N109" s="371"/>
    </row>
    <row r="110" spans="1:14" s="58" customFormat="1" ht="15.75" customHeight="1">
      <c r="D110" s="59"/>
      <c r="F110" s="59"/>
      <c r="G110" s="59"/>
      <c r="H110" s="59"/>
      <c r="I110" s="59"/>
      <c r="J110" s="59"/>
      <c r="L110" s="59"/>
      <c r="N110" s="59"/>
    </row>
    <row r="111" spans="1:14" s="58" customFormat="1" ht="15.75" customHeight="1">
      <c r="A111" s="173" t="s">
        <v>63</v>
      </c>
      <c r="B111" s="194"/>
      <c r="C111" s="194"/>
      <c r="D111" s="195"/>
      <c r="E111" s="194"/>
      <c r="F111" s="195"/>
      <c r="G111" s="195"/>
      <c r="H111" s="195"/>
      <c r="I111" s="195"/>
      <c r="J111" s="195"/>
      <c r="K111" s="194"/>
      <c r="L111" s="195"/>
      <c r="M111" s="194"/>
      <c r="N111" s="59"/>
    </row>
    <row r="112" spans="1:14" s="83" customFormat="1" ht="15.6">
      <c r="A112" s="168" t="s">
        <v>127</v>
      </c>
      <c r="B112" s="168"/>
      <c r="C112" s="168"/>
      <c r="D112" s="168"/>
      <c r="E112" s="168"/>
      <c r="F112" s="168"/>
      <c r="G112" s="168"/>
      <c r="H112" s="168"/>
      <c r="I112" s="168"/>
      <c r="J112" s="168"/>
      <c r="K112" s="168"/>
      <c r="L112" s="168"/>
      <c r="M112" s="168"/>
      <c r="N112" s="82"/>
    </row>
    <row r="113" spans="1:14" s="83" customFormat="1" ht="15.6">
      <c r="A113" s="168" t="s">
        <v>242</v>
      </c>
      <c r="B113" s="168"/>
      <c r="C113" s="168"/>
      <c r="D113" s="168"/>
      <c r="E113" s="168"/>
      <c r="F113" s="168"/>
      <c r="G113" s="168"/>
      <c r="H113" s="168"/>
      <c r="I113" s="168"/>
      <c r="J113" s="168"/>
      <c r="K113" s="168"/>
      <c r="L113" s="169"/>
      <c r="M113" s="169"/>
      <c r="N113" s="82"/>
    </row>
    <row r="114" spans="1:14">
      <c r="A114" s="170" t="s">
        <v>265</v>
      </c>
      <c r="B114" s="170"/>
      <c r="C114" s="170"/>
      <c r="D114" s="170"/>
      <c r="E114" s="170"/>
      <c r="F114" s="170"/>
      <c r="G114" s="170"/>
      <c r="H114" s="170"/>
      <c r="I114" s="170"/>
      <c r="J114" s="170"/>
      <c r="K114" s="170"/>
      <c r="L114" s="165"/>
      <c r="M114" s="165"/>
      <c r="N114" s="35"/>
    </row>
    <row r="115" spans="1:14" s="59" customFormat="1" ht="15.75" customHeight="1">
      <c r="A115" s="174"/>
      <c r="B115" s="196"/>
      <c r="C115" s="196"/>
      <c r="D115" s="196"/>
      <c r="E115" s="196"/>
      <c r="F115" s="196"/>
      <c r="G115" s="196"/>
      <c r="H115" s="196"/>
      <c r="I115" s="196"/>
      <c r="J115" s="196"/>
      <c r="K115" s="196"/>
      <c r="L115" s="196"/>
      <c r="M115" s="196"/>
      <c r="N115" s="60"/>
    </row>
    <row r="116" spans="1:14" s="58" customFormat="1" ht="15.75" customHeight="1">
      <c r="A116" s="176"/>
      <c r="B116" s="177"/>
      <c r="C116" s="567" t="s">
        <v>182</v>
      </c>
      <c r="D116" s="178"/>
      <c r="E116" s="567" t="s">
        <v>183</v>
      </c>
      <c r="F116" s="355"/>
      <c r="G116" s="194"/>
      <c r="H116" s="176"/>
      <c r="I116" s="352" t="s">
        <v>140</v>
      </c>
      <c r="J116" s="355"/>
      <c r="K116" s="176"/>
      <c r="L116" s="176"/>
      <c r="M116" s="178" t="s">
        <v>184</v>
      </c>
      <c r="N116" s="51"/>
    </row>
    <row r="117" spans="1:14" s="58" customFormat="1" ht="15.75" customHeight="1">
      <c r="A117" s="178"/>
      <c r="B117" s="179"/>
      <c r="C117" s="568"/>
      <c r="D117" s="178"/>
      <c r="E117" s="568"/>
      <c r="F117" s="178"/>
      <c r="G117" s="180" t="s">
        <v>95</v>
      </c>
      <c r="H117" s="178"/>
      <c r="I117" s="354" t="s">
        <v>141</v>
      </c>
      <c r="J117" s="178"/>
      <c r="K117" s="180" t="s">
        <v>31</v>
      </c>
      <c r="L117" s="178"/>
      <c r="M117" s="180" t="s">
        <v>185</v>
      </c>
      <c r="N117" s="51"/>
    </row>
    <row r="118" spans="1:14" s="58" customFormat="1" ht="15.75" customHeight="1">
      <c r="A118" s="128" t="s">
        <v>6</v>
      </c>
      <c r="B118" s="356"/>
      <c r="C118" s="357"/>
      <c r="D118" s="358"/>
      <c r="E118" s="357"/>
      <c r="F118" s="358"/>
      <c r="G118" s="357"/>
      <c r="H118" s="358"/>
      <c r="I118" s="358"/>
      <c r="J118" s="358"/>
      <c r="K118" s="357"/>
      <c r="L118" s="359"/>
      <c r="M118" s="357"/>
      <c r="N118" s="61"/>
    </row>
    <row r="119" spans="1:14" s="58" customFormat="1" ht="15.75" customHeight="1">
      <c r="A119" s="350" t="s">
        <v>162</v>
      </c>
      <c r="B119" s="360"/>
      <c r="C119" s="361">
        <v>232.1</v>
      </c>
      <c r="D119" s="358"/>
      <c r="E119" s="361">
        <v>45.2</v>
      </c>
      <c r="F119" s="358"/>
      <c r="G119" s="361">
        <v>1.1000000000000001</v>
      </c>
      <c r="H119" s="358"/>
      <c r="I119" s="361">
        <v>1.2</v>
      </c>
      <c r="J119" s="358"/>
      <c r="K119" s="361">
        <v>0</v>
      </c>
      <c r="L119" s="362"/>
      <c r="M119" s="361">
        <f>SUM(C119:K119)</f>
        <v>279.60000000000002</v>
      </c>
      <c r="N119" s="62"/>
    </row>
    <row r="120" spans="1:14" s="58" customFormat="1" ht="15.75" customHeight="1">
      <c r="A120" s="350" t="s">
        <v>73</v>
      </c>
      <c r="B120" s="356"/>
      <c r="C120" s="197">
        <v>0</v>
      </c>
      <c r="D120" s="358"/>
      <c r="E120" s="197">
        <v>0</v>
      </c>
      <c r="F120" s="358"/>
      <c r="G120" s="197">
        <v>47.7</v>
      </c>
      <c r="H120" s="358"/>
      <c r="I120" s="197">
        <v>11.9</v>
      </c>
      <c r="J120" s="358"/>
      <c r="K120" s="197">
        <v>0</v>
      </c>
      <c r="L120" s="197"/>
      <c r="M120" s="363">
        <f>SUM(C120:K120)</f>
        <v>59.6</v>
      </c>
      <c r="N120" s="63"/>
    </row>
    <row r="121" spans="1:14" s="58" customFormat="1" ht="15.75" customHeight="1">
      <c r="A121" s="350" t="s">
        <v>161</v>
      </c>
      <c r="B121" s="356"/>
      <c r="C121" s="364">
        <v>19.899999999999999</v>
      </c>
      <c r="D121" s="358"/>
      <c r="E121" s="364">
        <v>2.2000000000000002</v>
      </c>
      <c r="F121" s="358"/>
      <c r="G121" s="364">
        <v>0</v>
      </c>
      <c r="H121" s="358"/>
      <c r="I121" s="364">
        <v>0.8</v>
      </c>
      <c r="J121" s="358"/>
      <c r="K121" s="364">
        <v>0</v>
      </c>
      <c r="L121" s="359"/>
      <c r="M121" s="364">
        <f>SUM(C121:K121)</f>
        <v>22.9</v>
      </c>
      <c r="N121" s="63"/>
    </row>
    <row r="122" spans="1:14" s="58" customFormat="1" ht="15.75" customHeight="1">
      <c r="A122" s="128" t="s">
        <v>163</v>
      </c>
      <c r="B122" s="191"/>
      <c r="C122" s="191">
        <f>SUM(C119:C121)</f>
        <v>252</v>
      </c>
      <c r="D122" s="358"/>
      <c r="E122" s="191">
        <f>SUM(E119:E121)</f>
        <v>47.400000000000006</v>
      </c>
      <c r="F122" s="358"/>
      <c r="G122" s="191">
        <f>SUM(G119:G121)</f>
        <v>48.800000000000004</v>
      </c>
      <c r="H122" s="358"/>
      <c r="I122" s="191">
        <f>SUM(I119:I121)</f>
        <v>13.9</v>
      </c>
      <c r="J122" s="358"/>
      <c r="K122" s="191">
        <f>SUM(K119:K121)</f>
        <v>0</v>
      </c>
      <c r="L122" s="191"/>
      <c r="M122" s="191">
        <f>SUM(M119:M121)</f>
        <v>362.1</v>
      </c>
      <c r="N122" s="63"/>
    </row>
    <row r="123" spans="1:14" s="58" customFormat="1" ht="15.75" customHeight="1">
      <c r="A123" s="350" t="s">
        <v>16</v>
      </c>
      <c r="B123" s="356"/>
      <c r="C123" s="356"/>
      <c r="D123" s="358"/>
      <c r="E123" s="356"/>
      <c r="F123" s="358"/>
      <c r="G123" s="356"/>
      <c r="H123" s="358"/>
      <c r="I123" s="356"/>
      <c r="J123" s="358"/>
      <c r="K123" s="356"/>
      <c r="L123" s="359"/>
      <c r="M123" s="356"/>
      <c r="N123" s="55"/>
    </row>
    <row r="124" spans="1:14" s="58" customFormat="1" ht="15.75" customHeight="1">
      <c r="A124" s="128" t="s">
        <v>164</v>
      </c>
      <c r="B124" s="356"/>
      <c r="C124" s="356"/>
      <c r="D124" s="358"/>
      <c r="E124" s="356"/>
      <c r="F124" s="358"/>
      <c r="G124" s="356"/>
      <c r="H124" s="358"/>
      <c r="I124" s="356"/>
      <c r="J124" s="358"/>
      <c r="K124" s="356"/>
      <c r="L124" s="359"/>
      <c r="M124" s="356"/>
      <c r="N124" s="63"/>
    </row>
    <row r="125" spans="1:14" s="58" customFormat="1" ht="15.75" customHeight="1">
      <c r="A125" s="350" t="s">
        <v>72</v>
      </c>
      <c r="B125" s="356"/>
      <c r="C125" s="356">
        <v>70.3</v>
      </c>
      <c r="D125" s="358"/>
      <c r="E125" s="356">
        <v>11.1</v>
      </c>
      <c r="F125" s="358"/>
      <c r="G125" s="356">
        <v>6.3</v>
      </c>
      <c r="H125" s="358"/>
      <c r="I125" s="356">
        <v>0</v>
      </c>
      <c r="J125" s="358"/>
      <c r="K125" s="356">
        <v>0</v>
      </c>
      <c r="L125" s="359"/>
      <c r="M125" s="363">
        <f>SUM(C125:K125)</f>
        <v>87.699999999999989</v>
      </c>
      <c r="N125" s="64"/>
    </row>
    <row r="126" spans="1:14" s="58" customFormat="1" ht="15.75" customHeight="1">
      <c r="A126" s="350" t="s">
        <v>135</v>
      </c>
      <c r="B126" s="356"/>
      <c r="C126" s="356">
        <v>0</v>
      </c>
      <c r="D126" s="358"/>
      <c r="E126" s="356">
        <v>0</v>
      </c>
      <c r="F126" s="358"/>
      <c r="G126" s="356">
        <v>32.700000000000003</v>
      </c>
      <c r="H126" s="358"/>
      <c r="I126" s="356">
        <v>7.9</v>
      </c>
      <c r="J126" s="358"/>
      <c r="K126" s="356">
        <v>0</v>
      </c>
      <c r="L126" s="359"/>
      <c r="M126" s="363">
        <f t="shared" ref="M126:M129" si="6">SUM(C126:K126)</f>
        <v>40.6</v>
      </c>
      <c r="N126" s="64"/>
    </row>
    <row r="127" spans="1:14" s="58" customFormat="1" ht="15.75" customHeight="1">
      <c r="A127" s="350" t="s">
        <v>210</v>
      </c>
      <c r="B127" s="356"/>
      <c r="C127" s="356">
        <v>58.8</v>
      </c>
      <c r="D127" s="358"/>
      <c r="E127" s="356">
        <v>11.3</v>
      </c>
      <c r="F127" s="358"/>
      <c r="G127" s="356">
        <v>4.3</v>
      </c>
      <c r="H127" s="358"/>
      <c r="I127" s="356">
        <v>1.8</v>
      </c>
      <c r="J127" s="358"/>
      <c r="K127" s="356">
        <v>0</v>
      </c>
      <c r="L127" s="359"/>
      <c r="M127" s="363">
        <f t="shared" si="6"/>
        <v>76.199999999999989</v>
      </c>
      <c r="N127" s="64"/>
    </row>
    <row r="128" spans="1:14" s="58" customFormat="1" ht="15.75" customHeight="1">
      <c r="A128" s="350" t="s">
        <v>7</v>
      </c>
      <c r="B128" s="356"/>
      <c r="C128" s="356">
        <v>17</v>
      </c>
      <c r="D128" s="358"/>
      <c r="E128" s="356">
        <v>0</v>
      </c>
      <c r="F128" s="358"/>
      <c r="G128" s="356">
        <v>2</v>
      </c>
      <c r="H128" s="358"/>
      <c r="I128" s="356">
        <v>0</v>
      </c>
      <c r="J128" s="358"/>
      <c r="K128" s="356">
        <v>0</v>
      </c>
      <c r="L128" s="359"/>
      <c r="M128" s="363">
        <f t="shared" si="6"/>
        <v>19</v>
      </c>
      <c r="N128" s="63"/>
    </row>
    <row r="129" spans="1:14" s="58" customFormat="1" ht="15.75" customHeight="1">
      <c r="A129" s="350" t="s">
        <v>165</v>
      </c>
      <c r="B129" s="356"/>
      <c r="C129" s="365">
        <v>9.1</v>
      </c>
      <c r="D129" s="358"/>
      <c r="E129" s="365">
        <v>1.5</v>
      </c>
      <c r="F129" s="358"/>
      <c r="G129" s="365">
        <v>0</v>
      </c>
      <c r="H129" s="358"/>
      <c r="I129" s="365">
        <v>-0.5</v>
      </c>
      <c r="J129" s="358"/>
      <c r="K129" s="365">
        <v>0</v>
      </c>
      <c r="L129" s="359"/>
      <c r="M129" s="364">
        <f t="shared" si="6"/>
        <v>10.1</v>
      </c>
      <c r="N129" s="63"/>
    </row>
    <row r="130" spans="1:14" s="58" customFormat="1" ht="15.75" customHeight="1">
      <c r="A130" s="128" t="s">
        <v>167</v>
      </c>
      <c r="B130" s="356"/>
      <c r="C130" s="356">
        <f>SUM(C125:C129)</f>
        <v>155.19999999999999</v>
      </c>
      <c r="D130" s="358"/>
      <c r="E130" s="356">
        <f>SUM(E125:E129)</f>
        <v>23.9</v>
      </c>
      <c r="F130" s="358"/>
      <c r="G130" s="356">
        <f>SUM(G125:G129)</f>
        <v>45.3</v>
      </c>
      <c r="H130" s="358"/>
      <c r="I130" s="356">
        <f>SUM(I125:I129)</f>
        <v>9.2000000000000011</v>
      </c>
      <c r="J130" s="358"/>
      <c r="K130" s="356">
        <f>SUM(K125:K129)</f>
        <v>0</v>
      </c>
      <c r="L130" s="359"/>
      <c r="M130" s="356">
        <f>SUM(M125:M129)</f>
        <v>233.59999999999997</v>
      </c>
      <c r="N130" s="63"/>
    </row>
    <row r="131" spans="1:14" s="58" customFormat="1" ht="15.75" customHeight="1">
      <c r="A131" s="350"/>
      <c r="B131" s="356"/>
      <c r="C131" s="356"/>
      <c r="D131" s="358"/>
      <c r="E131" s="356"/>
      <c r="F131" s="358"/>
      <c r="G131" s="356"/>
      <c r="H131" s="358"/>
      <c r="I131" s="356"/>
      <c r="J131" s="358"/>
      <c r="K131" s="356"/>
      <c r="L131" s="359"/>
      <c r="M131" s="363"/>
      <c r="N131" s="64"/>
    </row>
    <row r="132" spans="1:14" s="58" customFormat="1" ht="15.75" customHeight="1">
      <c r="A132" s="128" t="s">
        <v>168</v>
      </c>
      <c r="B132" s="356"/>
      <c r="C132" s="356"/>
      <c r="D132" s="358"/>
      <c r="E132" s="356"/>
      <c r="F132" s="358"/>
      <c r="G132" s="356"/>
      <c r="H132" s="358"/>
      <c r="I132" s="356"/>
      <c r="J132" s="358"/>
      <c r="K132" s="356"/>
      <c r="L132" s="359"/>
      <c r="M132" s="363"/>
      <c r="N132" s="64"/>
    </row>
    <row r="133" spans="1:14" s="58" customFormat="1" ht="15.75" customHeight="1">
      <c r="A133" s="350" t="s">
        <v>312</v>
      </c>
      <c r="B133" s="356"/>
      <c r="C133" s="356">
        <f>13+0.1-1.7-31.2</f>
        <v>-19.799999999999997</v>
      </c>
      <c r="D133" s="358"/>
      <c r="E133" s="356">
        <f>0.2-0.6</f>
        <v>-0.39999999999999997</v>
      </c>
      <c r="F133" s="358"/>
      <c r="G133" s="356">
        <v>0</v>
      </c>
      <c r="H133" s="358"/>
      <c r="I133" s="356">
        <f>0.3-4.9</f>
        <v>-4.6000000000000005</v>
      </c>
      <c r="J133" s="358"/>
      <c r="K133" s="356">
        <v>0</v>
      </c>
      <c r="L133" s="359"/>
      <c r="M133" s="363">
        <f>SUM(C133:K133)</f>
        <v>-24.799999999999997</v>
      </c>
      <c r="N133" s="64"/>
    </row>
    <row r="134" spans="1:14" s="58" customFormat="1" ht="15.75" customHeight="1">
      <c r="A134" s="350" t="s">
        <v>245</v>
      </c>
      <c r="B134" s="356"/>
      <c r="C134" s="356">
        <v>-28.9</v>
      </c>
      <c r="D134" s="358"/>
      <c r="E134" s="356">
        <v>-7.8</v>
      </c>
      <c r="F134" s="358"/>
      <c r="G134" s="356">
        <v>-1.2</v>
      </c>
      <c r="H134" s="358"/>
      <c r="I134" s="356">
        <v>-2.2000000000000002</v>
      </c>
      <c r="J134" s="358"/>
      <c r="K134" s="356">
        <v>1.9</v>
      </c>
      <c r="L134" s="359"/>
      <c r="M134" s="363">
        <f t="shared" ref="M134:M136" si="7">SUM(C134:K134)</f>
        <v>-38.200000000000003</v>
      </c>
      <c r="N134" s="63"/>
    </row>
    <row r="135" spans="1:14" s="58" customFormat="1" ht="15.75" customHeight="1">
      <c r="A135" s="372" t="s">
        <v>250</v>
      </c>
      <c r="B135" s="356"/>
      <c r="C135" s="356">
        <v>0.2</v>
      </c>
      <c r="D135" s="358"/>
      <c r="E135" s="356">
        <v>-1.2</v>
      </c>
      <c r="F135" s="358"/>
      <c r="G135" s="356">
        <v>-5.0999999999999996</v>
      </c>
      <c r="H135" s="358"/>
      <c r="I135" s="356">
        <v>0</v>
      </c>
      <c r="J135" s="358"/>
      <c r="K135" s="356">
        <v>-2.8</v>
      </c>
      <c r="L135" s="359"/>
      <c r="M135" s="363">
        <f t="shared" si="7"/>
        <v>-8.8999999999999986</v>
      </c>
      <c r="N135" s="63"/>
    </row>
    <row r="136" spans="1:14" s="58" customFormat="1" ht="15.75" customHeight="1">
      <c r="A136" s="509" t="s">
        <v>365</v>
      </c>
      <c r="B136" s="356"/>
      <c r="C136" s="365">
        <v>0.2</v>
      </c>
      <c r="D136" s="358"/>
      <c r="E136" s="365">
        <v>0</v>
      </c>
      <c r="F136" s="358"/>
      <c r="G136" s="365">
        <v>0</v>
      </c>
      <c r="H136" s="358"/>
      <c r="I136" s="365">
        <v>19.8</v>
      </c>
      <c r="J136" s="358"/>
      <c r="K136" s="365">
        <v>0</v>
      </c>
      <c r="L136" s="359"/>
      <c r="M136" s="364">
        <f t="shared" si="7"/>
        <v>20</v>
      </c>
      <c r="N136" s="63"/>
    </row>
    <row r="137" spans="1:14" s="58" customFormat="1" ht="15.75" customHeight="1">
      <c r="A137" s="350"/>
      <c r="B137" s="356"/>
      <c r="C137" s="356"/>
      <c r="D137" s="358"/>
      <c r="E137" s="356"/>
      <c r="F137" s="358"/>
      <c r="G137" s="356"/>
      <c r="H137" s="358"/>
      <c r="I137" s="356"/>
      <c r="J137" s="358"/>
      <c r="K137" s="356"/>
      <c r="L137" s="359"/>
      <c r="M137" s="363"/>
      <c r="N137" s="64"/>
    </row>
    <row r="138" spans="1:14" s="58" customFormat="1" ht="15.75" customHeight="1">
      <c r="A138" s="128" t="s">
        <v>345</v>
      </c>
      <c r="B138" s="356"/>
      <c r="C138" s="366">
        <f>C122-C130+SUM(C133:C136)</f>
        <v>48.500000000000021</v>
      </c>
      <c r="D138" s="367"/>
      <c r="E138" s="366">
        <f>E122-E130+SUM(E133:E136)</f>
        <v>14.100000000000009</v>
      </c>
      <c r="F138" s="367"/>
      <c r="G138" s="366">
        <f>G122-G130+SUM(G133:G136)</f>
        <v>-2.7999999999999927</v>
      </c>
      <c r="H138" s="367"/>
      <c r="I138" s="366">
        <f>I122-I130+SUM(I133:I136)</f>
        <v>17.7</v>
      </c>
      <c r="J138" s="367"/>
      <c r="K138" s="366">
        <f>K122-K130+SUM(K133:K136)</f>
        <v>-0.89999999999999991</v>
      </c>
      <c r="L138" s="367"/>
      <c r="M138" s="368">
        <f>M122-M130+SUM(M133:M136)</f>
        <v>76.600000000000051</v>
      </c>
      <c r="N138" s="64"/>
    </row>
    <row r="139" spans="1:14" s="351" customFormat="1" ht="15.75" customHeight="1">
      <c r="A139" s="350" t="s">
        <v>363</v>
      </c>
      <c r="B139" s="356"/>
      <c r="C139" s="356" t="s">
        <v>16</v>
      </c>
      <c r="D139" s="358"/>
      <c r="E139" s="356" t="s">
        <v>16</v>
      </c>
      <c r="F139" s="358"/>
      <c r="G139" s="356" t="s">
        <v>16</v>
      </c>
      <c r="H139" s="358"/>
      <c r="I139" s="356" t="s">
        <v>16</v>
      </c>
      <c r="J139" s="358"/>
      <c r="K139" s="356" t="s">
        <v>16</v>
      </c>
      <c r="L139" s="359"/>
      <c r="M139" s="356"/>
      <c r="N139" s="64"/>
    </row>
    <row r="140" spans="1:14" s="351" customFormat="1" ht="15.75" customHeight="1">
      <c r="A140" s="350" t="s">
        <v>166</v>
      </c>
      <c r="B140" s="356"/>
      <c r="C140" s="356"/>
      <c r="D140" s="358"/>
      <c r="E140" s="356"/>
      <c r="F140" s="358"/>
      <c r="G140" s="356"/>
      <c r="H140" s="358"/>
      <c r="I140" s="356"/>
      <c r="J140" s="358"/>
      <c r="K140" s="356"/>
      <c r="L140" s="359"/>
      <c r="M140" s="363">
        <v>46.9</v>
      </c>
      <c r="N140" s="64"/>
    </row>
    <row r="141" spans="1:14" s="351" customFormat="1" ht="15.75" customHeight="1">
      <c r="A141" s="350" t="s">
        <v>249</v>
      </c>
      <c r="B141" s="356"/>
      <c r="C141" s="356"/>
      <c r="D141" s="369"/>
      <c r="E141" s="356"/>
      <c r="F141" s="369"/>
      <c r="G141" s="356"/>
      <c r="H141" s="369"/>
      <c r="I141" s="356"/>
      <c r="J141" s="369"/>
      <c r="K141" s="356"/>
      <c r="L141" s="359"/>
      <c r="M141" s="364">
        <v>-1.2</v>
      </c>
      <c r="N141" s="64"/>
    </row>
    <row r="142" spans="1:14" s="351" customFormat="1" ht="15.75" customHeight="1" thickBot="1">
      <c r="A142" s="128" t="s">
        <v>344</v>
      </c>
      <c r="B142" s="356"/>
      <c r="C142" s="356"/>
      <c r="D142" s="369"/>
      <c r="E142" s="356"/>
      <c r="F142" s="369"/>
      <c r="G142" s="356"/>
      <c r="H142" s="369"/>
      <c r="I142" s="356"/>
      <c r="J142" s="369"/>
      <c r="K142" s="356"/>
      <c r="L142" s="359"/>
      <c r="M142" s="370">
        <f>M138-M140-M141</f>
        <v>30.900000000000052</v>
      </c>
      <c r="N142" s="65"/>
    </row>
    <row r="143" spans="1:14" s="345" customFormat="1" ht="40.200000000000003" customHeight="1" thickTop="1">
      <c r="A143" s="543" t="s">
        <v>337</v>
      </c>
      <c r="B143" s="543"/>
      <c r="C143" s="543"/>
      <c r="D143" s="543"/>
      <c r="E143" s="543"/>
      <c r="F143" s="543"/>
      <c r="G143" s="543"/>
      <c r="H143" s="543"/>
      <c r="I143" s="543"/>
      <c r="J143" s="543"/>
      <c r="K143" s="543"/>
      <c r="L143" s="543"/>
      <c r="M143" s="543"/>
      <c r="N143" s="371"/>
    </row>
    <row r="144" spans="1:14" s="58" customFormat="1" ht="15.75" customHeight="1">
      <c r="D144" s="59"/>
      <c r="F144" s="59"/>
      <c r="G144" s="59"/>
      <c r="H144" s="59"/>
      <c r="I144" s="59"/>
      <c r="J144" s="59"/>
      <c r="L144" s="59"/>
      <c r="N144" s="59"/>
    </row>
  </sheetData>
  <mergeCells count="13">
    <mergeCell ref="A143:M143"/>
    <mergeCell ref="C116:C117"/>
    <mergeCell ref="E116:E117"/>
    <mergeCell ref="A3:L3"/>
    <mergeCell ref="C14:C15"/>
    <mergeCell ref="E14:E15"/>
    <mergeCell ref="C48:C49"/>
    <mergeCell ref="E48:E49"/>
    <mergeCell ref="C82:C83"/>
    <mergeCell ref="E82:E83"/>
    <mergeCell ref="A41:M41"/>
    <mergeCell ref="A75:M75"/>
    <mergeCell ref="A109:M109"/>
  </mergeCells>
  <hyperlinks>
    <hyperlink ref="A2" location="'Table of Contents'!A1" display="'Table of Contents'!A1"/>
    <hyperlink ref="A4" location="'Quarterly Financial Data 2016'!A9:M41" display="First Quarter"/>
    <hyperlink ref="A5" location="'Quarterly Financial Data 2016'!A43:M75" display="Second Quarter"/>
    <hyperlink ref="A6" location="'Quarterly Financial Data 2016'!A77:M109" display="Third Quarter"/>
    <hyperlink ref="A7" location="'Quarterly Financial Data 2016'!A111:M143" display="Fourth Quarter"/>
  </hyperlinks>
  <pageMargins left="0.5" right="0.5" top="1" bottom="1" header="0.5" footer="0.5"/>
  <pageSetup scale="81" fitToHeight="4" orientation="portrait" r:id="rId1"/>
  <headerFooter alignWithMargins="0"/>
  <rowBreaks count="3" manualBreakCount="3">
    <brk id="42" max="12" man="1"/>
    <brk id="76" max="12" man="1"/>
    <brk id="110"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N111"/>
  <sheetViews>
    <sheetView showRuler="0" zoomScaleNormal="100" zoomScaleSheetLayoutView="90" workbookViewId="0"/>
  </sheetViews>
  <sheetFormatPr defaultColWidth="9.109375" defaultRowHeight="13.2"/>
  <cols>
    <col min="1" max="1" width="39" style="1" customWidth="1"/>
    <col min="2" max="2" width="2.6640625" style="1" customWidth="1"/>
    <col min="3" max="3" width="12.88671875" style="1" customWidth="1"/>
    <col min="4" max="4" width="2.5546875" style="7" customWidth="1"/>
    <col min="5" max="5" width="12.88671875" style="1" customWidth="1"/>
    <col min="6" max="6" width="2.5546875" style="7" customWidth="1"/>
    <col min="7" max="7" width="12.88671875" style="1" customWidth="1"/>
    <col min="8" max="8" width="3.5546875" style="7" customWidth="1"/>
    <col min="9" max="9" width="12.88671875" style="1" customWidth="1"/>
    <col min="10" max="10" width="2.5546875" style="1" customWidth="1"/>
    <col min="11" max="11" width="10" style="1" customWidth="1"/>
    <col min="12" max="12" width="2.5546875" style="1" customWidth="1"/>
    <col min="13" max="13" width="12.6640625" style="1" customWidth="1"/>
    <col min="14" max="16384" width="9.109375" style="1"/>
  </cols>
  <sheetData>
    <row r="2" spans="1:14" s="73" customFormat="1">
      <c r="A2" s="45" t="s">
        <v>59</v>
      </c>
      <c r="D2" s="74"/>
      <c r="F2" s="74"/>
      <c r="H2" s="74"/>
    </row>
    <row r="3" spans="1:14" ht="15.6">
      <c r="A3" s="569" t="s">
        <v>155</v>
      </c>
      <c r="B3" s="570"/>
      <c r="C3" s="570"/>
      <c r="D3" s="570"/>
      <c r="E3" s="570"/>
      <c r="F3" s="570"/>
      <c r="G3" s="570"/>
      <c r="H3" s="570"/>
      <c r="I3" s="570"/>
      <c r="J3" s="12"/>
      <c r="K3" s="12"/>
      <c r="L3" s="12"/>
    </row>
    <row r="4" spans="1:14">
      <c r="A4" s="405">
        <v>2017</v>
      </c>
      <c r="B4" s="381"/>
      <c r="C4" s="381"/>
      <c r="D4" s="381"/>
      <c r="E4" s="381"/>
      <c r="F4" s="381"/>
      <c r="G4" s="381"/>
      <c r="H4" s="381"/>
      <c r="I4" s="381"/>
      <c r="J4" s="381"/>
      <c r="K4" s="381"/>
      <c r="L4" s="381"/>
    </row>
    <row r="5" spans="1:14" s="303" customFormat="1">
      <c r="A5" s="405">
        <v>2016</v>
      </c>
    </row>
    <row r="6" spans="1:14" s="303" customFormat="1">
      <c r="A6" s="405">
        <v>2015</v>
      </c>
      <c r="D6" s="304"/>
      <c r="F6" s="304"/>
      <c r="H6" s="304"/>
    </row>
    <row r="7" spans="1:14">
      <c r="A7" s="407"/>
    </row>
    <row r="8" spans="1:14">
      <c r="A8" s="2" t="s">
        <v>59</v>
      </c>
      <c r="C8" s="545" t="s">
        <v>64</v>
      </c>
      <c r="D8" s="545"/>
      <c r="E8" s="545"/>
      <c r="F8" s="545"/>
      <c r="G8" s="545"/>
      <c r="H8" s="545"/>
      <c r="I8" s="545"/>
    </row>
    <row r="9" spans="1:14" ht="15.6">
      <c r="A9" s="141" t="s">
        <v>63</v>
      </c>
      <c r="B9" s="417"/>
      <c r="C9" s="418"/>
      <c r="D9" s="418"/>
      <c r="E9" s="417"/>
      <c r="F9" s="418"/>
      <c r="G9" s="417"/>
      <c r="H9" s="418"/>
      <c r="I9" s="418"/>
      <c r="J9" s="417"/>
      <c r="K9" s="417"/>
      <c r="L9" s="417"/>
      <c r="M9" s="417"/>
    </row>
    <row r="10" spans="1:14" ht="15.6">
      <c r="A10" s="168" t="s">
        <v>326</v>
      </c>
      <c r="B10" s="168"/>
      <c r="C10" s="168"/>
      <c r="D10" s="168"/>
      <c r="E10" s="168"/>
      <c r="F10" s="168"/>
      <c r="G10" s="168"/>
      <c r="H10" s="168"/>
      <c r="I10" s="168"/>
      <c r="J10" s="168"/>
      <c r="K10" s="168"/>
      <c r="L10" s="168"/>
      <c r="M10" s="168"/>
    </row>
    <row r="11" spans="1:14" ht="15.6">
      <c r="A11" s="168" t="s">
        <v>367</v>
      </c>
      <c r="B11" s="168"/>
      <c r="C11" s="168"/>
      <c r="D11" s="168"/>
      <c r="E11" s="168"/>
      <c r="F11" s="168"/>
      <c r="G11" s="168"/>
      <c r="H11" s="168"/>
      <c r="I11" s="168"/>
      <c r="J11" s="168"/>
      <c r="K11" s="168"/>
      <c r="L11" s="168"/>
      <c r="M11" s="168"/>
    </row>
    <row r="12" spans="1:14" s="71" customFormat="1">
      <c r="A12" s="170" t="s">
        <v>265</v>
      </c>
      <c r="B12" s="170"/>
      <c r="C12" s="170"/>
      <c r="D12" s="170"/>
      <c r="E12" s="170"/>
      <c r="F12" s="170"/>
      <c r="G12" s="170"/>
      <c r="H12" s="170"/>
      <c r="I12" s="170"/>
      <c r="J12" s="170"/>
      <c r="K12" s="170"/>
      <c r="L12" s="165"/>
      <c r="M12" s="165"/>
      <c r="N12" s="35"/>
    </row>
    <row r="13" spans="1:14">
      <c r="A13" s="170"/>
      <c r="B13" s="171"/>
      <c r="C13" s="171"/>
      <c r="D13" s="171"/>
      <c r="E13" s="171"/>
      <c r="F13" s="171"/>
      <c r="G13" s="171"/>
      <c r="H13" s="171"/>
      <c r="I13" s="171"/>
      <c r="J13" s="171"/>
      <c r="K13" s="171"/>
      <c r="L13" s="171"/>
      <c r="M13" s="171"/>
    </row>
    <row r="14" spans="1:14">
      <c r="A14" s="417"/>
      <c r="B14" s="422"/>
      <c r="C14" s="567" t="s">
        <v>182</v>
      </c>
      <c r="D14" s="178"/>
      <c r="E14" s="567" t="s">
        <v>183</v>
      </c>
      <c r="F14" s="165"/>
      <c r="G14" s="422"/>
      <c r="H14" s="165"/>
      <c r="I14" s="422" t="s">
        <v>140</v>
      </c>
      <c r="J14" s="422"/>
      <c r="K14" s="422"/>
      <c r="L14" s="422"/>
      <c r="M14" s="178" t="s">
        <v>184</v>
      </c>
    </row>
    <row r="15" spans="1:14">
      <c r="A15" s="422"/>
      <c r="B15" s="422"/>
      <c r="C15" s="568"/>
      <c r="D15" s="178"/>
      <c r="E15" s="568"/>
      <c r="F15" s="165"/>
      <c r="G15" s="423" t="s">
        <v>95</v>
      </c>
      <c r="H15" s="165"/>
      <c r="I15" s="423" t="s">
        <v>141</v>
      </c>
      <c r="J15" s="165"/>
      <c r="K15" s="423" t="s">
        <v>31</v>
      </c>
      <c r="L15" s="165"/>
      <c r="M15" s="180" t="s">
        <v>185</v>
      </c>
    </row>
    <row r="16" spans="1:14">
      <c r="A16" s="128" t="s">
        <v>6</v>
      </c>
      <c r="B16" s="181"/>
      <c r="C16" s="182"/>
      <c r="D16" s="183"/>
      <c r="E16" s="182"/>
      <c r="F16" s="183"/>
      <c r="G16" s="182"/>
      <c r="H16" s="183"/>
      <c r="I16" s="183"/>
      <c r="J16" s="183"/>
      <c r="K16" s="182"/>
      <c r="L16" s="184"/>
      <c r="M16" s="182"/>
    </row>
    <row r="17" spans="1:13">
      <c r="A17" s="416" t="s">
        <v>162</v>
      </c>
      <c r="B17" s="185"/>
      <c r="C17" s="186">
        <v>899.9</v>
      </c>
      <c r="D17" s="183"/>
      <c r="E17" s="186">
        <v>190.3</v>
      </c>
      <c r="F17" s="183"/>
      <c r="G17" s="186">
        <v>4.0999999999999996</v>
      </c>
      <c r="H17" s="183"/>
      <c r="I17" s="186">
        <v>3.8</v>
      </c>
      <c r="J17" s="183"/>
      <c r="K17" s="186">
        <v>0</v>
      </c>
      <c r="L17" s="187"/>
      <c r="M17" s="186">
        <f>SUM(C17:K17)</f>
        <v>1098.0999999999999</v>
      </c>
    </row>
    <row r="18" spans="1:13">
      <c r="A18" s="416" t="s">
        <v>73</v>
      </c>
      <c r="B18" s="181"/>
      <c r="C18" s="188">
        <v>0</v>
      </c>
      <c r="D18" s="183"/>
      <c r="E18" s="188">
        <v>0</v>
      </c>
      <c r="F18" s="183"/>
      <c r="G18" s="188">
        <v>168.4</v>
      </c>
      <c r="H18" s="183"/>
      <c r="I18" s="188">
        <v>25</v>
      </c>
      <c r="J18" s="183"/>
      <c r="K18" s="188">
        <v>0</v>
      </c>
      <c r="L18" s="188"/>
      <c r="M18" s="189">
        <f>SUM(C18:K18)</f>
        <v>193.4</v>
      </c>
    </row>
    <row r="19" spans="1:13">
      <c r="A19" s="416" t="s">
        <v>161</v>
      </c>
      <c r="B19" s="181"/>
      <c r="C19" s="190">
        <v>77.5</v>
      </c>
      <c r="D19" s="183"/>
      <c r="E19" s="190">
        <v>6.8</v>
      </c>
      <c r="F19" s="183"/>
      <c r="G19" s="190">
        <v>0</v>
      </c>
      <c r="H19" s="183"/>
      <c r="I19" s="190">
        <v>1.1000000000000001</v>
      </c>
      <c r="J19" s="183"/>
      <c r="K19" s="190">
        <v>0</v>
      </c>
      <c r="L19" s="184"/>
      <c r="M19" s="190">
        <f>SUM(C19:K19)</f>
        <v>85.399999999999991</v>
      </c>
    </row>
    <row r="20" spans="1:13">
      <c r="A20" s="128" t="s">
        <v>163</v>
      </c>
      <c r="B20" s="191"/>
      <c r="C20" s="191">
        <f>SUM(C17:C19)</f>
        <v>977.4</v>
      </c>
      <c r="D20" s="183"/>
      <c r="E20" s="191">
        <f>SUM(E17:E19)</f>
        <v>197.10000000000002</v>
      </c>
      <c r="F20" s="183"/>
      <c r="G20" s="191">
        <f>SUM(G17:G19)</f>
        <v>172.5</v>
      </c>
      <c r="H20" s="183"/>
      <c r="I20" s="191">
        <f>SUM(I17:I19)</f>
        <v>29.900000000000002</v>
      </c>
      <c r="J20" s="183"/>
      <c r="K20" s="191">
        <f>SUM(K17:K19)</f>
        <v>0</v>
      </c>
      <c r="L20" s="191"/>
      <c r="M20" s="191">
        <f>SUM(M17:M19)</f>
        <v>1376.9</v>
      </c>
    </row>
    <row r="21" spans="1:13">
      <c r="A21" s="416" t="s">
        <v>16</v>
      </c>
      <c r="B21" s="181"/>
      <c r="C21" s="181"/>
      <c r="D21" s="183"/>
      <c r="E21" s="181"/>
      <c r="F21" s="183"/>
      <c r="G21" s="181"/>
      <c r="H21" s="183"/>
      <c r="I21" s="181"/>
      <c r="J21" s="183"/>
      <c r="K21" s="181"/>
      <c r="L21" s="184"/>
      <c r="M21" s="181"/>
    </row>
    <row r="22" spans="1:13">
      <c r="A22" s="128" t="s">
        <v>164</v>
      </c>
      <c r="B22" s="181"/>
      <c r="C22" s="181"/>
      <c r="D22" s="183"/>
      <c r="E22" s="181"/>
      <c r="F22" s="183"/>
      <c r="G22" s="181"/>
      <c r="H22" s="183"/>
      <c r="I22" s="181"/>
      <c r="J22" s="183"/>
      <c r="K22" s="181"/>
      <c r="L22" s="184"/>
      <c r="M22" s="181"/>
    </row>
    <row r="23" spans="1:13">
      <c r="A23" s="416" t="s">
        <v>72</v>
      </c>
      <c r="B23" s="181"/>
      <c r="C23" s="181">
        <v>265</v>
      </c>
      <c r="D23" s="183"/>
      <c r="E23" s="181">
        <v>41.1</v>
      </c>
      <c r="F23" s="183"/>
      <c r="G23" s="181">
        <v>22.2</v>
      </c>
      <c r="H23" s="183"/>
      <c r="I23" s="181">
        <v>0</v>
      </c>
      <c r="J23" s="183"/>
      <c r="K23" s="181">
        <v>0</v>
      </c>
      <c r="L23" s="184"/>
      <c r="M23" s="189">
        <f>SUM(C23:K23)</f>
        <v>328.3</v>
      </c>
    </row>
    <row r="24" spans="1:13">
      <c r="A24" s="416" t="s">
        <v>135</v>
      </c>
      <c r="B24" s="181"/>
      <c r="C24" s="181">
        <v>0</v>
      </c>
      <c r="D24" s="183"/>
      <c r="E24" s="181">
        <v>0</v>
      </c>
      <c r="F24" s="183"/>
      <c r="G24" s="181">
        <v>106.2</v>
      </c>
      <c r="H24" s="183"/>
      <c r="I24" s="181">
        <v>24.8</v>
      </c>
      <c r="J24" s="183"/>
      <c r="K24" s="181">
        <v>0</v>
      </c>
      <c r="L24" s="184"/>
      <c r="M24" s="189">
        <f t="shared" ref="M24:M27" si="0">SUM(C24:K24)</f>
        <v>131</v>
      </c>
    </row>
    <row r="25" spans="1:13">
      <c r="A25" s="416" t="s">
        <v>210</v>
      </c>
      <c r="B25" s="181"/>
      <c r="C25" s="181">
        <v>239.4</v>
      </c>
      <c r="D25" s="183"/>
      <c r="E25" s="181">
        <v>48.9</v>
      </c>
      <c r="F25" s="183"/>
      <c r="G25" s="181">
        <v>12</v>
      </c>
      <c r="H25" s="183"/>
      <c r="I25" s="181">
        <v>7</v>
      </c>
      <c r="J25" s="183"/>
      <c r="K25" s="181">
        <v>0</v>
      </c>
      <c r="L25" s="184"/>
      <c r="M25" s="189">
        <f t="shared" si="0"/>
        <v>307.3</v>
      </c>
    </row>
    <row r="26" spans="1:13">
      <c r="A26" s="416" t="s">
        <v>7</v>
      </c>
      <c r="B26" s="181"/>
      <c r="C26" s="181">
        <v>60.7</v>
      </c>
      <c r="D26" s="183"/>
      <c r="E26" s="181">
        <v>0</v>
      </c>
      <c r="F26" s="183"/>
      <c r="G26" s="181">
        <v>1.8</v>
      </c>
      <c r="H26" s="183"/>
      <c r="I26" s="181">
        <v>0</v>
      </c>
      <c r="J26" s="183"/>
      <c r="K26" s="181">
        <v>0</v>
      </c>
      <c r="L26" s="184"/>
      <c r="M26" s="189">
        <f t="shared" si="0"/>
        <v>62.5</v>
      </c>
    </row>
    <row r="27" spans="1:13">
      <c r="A27" s="416" t="s">
        <v>165</v>
      </c>
      <c r="B27" s="181"/>
      <c r="C27" s="192">
        <v>28.7</v>
      </c>
      <c r="D27" s="183"/>
      <c r="E27" s="192">
        <v>4.7</v>
      </c>
      <c r="F27" s="183"/>
      <c r="G27" s="192">
        <v>0</v>
      </c>
      <c r="H27" s="183"/>
      <c r="I27" s="192">
        <v>1</v>
      </c>
      <c r="J27" s="183"/>
      <c r="K27" s="192">
        <v>0</v>
      </c>
      <c r="L27" s="184"/>
      <c r="M27" s="190">
        <f t="shared" si="0"/>
        <v>34.4</v>
      </c>
    </row>
    <row r="28" spans="1:13">
      <c r="A28" s="128" t="s">
        <v>167</v>
      </c>
      <c r="B28" s="181"/>
      <c r="C28" s="181">
        <f>SUM(C23:C27)</f>
        <v>593.80000000000007</v>
      </c>
      <c r="D28" s="183"/>
      <c r="E28" s="181">
        <f>SUM(E23:E27)</f>
        <v>94.7</v>
      </c>
      <c r="F28" s="183"/>
      <c r="G28" s="181">
        <f>SUM(G23:G27)</f>
        <v>142.20000000000002</v>
      </c>
      <c r="H28" s="183"/>
      <c r="I28" s="181">
        <f>SUM(I23:I27)</f>
        <v>32.799999999999997</v>
      </c>
      <c r="J28" s="183"/>
      <c r="K28" s="181">
        <f>SUM(K23:K27)</f>
        <v>0</v>
      </c>
      <c r="L28" s="184"/>
      <c r="M28" s="181">
        <f>SUM(M23:M27)</f>
        <v>863.5</v>
      </c>
    </row>
    <row r="29" spans="1:13">
      <c r="A29" s="126"/>
      <c r="B29" s="181"/>
      <c r="C29" s="181"/>
      <c r="D29" s="183"/>
      <c r="E29" s="181"/>
      <c r="F29" s="183"/>
      <c r="G29" s="181"/>
      <c r="H29" s="183"/>
      <c r="I29" s="181"/>
      <c r="J29" s="183"/>
      <c r="K29" s="181"/>
      <c r="L29" s="184"/>
      <c r="M29" s="189"/>
    </row>
    <row r="30" spans="1:13">
      <c r="A30" s="128" t="s">
        <v>168</v>
      </c>
      <c r="B30" s="181"/>
      <c r="C30" s="181"/>
      <c r="D30" s="183"/>
      <c r="E30" s="181"/>
      <c r="F30" s="183"/>
      <c r="G30" s="181"/>
      <c r="H30" s="183"/>
      <c r="I30" s="181"/>
      <c r="J30" s="183"/>
      <c r="K30" s="181"/>
      <c r="L30" s="184"/>
      <c r="M30" s="189"/>
    </row>
    <row r="31" spans="1:13">
      <c r="A31" s="416" t="s">
        <v>222</v>
      </c>
      <c r="B31" s="181"/>
      <c r="C31" s="181">
        <v>45.2</v>
      </c>
      <c r="D31" s="183"/>
      <c r="E31" s="181">
        <v>3.1</v>
      </c>
      <c r="F31" s="183"/>
      <c r="G31" s="181">
        <v>-1.9</v>
      </c>
      <c r="H31" s="183"/>
      <c r="I31" s="181">
        <v>7.7</v>
      </c>
      <c r="J31" s="183"/>
      <c r="K31" s="181">
        <v>0</v>
      </c>
      <c r="L31" s="184"/>
      <c r="M31" s="189">
        <f>SUM(C31:K31)</f>
        <v>54.100000000000009</v>
      </c>
    </row>
    <row r="32" spans="1:13">
      <c r="A32" s="416" t="s">
        <v>245</v>
      </c>
      <c r="B32" s="181"/>
      <c r="C32" s="181">
        <v>-121.2</v>
      </c>
      <c r="D32" s="183"/>
      <c r="E32" s="181">
        <v>-33.4</v>
      </c>
      <c r="F32" s="183"/>
      <c r="G32" s="181">
        <v>-5.2</v>
      </c>
      <c r="H32" s="183"/>
      <c r="I32" s="181">
        <v>-9.1999999999999993</v>
      </c>
      <c r="J32" s="183"/>
      <c r="K32" s="181">
        <v>8.5</v>
      </c>
      <c r="L32" s="184"/>
      <c r="M32" s="189">
        <f t="shared" ref="M32:M34" si="1">SUM(C32:K32)</f>
        <v>-160.49999999999997</v>
      </c>
    </row>
    <row r="33" spans="1:14">
      <c r="A33" s="416" t="s">
        <v>170</v>
      </c>
      <c r="B33" s="181"/>
      <c r="C33" s="181">
        <v>-5.9</v>
      </c>
      <c r="D33" s="183"/>
      <c r="E33" s="181">
        <v>-3.2</v>
      </c>
      <c r="F33" s="183"/>
      <c r="G33" s="181">
        <v>1.3</v>
      </c>
      <c r="H33" s="183"/>
      <c r="I33" s="181">
        <v>2.2999999999999998</v>
      </c>
      <c r="J33" s="183"/>
      <c r="K33" s="181">
        <v>-5.6</v>
      </c>
      <c r="L33" s="184"/>
      <c r="M33" s="189">
        <f t="shared" si="1"/>
        <v>-11.100000000000001</v>
      </c>
    </row>
    <row r="34" spans="1:14">
      <c r="A34" s="416" t="s">
        <v>364</v>
      </c>
      <c r="B34" s="181"/>
      <c r="C34" s="192">
        <v>-2.4</v>
      </c>
      <c r="D34" s="183"/>
      <c r="E34" s="192">
        <v>-0.1</v>
      </c>
      <c r="F34" s="183"/>
      <c r="G34" s="192">
        <v>0</v>
      </c>
      <c r="H34" s="183"/>
      <c r="I34" s="192">
        <v>58.4</v>
      </c>
      <c r="J34" s="183"/>
      <c r="K34" s="192">
        <v>0</v>
      </c>
      <c r="L34" s="184"/>
      <c r="M34" s="190">
        <f t="shared" si="1"/>
        <v>55.9</v>
      </c>
    </row>
    <row r="35" spans="1:14">
      <c r="A35" s="416"/>
      <c r="B35" s="181"/>
      <c r="C35" s="181"/>
      <c r="D35" s="183"/>
      <c r="E35" s="181"/>
      <c r="F35" s="183"/>
      <c r="G35" s="181"/>
      <c r="H35" s="183"/>
      <c r="I35" s="181"/>
      <c r="J35" s="183"/>
      <c r="K35" s="181"/>
      <c r="L35" s="184"/>
      <c r="M35" s="189"/>
    </row>
    <row r="36" spans="1:14">
      <c r="A36" s="128" t="s">
        <v>341</v>
      </c>
      <c r="B36" s="181"/>
      <c r="C36" s="325">
        <f>C20-C28+SUM(C31:C34)</f>
        <v>299.2999999999999</v>
      </c>
      <c r="D36" s="326"/>
      <c r="E36" s="325">
        <f>E20-E28+SUM(E31:E34)</f>
        <v>68.800000000000011</v>
      </c>
      <c r="F36" s="326"/>
      <c r="G36" s="325">
        <f>G20-G28+SUM(G31:G34)</f>
        <v>24.499999999999982</v>
      </c>
      <c r="H36" s="326"/>
      <c r="I36" s="325">
        <f>I20-I28+SUM(I31:I34)</f>
        <v>56.300000000000011</v>
      </c>
      <c r="J36" s="326"/>
      <c r="K36" s="325">
        <f>K20-K28+SUM(K31:K34)</f>
        <v>2.9000000000000004</v>
      </c>
      <c r="L36" s="326"/>
      <c r="M36" s="330">
        <f>M20-M28+SUM(M31:M34)</f>
        <v>451.80000000000013</v>
      </c>
    </row>
    <row r="37" spans="1:14">
      <c r="A37" s="416" t="s">
        <v>363</v>
      </c>
      <c r="B37" s="181"/>
      <c r="C37" s="181" t="s">
        <v>16</v>
      </c>
      <c r="D37" s="183"/>
      <c r="E37" s="181" t="s">
        <v>16</v>
      </c>
      <c r="F37" s="183"/>
      <c r="G37" s="181" t="s">
        <v>16</v>
      </c>
      <c r="H37" s="183"/>
      <c r="I37" s="181" t="s">
        <v>16</v>
      </c>
      <c r="J37" s="183"/>
      <c r="K37" s="181" t="s">
        <v>16</v>
      </c>
      <c r="L37" s="184"/>
      <c r="M37" s="181"/>
    </row>
    <row r="38" spans="1:14">
      <c r="A38" s="416" t="s">
        <v>166</v>
      </c>
      <c r="B38" s="181"/>
      <c r="C38" s="181"/>
      <c r="D38" s="183"/>
      <c r="E38" s="181"/>
      <c r="F38" s="183"/>
      <c r="G38" s="181"/>
      <c r="H38" s="183"/>
      <c r="I38" s="181"/>
      <c r="J38" s="183"/>
      <c r="K38" s="181"/>
      <c r="L38" s="184"/>
      <c r="M38" s="189">
        <v>181.5</v>
      </c>
    </row>
    <row r="39" spans="1:14">
      <c r="A39" s="416" t="s">
        <v>368</v>
      </c>
      <c r="B39" s="181"/>
      <c r="C39" s="181"/>
      <c r="D39" s="193"/>
      <c r="E39" s="181"/>
      <c r="F39" s="193"/>
      <c r="G39" s="181"/>
      <c r="H39" s="193"/>
      <c r="I39" s="181"/>
      <c r="J39" s="193"/>
      <c r="K39" s="181"/>
      <c r="L39" s="184"/>
      <c r="M39" s="190">
        <v>-231.7</v>
      </c>
    </row>
    <row r="40" spans="1:14" ht="13.8" thickBot="1">
      <c r="A40" s="128" t="s">
        <v>344</v>
      </c>
      <c r="B40" s="181"/>
      <c r="C40" s="181"/>
      <c r="D40" s="193"/>
      <c r="E40" s="181"/>
      <c r="F40" s="193"/>
      <c r="G40" s="181"/>
      <c r="H40" s="193"/>
      <c r="I40" s="181"/>
      <c r="J40" s="193"/>
      <c r="K40" s="181"/>
      <c r="L40" s="184"/>
      <c r="M40" s="327">
        <f>M36-M38-M39</f>
        <v>502.00000000000011</v>
      </c>
    </row>
    <row r="41" spans="1:14" ht="34.799999999999997" customHeight="1" thickTop="1">
      <c r="A41" s="543" t="s">
        <v>347</v>
      </c>
      <c r="B41" s="544"/>
      <c r="C41" s="544"/>
      <c r="D41" s="544"/>
      <c r="E41" s="544"/>
      <c r="F41" s="544"/>
      <c r="G41" s="544"/>
      <c r="H41" s="544"/>
      <c r="I41" s="544"/>
      <c r="J41" s="544"/>
      <c r="K41" s="571"/>
      <c r="L41" s="571"/>
      <c r="M41" s="571"/>
    </row>
    <row r="42" spans="1:14">
      <c r="A42" s="415"/>
      <c r="C42" s="415"/>
      <c r="D42" s="415"/>
      <c r="E42" s="415"/>
      <c r="F42" s="415"/>
      <c r="G42" s="415"/>
      <c r="H42" s="415"/>
      <c r="I42" s="415"/>
      <c r="M42" s="91"/>
    </row>
    <row r="43" spans="1:14" ht="15.6">
      <c r="A43" s="141" t="s">
        <v>63</v>
      </c>
      <c r="B43" s="514"/>
      <c r="C43" s="515"/>
      <c r="D43" s="515"/>
      <c r="E43" s="514"/>
      <c r="F43" s="515"/>
      <c r="G43" s="514"/>
      <c r="H43" s="515"/>
      <c r="I43" s="515"/>
      <c r="J43" s="514"/>
      <c r="K43" s="514"/>
      <c r="L43" s="514"/>
      <c r="M43" s="514"/>
    </row>
    <row r="44" spans="1:14" ht="15.6">
      <c r="A44" s="168" t="s">
        <v>326</v>
      </c>
      <c r="B44" s="168"/>
      <c r="C44" s="168"/>
      <c r="D44" s="168"/>
      <c r="E44" s="168"/>
      <c r="F44" s="168"/>
      <c r="G44" s="168"/>
      <c r="H44" s="168"/>
      <c r="I44" s="168"/>
      <c r="J44" s="168"/>
      <c r="K44" s="168"/>
      <c r="L44" s="168"/>
      <c r="M44" s="168"/>
    </row>
    <row r="45" spans="1:14" ht="15.6">
      <c r="A45" s="168" t="s">
        <v>253</v>
      </c>
      <c r="B45" s="168"/>
      <c r="C45" s="168"/>
      <c r="D45" s="168"/>
      <c r="E45" s="168"/>
      <c r="F45" s="168"/>
      <c r="G45" s="168"/>
      <c r="H45" s="168"/>
      <c r="I45" s="168"/>
      <c r="J45" s="168"/>
      <c r="K45" s="168"/>
      <c r="L45" s="168"/>
      <c r="M45" s="168"/>
    </row>
    <row r="46" spans="1:14" s="71" customFormat="1">
      <c r="A46" s="170" t="s">
        <v>265</v>
      </c>
      <c r="B46" s="170"/>
      <c r="C46" s="170"/>
      <c r="D46" s="170"/>
      <c r="E46" s="170"/>
      <c r="F46" s="170"/>
      <c r="G46" s="170"/>
      <c r="H46" s="170"/>
      <c r="I46" s="170"/>
      <c r="J46" s="170"/>
      <c r="K46" s="170"/>
      <c r="L46" s="165"/>
      <c r="M46" s="165"/>
      <c r="N46" s="35"/>
    </row>
    <row r="47" spans="1:14">
      <c r="A47" s="170"/>
      <c r="B47" s="171"/>
      <c r="C47" s="171"/>
      <c r="D47" s="171"/>
      <c r="E47" s="171"/>
      <c r="F47" s="171"/>
      <c r="G47" s="171"/>
      <c r="H47" s="171"/>
      <c r="I47" s="171"/>
      <c r="J47" s="171"/>
      <c r="K47" s="171"/>
      <c r="L47" s="171"/>
      <c r="M47" s="171"/>
    </row>
    <row r="48" spans="1:14" ht="13.2" customHeight="1">
      <c r="A48" s="514"/>
      <c r="B48" s="518"/>
      <c r="C48" s="567" t="s">
        <v>182</v>
      </c>
      <c r="D48" s="178"/>
      <c r="E48" s="567" t="s">
        <v>183</v>
      </c>
      <c r="F48" s="165"/>
      <c r="G48" s="518"/>
      <c r="H48" s="165"/>
      <c r="I48" s="518" t="s">
        <v>140</v>
      </c>
      <c r="J48" s="518"/>
      <c r="K48" s="518"/>
      <c r="L48" s="518"/>
      <c r="M48" s="178" t="s">
        <v>184</v>
      </c>
    </row>
    <row r="49" spans="1:13">
      <c r="A49" s="518"/>
      <c r="B49" s="518"/>
      <c r="C49" s="568"/>
      <c r="D49" s="178"/>
      <c r="E49" s="568"/>
      <c r="F49" s="165"/>
      <c r="G49" s="519" t="s">
        <v>95</v>
      </c>
      <c r="H49" s="165"/>
      <c r="I49" s="519" t="s">
        <v>141</v>
      </c>
      <c r="J49" s="165"/>
      <c r="K49" s="519" t="s">
        <v>31</v>
      </c>
      <c r="L49" s="165"/>
      <c r="M49" s="180" t="s">
        <v>185</v>
      </c>
    </row>
    <row r="50" spans="1:13">
      <c r="A50" s="128" t="s">
        <v>6</v>
      </c>
      <c r="B50" s="181"/>
      <c r="C50" s="182"/>
      <c r="D50" s="183"/>
      <c r="E50" s="182"/>
      <c r="F50" s="183"/>
      <c r="G50" s="182"/>
      <c r="H50" s="183"/>
      <c r="I50" s="183"/>
      <c r="J50" s="183"/>
      <c r="K50" s="182"/>
      <c r="L50" s="184"/>
      <c r="M50" s="182"/>
    </row>
    <row r="51" spans="1:13">
      <c r="A51" s="513" t="s">
        <v>162</v>
      </c>
      <c r="B51" s="185"/>
      <c r="C51" s="186">
        <v>935.1</v>
      </c>
      <c r="D51" s="183"/>
      <c r="E51" s="186">
        <v>182</v>
      </c>
      <c r="F51" s="183"/>
      <c r="G51" s="186">
        <v>4.2</v>
      </c>
      <c r="H51" s="183"/>
      <c r="I51" s="186">
        <v>5.8</v>
      </c>
      <c r="J51" s="183"/>
      <c r="K51" s="186">
        <v>0</v>
      </c>
      <c r="L51" s="187"/>
      <c r="M51" s="186">
        <f>SUM(C51:K51)</f>
        <v>1127.0999999999999</v>
      </c>
    </row>
    <row r="52" spans="1:13">
      <c r="A52" s="513" t="s">
        <v>73</v>
      </c>
      <c r="B52" s="181"/>
      <c r="C52" s="188">
        <v>0</v>
      </c>
      <c r="D52" s="183"/>
      <c r="E52" s="188">
        <v>0</v>
      </c>
      <c r="F52" s="183"/>
      <c r="G52" s="188">
        <v>150</v>
      </c>
      <c r="H52" s="183"/>
      <c r="I52" s="188">
        <v>49.3</v>
      </c>
      <c r="J52" s="183"/>
      <c r="K52" s="188">
        <v>0</v>
      </c>
      <c r="L52" s="188"/>
      <c r="M52" s="189">
        <f>SUM(C52:K52)</f>
        <v>199.3</v>
      </c>
    </row>
    <row r="53" spans="1:13">
      <c r="A53" s="513" t="s">
        <v>161</v>
      </c>
      <c r="B53" s="181"/>
      <c r="C53" s="190">
        <v>83.4</v>
      </c>
      <c r="D53" s="183"/>
      <c r="E53" s="190">
        <v>7</v>
      </c>
      <c r="F53" s="183"/>
      <c r="G53" s="190">
        <v>0</v>
      </c>
      <c r="H53" s="183"/>
      <c r="I53" s="190">
        <v>1.5</v>
      </c>
      <c r="J53" s="183"/>
      <c r="K53" s="190">
        <v>0</v>
      </c>
      <c r="L53" s="184"/>
      <c r="M53" s="190">
        <f>SUM(C53:K53)</f>
        <v>91.9</v>
      </c>
    </row>
    <row r="54" spans="1:13">
      <c r="A54" s="128" t="s">
        <v>163</v>
      </c>
      <c r="B54" s="191"/>
      <c r="C54" s="191">
        <f>SUM(C51:C53)</f>
        <v>1018.5</v>
      </c>
      <c r="D54" s="183"/>
      <c r="E54" s="191">
        <f>SUM(E51:E53)</f>
        <v>189</v>
      </c>
      <c r="F54" s="183"/>
      <c r="G54" s="191">
        <f>SUM(G51:G53)</f>
        <v>154.19999999999999</v>
      </c>
      <c r="H54" s="183"/>
      <c r="I54" s="191">
        <f>SUM(I51:I53)</f>
        <v>56.599999999999994</v>
      </c>
      <c r="J54" s="183"/>
      <c r="K54" s="191">
        <f>SUM(K51:K53)</f>
        <v>0</v>
      </c>
      <c r="L54" s="191"/>
      <c r="M54" s="191">
        <f>SUM(M51:M53)</f>
        <v>1418.3</v>
      </c>
    </row>
    <row r="55" spans="1:13">
      <c r="A55" s="513" t="s">
        <v>16</v>
      </c>
      <c r="B55" s="181"/>
      <c r="C55" s="181"/>
      <c r="D55" s="183"/>
      <c r="E55" s="181"/>
      <c r="F55" s="183"/>
      <c r="G55" s="181"/>
      <c r="H55" s="183"/>
      <c r="I55" s="181"/>
      <c r="J55" s="183"/>
      <c r="K55" s="181"/>
      <c r="L55" s="184"/>
      <c r="M55" s="181"/>
    </row>
    <row r="56" spans="1:13">
      <c r="A56" s="128" t="s">
        <v>164</v>
      </c>
      <c r="B56" s="181"/>
      <c r="C56" s="181"/>
      <c r="D56" s="183"/>
      <c r="E56" s="181"/>
      <c r="F56" s="183"/>
      <c r="G56" s="181"/>
      <c r="H56" s="183"/>
      <c r="I56" s="181"/>
      <c r="J56" s="183"/>
      <c r="K56" s="181"/>
      <c r="L56" s="184"/>
      <c r="M56" s="181"/>
    </row>
    <row r="57" spans="1:13">
      <c r="A57" s="513" t="s">
        <v>72</v>
      </c>
      <c r="B57" s="181"/>
      <c r="C57" s="181">
        <v>266.5</v>
      </c>
      <c r="D57" s="183"/>
      <c r="E57" s="181">
        <v>47.2</v>
      </c>
      <c r="F57" s="183"/>
      <c r="G57" s="181">
        <v>18.600000000000001</v>
      </c>
      <c r="H57" s="183"/>
      <c r="I57" s="181">
        <v>0</v>
      </c>
      <c r="J57" s="183"/>
      <c r="K57" s="181">
        <v>0</v>
      </c>
      <c r="L57" s="184"/>
      <c r="M57" s="189">
        <f>SUM(C57:K57)</f>
        <v>332.3</v>
      </c>
    </row>
    <row r="58" spans="1:13">
      <c r="A58" s="513" t="s">
        <v>135</v>
      </c>
      <c r="B58" s="181"/>
      <c r="C58" s="181">
        <v>0</v>
      </c>
      <c r="D58" s="183"/>
      <c r="E58" s="181">
        <v>0</v>
      </c>
      <c r="F58" s="183"/>
      <c r="G58" s="181">
        <v>96.7</v>
      </c>
      <c r="H58" s="183"/>
      <c r="I58" s="181">
        <v>32.799999999999997</v>
      </c>
      <c r="J58" s="183"/>
      <c r="K58" s="181">
        <v>0</v>
      </c>
      <c r="L58" s="184"/>
      <c r="M58" s="189">
        <f t="shared" ref="M58:M61" si="2">SUM(C58:K58)</f>
        <v>129.5</v>
      </c>
    </row>
    <row r="59" spans="1:13">
      <c r="A59" s="513" t="s">
        <v>210</v>
      </c>
      <c r="B59" s="181"/>
      <c r="C59" s="181">
        <v>231.8</v>
      </c>
      <c r="D59" s="183"/>
      <c r="E59" s="181">
        <v>45.5</v>
      </c>
      <c r="F59" s="183"/>
      <c r="G59" s="181">
        <v>12.9</v>
      </c>
      <c r="H59" s="183"/>
      <c r="I59" s="181">
        <v>7</v>
      </c>
      <c r="J59" s="183"/>
      <c r="K59" s="181">
        <v>0</v>
      </c>
      <c r="L59" s="184"/>
      <c r="M59" s="189">
        <f t="shared" si="2"/>
        <v>297.2</v>
      </c>
    </row>
    <row r="60" spans="1:13">
      <c r="A60" s="513" t="s">
        <v>7</v>
      </c>
      <c r="B60" s="181"/>
      <c r="C60" s="181">
        <v>67.599999999999994</v>
      </c>
      <c r="D60" s="183"/>
      <c r="E60" s="181">
        <v>0</v>
      </c>
      <c r="F60" s="183"/>
      <c r="G60" s="181">
        <v>6</v>
      </c>
      <c r="H60" s="183"/>
      <c r="I60" s="181">
        <v>0</v>
      </c>
      <c r="J60" s="183"/>
      <c r="K60" s="181">
        <v>-0.1</v>
      </c>
      <c r="L60" s="184"/>
      <c r="M60" s="189">
        <f t="shared" si="2"/>
        <v>73.5</v>
      </c>
    </row>
    <row r="61" spans="1:13">
      <c r="A61" s="513" t="s">
        <v>165</v>
      </c>
      <c r="B61" s="181"/>
      <c r="C61" s="192">
        <v>34.1</v>
      </c>
      <c r="D61" s="183"/>
      <c r="E61" s="192">
        <v>5.3</v>
      </c>
      <c r="F61" s="183"/>
      <c r="G61" s="192">
        <v>0</v>
      </c>
      <c r="H61" s="183"/>
      <c r="I61" s="192">
        <v>4.4000000000000004</v>
      </c>
      <c r="J61" s="183"/>
      <c r="K61" s="192">
        <v>0</v>
      </c>
      <c r="L61" s="184"/>
      <c r="M61" s="190">
        <f t="shared" si="2"/>
        <v>43.8</v>
      </c>
    </row>
    <row r="62" spans="1:13">
      <c r="A62" s="128" t="s">
        <v>167</v>
      </c>
      <c r="B62" s="181"/>
      <c r="C62" s="181">
        <f>SUM(C57:C61)</f>
        <v>600</v>
      </c>
      <c r="D62" s="183"/>
      <c r="E62" s="181">
        <f>SUM(E57:E61)</f>
        <v>98</v>
      </c>
      <c r="F62" s="183"/>
      <c r="G62" s="181">
        <f>SUM(G57:G61)</f>
        <v>134.20000000000002</v>
      </c>
      <c r="H62" s="183"/>
      <c r="I62" s="181">
        <f>SUM(I57:I61)</f>
        <v>44.199999999999996</v>
      </c>
      <c r="J62" s="183"/>
      <c r="K62" s="181">
        <f>SUM(K57:K61)</f>
        <v>-0.1</v>
      </c>
      <c r="L62" s="184"/>
      <c r="M62" s="181">
        <f>SUM(M57:M61)</f>
        <v>876.3</v>
      </c>
    </row>
    <row r="63" spans="1:13">
      <c r="A63" s="126"/>
      <c r="B63" s="181"/>
      <c r="C63" s="181"/>
      <c r="D63" s="183"/>
      <c r="E63" s="181"/>
      <c r="F63" s="183"/>
      <c r="G63" s="181"/>
      <c r="H63" s="183"/>
      <c r="I63" s="181"/>
      <c r="J63" s="183"/>
      <c r="K63" s="181"/>
      <c r="L63" s="184"/>
      <c r="M63" s="189"/>
    </row>
    <row r="64" spans="1:13">
      <c r="A64" s="128" t="s">
        <v>168</v>
      </c>
      <c r="B64" s="181"/>
      <c r="C64" s="181"/>
      <c r="D64" s="183"/>
      <c r="E64" s="181"/>
      <c r="F64" s="183"/>
      <c r="G64" s="181"/>
      <c r="H64" s="183"/>
      <c r="I64" s="181"/>
      <c r="J64" s="183"/>
      <c r="K64" s="181"/>
      <c r="L64" s="184"/>
      <c r="M64" s="189"/>
    </row>
    <row r="65" spans="1:14">
      <c r="A65" s="513" t="s">
        <v>169</v>
      </c>
      <c r="B65" s="181"/>
      <c r="C65" s="181">
        <v>16.600000000000001</v>
      </c>
      <c r="D65" s="183"/>
      <c r="E65" s="181">
        <v>1.1000000000000001</v>
      </c>
      <c r="F65" s="183"/>
      <c r="G65" s="181">
        <v>0</v>
      </c>
      <c r="H65" s="183"/>
      <c r="I65" s="181">
        <v>80.3</v>
      </c>
      <c r="J65" s="183"/>
      <c r="K65" s="181">
        <v>0</v>
      </c>
      <c r="L65" s="184"/>
      <c r="M65" s="189">
        <f>SUM(C65:K65)</f>
        <v>98</v>
      </c>
    </row>
    <row r="66" spans="1:14">
      <c r="A66" s="513" t="s">
        <v>245</v>
      </c>
      <c r="B66" s="181"/>
      <c r="C66" s="181">
        <v>-110.1</v>
      </c>
      <c r="D66" s="183"/>
      <c r="E66" s="181">
        <v>-29.7</v>
      </c>
      <c r="F66" s="183"/>
      <c r="G66" s="181">
        <v>-4.5</v>
      </c>
      <c r="H66" s="183"/>
      <c r="I66" s="181">
        <v>-8.6</v>
      </c>
      <c r="J66" s="183"/>
      <c r="K66" s="181">
        <v>4.8</v>
      </c>
      <c r="L66" s="184"/>
      <c r="M66" s="189">
        <f t="shared" ref="M66:M68" si="3">SUM(C66:K66)</f>
        <v>-148.09999999999997</v>
      </c>
    </row>
    <row r="67" spans="1:14">
      <c r="A67" s="513" t="s">
        <v>170</v>
      </c>
      <c r="B67" s="181"/>
      <c r="C67" s="181">
        <v>-3.6</v>
      </c>
      <c r="D67" s="183"/>
      <c r="E67" s="181">
        <v>0.8</v>
      </c>
      <c r="F67" s="183"/>
      <c r="G67" s="181">
        <v>-5.4</v>
      </c>
      <c r="H67" s="183"/>
      <c r="I67" s="181">
        <v>0</v>
      </c>
      <c r="J67" s="183"/>
      <c r="K67" s="181">
        <v>-3.6</v>
      </c>
      <c r="L67" s="184"/>
      <c r="M67" s="189">
        <f t="shared" si="3"/>
        <v>-11.799999999999999</v>
      </c>
    </row>
    <row r="68" spans="1:14">
      <c r="A68" s="513" t="s">
        <v>346</v>
      </c>
      <c r="B68" s="181"/>
      <c r="C68" s="192">
        <v>0.5</v>
      </c>
      <c r="D68" s="183"/>
      <c r="E68" s="192">
        <v>-0.2</v>
      </c>
      <c r="F68" s="183"/>
      <c r="G68" s="192">
        <v>0</v>
      </c>
      <c r="H68" s="183"/>
      <c r="I68" s="192">
        <v>52.8</v>
      </c>
      <c r="J68" s="183"/>
      <c r="K68" s="192">
        <v>0</v>
      </c>
      <c r="L68" s="184"/>
      <c r="M68" s="190">
        <f t="shared" si="3"/>
        <v>53.099999999999994</v>
      </c>
    </row>
    <row r="69" spans="1:14">
      <c r="A69" s="513"/>
      <c r="B69" s="181"/>
      <c r="C69" s="181"/>
      <c r="D69" s="183"/>
      <c r="E69" s="181"/>
      <c r="F69" s="183"/>
      <c r="G69" s="181"/>
      <c r="H69" s="183"/>
      <c r="I69" s="181"/>
      <c r="J69" s="183"/>
      <c r="K69" s="181"/>
      <c r="L69" s="184"/>
      <c r="M69" s="189"/>
    </row>
    <row r="70" spans="1:14">
      <c r="A70" s="128" t="s">
        <v>341</v>
      </c>
      <c r="B70" s="181"/>
      <c r="C70" s="325">
        <f>C54-C62+SUM(C65:C68)</f>
        <v>321.89999999999998</v>
      </c>
      <c r="D70" s="326"/>
      <c r="E70" s="325">
        <f>E54-E62+SUM(E65:E68)</f>
        <v>63</v>
      </c>
      <c r="F70" s="326"/>
      <c r="G70" s="325">
        <f>G54-G62+SUM(G65:G68)</f>
        <v>10.099999999999971</v>
      </c>
      <c r="H70" s="326"/>
      <c r="I70" s="325">
        <f>I54-I62+SUM(I65:I68)</f>
        <v>136.9</v>
      </c>
      <c r="J70" s="326"/>
      <c r="K70" s="325">
        <f>K54-K62+SUM(K65:K68)</f>
        <v>1.2999999999999998</v>
      </c>
      <c r="L70" s="326"/>
      <c r="M70" s="330">
        <f>M54-M62+SUM(M65:M68)</f>
        <v>533.20000000000005</v>
      </c>
    </row>
    <row r="71" spans="1:14">
      <c r="A71" s="513" t="s">
        <v>363</v>
      </c>
      <c r="B71" s="181"/>
      <c r="C71" s="181" t="s">
        <v>16</v>
      </c>
      <c r="D71" s="183"/>
      <c r="E71" s="181" t="s">
        <v>16</v>
      </c>
      <c r="F71" s="183"/>
      <c r="G71" s="181" t="s">
        <v>16</v>
      </c>
      <c r="H71" s="183"/>
      <c r="I71" s="181" t="s">
        <v>16</v>
      </c>
      <c r="J71" s="183"/>
      <c r="K71" s="181" t="s">
        <v>16</v>
      </c>
      <c r="L71" s="184"/>
      <c r="M71" s="181"/>
    </row>
    <row r="72" spans="1:14">
      <c r="A72" s="513" t="s">
        <v>166</v>
      </c>
      <c r="B72" s="181"/>
      <c r="C72" s="181"/>
      <c r="D72" s="183"/>
      <c r="E72" s="181"/>
      <c r="F72" s="183"/>
      <c r="G72" s="181"/>
      <c r="H72" s="183"/>
      <c r="I72" s="181"/>
      <c r="J72" s="183"/>
      <c r="K72" s="181"/>
      <c r="L72" s="184"/>
      <c r="M72" s="189">
        <v>174.7</v>
      </c>
    </row>
    <row r="73" spans="1:14">
      <c r="A73" s="513" t="s">
        <v>254</v>
      </c>
      <c r="B73" s="181"/>
      <c r="C73" s="181"/>
      <c r="D73" s="193"/>
      <c r="E73" s="181"/>
      <c r="F73" s="193"/>
      <c r="G73" s="181"/>
      <c r="H73" s="193"/>
      <c r="I73" s="181"/>
      <c r="J73" s="193"/>
      <c r="K73" s="181"/>
      <c r="L73" s="184"/>
      <c r="M73" s="190">
        <v>101.4</v>
      </c>
    </row>
    <row r="74" spans="1:14" ht="13.8" thickBot="1">
      <c r="A74" s="128" t="s">
        <v>344</v>
      </c>
      <c r="B74" s="181"/>
      <c r="C74" s="181"/>
      <c r="D74" s="193"/>
      <c r="E74" s="181"/>
      <c r="F74" s="193"/>
      <c r="G74" s="181"/>
      <c r="H74" s="193"/>
      <c r="I74" s="181"/>
      <c r="J74" s="193"/>
      <c r="K74" s="181"/>
      <c r="L74" s="184"/>
      <c r="M74" s="327">
        <f>M70-M72-M73</f>
        <v>257.10000000000002</v>
      </c>
    </row>
    <row r="75" spans="1:14" ht="34.799999999999997" customHeight="1" thickTop="1">
      <c r="A75" s="543" t="s">
        <v>347</v>
      </c>
      <c r="B75" s="544"/>
      <c r="C75" s="544"/>
      <c r="D75" s="544"/>
      <c r="E75" s="544"/>
      <c r="F75" s="544"/>
      <c r="G75" s="544"/>
      <c r="H75" s="544"/>
      <c r="I75" s="544"/>
      <c r="J75" s="544"/>
      <c r="K75" s="571"/>
      <c r="L75" s="571"/>
      <c r="M75" s="571"/>
    </row>
    <row r="76" spans="1:14">
      <c r="A76" s="87"/>
      <c r="B76" s="312"/>
      <c r="C76" s="312"/>
      <c r="D76" s="312"/>
      <c r="E76" s="312"/>
      <c r="F76" s="312"/>
      <c r="G76" s="312"/>
      <c r="H76" s="312"/>
      <c r="I76" s="312"/>
      <c r="J76" s="312"/>
      <c r="K76" s="88"/>
      <c r="L76" s="88"/>
      <c r="M76" s="88"/>
      <c r="N76" s="7"/>
    </row>
    <row r="77" spans="1:14">
      <c r="A77" s="374"/>
      <c r="C77" s="374"/>
      <c r="D77" s="374"/>
      <c r="E77" s="374"/>
      <c r="F77" s="374"/>
      <c r="G77" s="374"/>
      <c r="H77" s="374"/>
      <c r="I77" s="374"/>
    </row>
    <row r="78" spans="1:14" ht="15.6">
      <c r="A78" s="141" t="s">
        <v>63</v>
      </c>
      <c r="B78" s="514"/>
      <c r="C78" s="515"/>
      <c r="D78" s="515"/>
      <c r="E78" s="514"/>
      <c r="F78" s="515"/>
      <c r="G78" s="514"/>
      <c r="H78" s="515"/>
      <c r="I78" s="515"/>
      <c r="J78" s="514"/>
      <c r="K78" s="514"/>
      <c r="L78" s="514"/>
      <c r="M78" s="514"/>
    </row>
    <row r="79" spans="1:14" ht="15.6">
      <c r="A79" s="168" t="s">
        <v>327</v>
      </c>
      <c r="B79" s="168"/>
      <c r="C79" s="168"/>
      <c r="D79" s="168"/>
      <c r="E79" s="168"/>
      <c r="F79" s="168"/>
      <c r="G79" s="168"/>
      <c r="H79" s="168"/>
      <c r="I79" s="168"/>
      <c r="J79" s="168"/>
      <c r="K79" s="168"/>
      <c r="L79" s="168"/>
      <c r="M79" s="168"/>
    </row>
    <row r="80" spans="1:14" ht="15.6">
      <c r="A80" s="168" t="s">
        <v>223</v>
      </c>
      <c r="B80" s="168"/>
      <c r="C80" s="168"/>
      <c r="D80" s="168"/>
      <c r="E80" s="168"/>
      <c r="F80" s="168"/>
      <c r="G80" s="168"/>
      <c r="H80" s="168"/>
      <c r="I80" s="168"/>
      <c r="J80" s="168"/>
      <c r="K80" s="168"/>
      <c r="L80" s="168"/>
      <c r="M80" s="168"/>
    </row>
    <row r="81" spans="1:14" s="71" customFormat="1">
      <c r="A81" s="170" t="s">
        <v>265</v>
      </c>
      <c r="B81" s="170"/>
      <c r="C81" s="170"/>
      <c r="D81" s="170"/>
      <c r="E81" s="170"/>
      <c r="F81" s="170"/>
      <c r="G81" s="170"/>
      <c r="H81" s="170"/>
      <c r="I81" s="170"/>
      <c r="J81" s="170"/>
      <c r="K81" s="170"/>
      <c r="L81" s="165"/>
      <c r="M81" s="165"/>
      <c r="N81" s="35"/>
    </row>
    <row r="82" spans="1:14">
      <c r="A82" s="170"/>
      <c r="B82" s="171"/>
      <c r="C82" s="171"/>
      <c r="D82" s="171"/>
      <c r="E82" s="171"/>
      <c r="F82" s="171"/>
      <c r="G82" s="171"/>
      <c r="H82" s="171"/>
      <c r="I82" s="171"/>
      <c r="J82" s="171"/>
      <c r="K82" s="171"/>
      <c r="L82" s="171"/>
      <c r="M82" s="171"/>
    </row>
    <row r="83" spans="1:14" ht="13.2" customHeight="1">
      <c r="A83" s="514"/>
      <c r="B83" s="518"/>
      <c r="C83" s="567" t="s">
        <v>182</v>
      </c>
      <c r="D83" s="178"/>
      <c r="E83" s="567" t="s">
        <v>183</v>
      </c>
      <c r="F83" s="165"/>
      <c r="G83" s="518"/>
      <c r="H83" s="165"/>
      <c r="I83" s="518" t="s">
        <v>140</v>
      </c>
      <c r="J83" s="518"/>
      <c r="K83" s="518"/>
      <c r="L83" s="518"/>
      <c r="M83" s="178" t="s">
        <v>184</v>
      </c>
    </row>
    <row r="84" spans="1:14">
      <c r="A84" s="518"/>
      <c r="B84" s="518"/>
      <c r="C84" s="568"/>
      <c r="D84" s="178"/>
      <c r="E84" s="568"/>
      <c r="F84" s="165"/>
      <c r="G84" s="519" t="s">
        <v>95</v>
      </c>
      <c r="H84" s="165"/>
      <c r="I84" s="519" t="s">
        <v>141</v>
      </c>
      <c r="J84" s="165"/>
      <c r="K84" s="519" t="s">
        <v>31</v>
      </c>
      <c r="L84" s="165"/>
      <c r="M84" s="180" t="s">
        <v>185</v>
      </c>
    </row>
    <row r="85" spans="1:14">
      <c r="A85" s="128" t="s">
        <v>6</v>
      </c>
      <c r="B85" s="181"/>
      <c r="C85" s="182"/>
      <c r="D85" s="183"/>
      <c r="E85" s="182"/>
      <c r="F85" s="183"/>
      <c r="G85" s="182"/>
      <c r="H85" s="183"/>
      <c r="I85" s="183"/>
      <c r="J85" s="183"/>
      <c r="K85" s="182"/>
      <c r="L85" s="184"/>
      <c r="M85" s="182"/>
      <c r="N85" s="27"/>
    </row>
    <row r="86" spans="1:14">
      <c r="A86" s="513" t="s">
        <v>162</v>
      </c>
      <c r="B86" s="185"/>
      <c r="C86" s="186">
        <v>930.9</v>
      </c>
      <c r="D86" s="183"/>
      <c r="E86" s="186">
        <v>172.9</v>
      </c>
      <c r="F86" s="183"/>
      <c r="G86" s="186">
        <v>4.0999999999999996</v>
      </c>
      <c r="H86" s="183"/>
      <c r="I86" s="186">
        <v>22.2</v>
      </c>
      <c r="J86" s="183"/>
      <c r="K86" s="186">
        <v>0</v>
      </c>
      <c r="L86" s="187"/>
      <c r="M86" s="186">
        <f>SUM(C86:K86)</f>
        <v>1130.0999999999999</v>
      </c>
      <c r="N86" s="27"/>
    </row>
    <row r="87" spans="1:14">
      <c r="A87" s="513" t="s">
        <v>73</v>
      </c>
      <c r="B87" s="181"/>
      <c r="C87" s="188">
        <v>0</v>
      </c>
      <c r="D87" s="183"/>
      <c r="E87" s="188">
        <v>0</v>
      </c>
      <c r="F87" s="183"/>
      <c r="G87" s="188">
        <v>166.1</v>
      </c>
      <c r="H87" s="183"/>
      <c r="I87" s="188">
        <v>68.900000000000006</v>
      </c>
      <c r="J87" s="183"/>
      <c r="K87" s="188">
        <v>0</v>
      </c>
      <c r="L87" s="188"/>
      <c r="M87" s="189">
        <f>SUM(C87:K87)</f>
        <v>235</v>
      </c>
      <c r="N87" s="28"/>
    </row>
    <row r="88" spans="1:14">
      <c r="A88" s="513" t="s">
        <v>161</v>
      </c>
      <c r="B88" s="181"/>
      <c r="C88" s="190">
        <v>75.900000000000006</v>
      </c>
      <c r="D88" s="183"/>
      <c r="E88" s="190">
        <v>7.5</v>
      </c>
      <c r="F88" s="183"/>
      <c r="G88" s="190">
        <v>0</v>
      </c>
      <c r="H88" s="183"/>
      <c r="I88" s="190">
        <v>1.4</v>
      </c>
      <c r="J88" s="183"/>
      <c r="K88" s="190">
        <v>0</v>
      </c>
      <c r="L88" s="184"/>
      <c r="M88" s="190">
        <f>SUM(C88:K88)</f>
        <v>84.800000000000011</v>
      </c>
      <c r="N88" s="28"/>
    </row>
    <row r="89" spans="1:14">
      <c r="A89" s="128" t="s">
        <v>163</v>
      </c>
      <c r="B89" s="191"/>
      <c r="C89" s="191">
        <f>SUM(C86:C88)</f>
        <v>1006.8</v>
      </c>
      <c r="D89" s="183"/>
      <c r="E89" s="191">
        <f>SUM(E86:E88)</f>
        <v>180.4</v>
      </c>
      <c r="F89" s="183"/>
      <c r="G89" s="191">
        <f>SUM(G86:G88)</f>
        <v>170.2</v>
      </c>
      <c r="H89" s="183"/>
      <c r="I89" s="191">
        <f>SUM(I86:I88)</f>
        <v>92.500000000000014</v>
      </c>
      <c r="J89" s="183"/>
      <c r="K89" s="191">
        <f>SUM(K86:K88)</f>
        <v>0</v>
      </c>
      <c r="L89" s="191"/>
      <c r="M89" s="191">
        <f>SUM(M86:M88)</f>
        <v>1449.8999999999999</v>
      </c>
      <c r="N89" s="28"/>
    </row>
    <row r="90" spans="1:14">
      <c r="A90" s="513" t="s">
        <v>16</v>
      </c>
      <c r="B90" s="181"/>
      <c r="C90" s="181"/>
      <c r="D90" s="183"/>
      <c r="E90" s="181"/>
      <c r="F90" s="183"/>
      <c r="G90" s="181"/>
      <c r="H90" s="183"/>
      <c r="I90" s="181"/>
      <c r="J90" s="183"/>
      <c r="K90" s="181"/>
      <c r="L90" s="184"/>
      <c r="M90" s="181"/>
      <c r="N90" s="28"/>
    </row>
    <row r="91" spans="1:14">
      <c r="A91" s="128" t="s">
        <v>164</v>
      </c>
      <c r="B91" s="181"/>
      <c r="C91" s="181"/>
      <c r="D91" s="183"/>
      <c r="E91" s="181"/>
      <c r="F91" s="183"/>
      <c r="G91" s="181"/>
      <c r="H91" s="183"/>
      <c r="I91" s="181"/>
      <c r="J91" s="183"/>
      <c r="K91" s="181"/>
      <c r="L91" s="184"/>
      <c r="M91" s="181"/>
      <c r="N91" s="15"/>
    </row>
    <row r="92" spans="1:14">
      <c r="A92" s="513" t="s">
        <v>72</v>
      </c>
      <c r="B92" s="181"/>
      <c r="C92" s="181">
        <v>264.2</v>
      </c>
      <c r="D92" s="183"/>
      <c r="E92" s="181">
        <v>39.6</v>
      </c>
      <c r="F92" s="183"/>
      <c r="G92" s="181">
        <v>22.3</v>
      </c>
      <c r="H92" s="183"/>
      <c r="I92" s="181">
        <v>0</v>
      </c>
      <c r="J92" s="183"/>
      <c r="K92" s="181">
        <v>0</v>
      </c>
      <c r="L92" s="184"/>
      <c r="M92" s="189">
        <f>SUM(C92:K92)</f>
        <v>326.10000000000002</v>
      </c>
      <c r="N92" s="15"/>
    </row>
    <row r="93" spans="1:14">
      <c r="A93" s="513" t="s">
        <v>135</v>
      </c>
      <c r="B93" s="181"/>
      <c r="C93" s="181">
        <v>0</v>
      </c>
      <c r="D93" s="183"/>
      <c r="E93" s="181">
        <v>0</v>
      </c>
      <c r="F93" s="183"/>
      <c r="G93" s="181">
        <v>107.2</v>
      </c>
      <c r="H93" s="183"/>
      <c r="I93" s="181">
        <v>48.7</v>
      </c>
      <c r="J93" s="183"/>
      <c r="K93" s="181">
        <v>0</v>
      </c>
      <c r="L93" s="184"/>
      <c r="M93" s="189">
        <f t="shared" ref="M93:M96" si="4">SUM(C93:K93)</f>
        <v>155.9</v>
      </c>
      <c r="N93" s="15"/>
    </row>
    <row r="94" spans="1:14">
      <c r="A94" s="513" t="s">
        <v>210</v>
      </c>
      <c r="B94" s="181"/>
      <c r="C94" s="181">
        <v>215.1</v>
      </c>
      <c r="D94" s="183"/>
      <c r="E94" s="181">
        <v>43.7</v>
      </c>
      <c r="F94" s="183"/>
      <c r="G94" s="181">
        <v>14.3</v>
      </c>
      <c r="H94" s="183"/>
      <c r="I94" s="181">
        <v>17.399999999999999</v>
      </c>
      <c r="J94" s="183"/>
      <c r="K94" s="181">
        <v>0</v>
      </c>
      <c r="L94" s="184"/>
      <c r="M94" s="189">
        <f t="shared" si="4"/>
        <v>290.5</v>
      </c>
      <c r="N94" s="15"/>
    </row>
    <row r="95" spans="1:14">
      <c r="A95" s="513" t="s">
        <v>7</v>
      </c>
      <c r="B95" s="181"/>
      <c r="C95" s="181">
        <v>82.2</v>
      </c>
      <c r="D95" s="183"/>
      <c r="E95" s="181">
        <v>0</v>
      </c>
      <c r="F95" s="183"/>
      <c r="G95" s="181">
        <v>5.2</v>
      </c>
      <c r="H95" s="183"/>
      <c r="I95" s="181">
        <v>0</v>
      </c>
      <c r="J95" s="183"/>
      <c r="K95" s="181">
        <v>-0.2</v>
      </c>
      <c r="L95" s="184"/>
      <c r="M95" s="189">
        <f t="shared" si="4"/>
        <v>87.2</v>
      </c>
      <c r="N95" s="15"/>
    </row>
    <row r="96" spans="1:14">
      <c r="A96" s="513" t="s">
        <v>165</v>
      </c>
      <c r="B96" s="181"/>
      <c r="C96" s="192">
        <v>26.2</v>
      </c>
      <c r="D96" s="183"/>
      <c r="E96" s="192">
        <v>5.0999999999999996</v>
      </c>
      <c r="F96" s="183"/>
      <c r="G96" s="192">
        <v>0</v>
      </c>
      <c r="H96" s="183"/>
      <c r="I96" s="192">
        <v>7.1</v>
      </c>
      <c r="J96" s="183"/>
      <c r="K96" s="192">
        <v>0</v>
      </c>
      <c r="L96" s="184"/>
      <c r="M96" s="190">
        <f t="shared" si="4"/>
        <v>38.4</v>
      </c>
      <c r="N96" s="15"/>
    </row>
    <row r="97" spans="1:14">
      <c r="A97" s="128" t="s">
        <v>167</v>
      </c>
      <c r="B97" s="181"/>
      <c r="C97" s="181">
        <f>SUM(C92:C96)</f>
        <v>587.70000000000005</v>
      </c>
      <c r="D97" s="183"/>
      <c r="E97" s="181">
        <f>SUM(E92:E96)</f>
        <v>88.4</v>
      </c>
      <c r="F97" s="183"/>
      <c r="G97" s="181">
        <f>SUM(G92:G96)</f>
        <v>149</v>
      </c>
      <c r="H97" s="183"/>
      <c r="I97" s="181">
        <f>SUM(I92:I96)</f>
        <v>73.199999999999989</v>
      </c>
      <c r="J97" s="183"/>
      <c r="K97" s="181">
        <f>SUM(K92:K96)</f>
        <v>-0.2</v>
      </c>
      <c r="L97" s="184"/>
      <c r="M97" s="181">
        <f>SUM(M92:M96)</f>
        <v>898.1</v>
      </c>
      <c r="N97" s="15"/>
    </row>
    <row r="98" spans="1:14">
      <c r="A98" s="126"/>
      <c r="B98" s="181"/>
      <c r="C98" s="181"/>
      <c r="D98" s="183"/>
      <c r="E98" s="181"/>
      <c r="F98" s="183"/>
      <c r="G98" s="181"/>
      <c r="H98" s="183"/>
      <c r="I98" s="181"/>
      <c r="J98" s="183"/>
      <c r="K98" s="181"/>
      <c r="L98" s="184"/>
      <c r="M98" s="189"/>
      <c r="N98" s="15"/>
    </row>
    <row r="99" spans="1:14">
      <c r="A99" s="128" t="s">
        <v>168</v>
      </c>
      <c r="B99" s="181"/>
      <c r="C99" s="181"/>
      <c r="D99" s="183"/>
      <c r="E99" s="181"/>
      <c r="F99" s="183"/>
      <c r="G99" s="181"/>
      <c r="H99" s="183"/>
      <c r="I99" s="181"/>
      <c r="J99" s="183"/>
      <c r="K99" s="181"/>
      <c r="L99" s="184"/>
      <c r="M99" s="189"/>
      <c r="N99" s="15"/>
    </row>
    <row r="100" spans="1:14">
      <c r="A100" s="513" t="s">
        <v>222</v>
      </c>
      <c r="B100" s="181"/>
      <c r="C100" s="181">
        <f>66.6+0.8+2.3-2.5</f>
        <v>67.199999999999989</v>
      </c>
      <c r="D100" s="183"/>
      <c r="E100" s="181">
        <f>7.2-0.4</f>
        <v>6.8</v>
      </c>
      <c r="F100" s="183"/>
      <c r="G100" s="181">
        <v>-0.1</v>
      </c>
      <c r="H100" s="183"/>
      <c r="I100" s="181">
        <f>23.7+12.6-31</f>
        <v>5.2999999999999972</v>
      </c>
      <c r="J100" s="183"/>
      <c r="K100" s="181">
        <v>0</v>
      </c>
      <c r="L100" s="184"/>
      <c r="M100" s="189">
        <f>SUM(C100:K100)</f>
        <v>79.199999999999989</v>
      </c>
      <c r="N100" s="15"/>
    </row>
    <row r="101" spans="1:14">
      <c r="A101" s="513" t="s">
        <v>99</v>
      </c>
      <c r="B101" s="181"/>
      <c r="C101" s="181">
        <v>-102.1</v>
      </c>
      <c r="D101" s="183"/>
      <c r="E101" s="181">
        <v>-22.4</v>
      </c>
      <c r="F101" s="183"/>
      <c r="G101" s="181">
        <v>-5.3</v>
      </c>
      <c r="H101" s="183"/>
      <c r="I101" s="181">
        <v>-20</v>
      </c>
      <c r="J101" s="183"/>
      <c r="K101" s="181">
        <v>-5.3</v>
      </c>
      <c r="L101" s="184"/>
      <c r="M101" s="189">
        <f t="shared" ref="M101:M103" si="5">SUM(C101:K101)</f>
        <v>-155.10000000000002</v>
      </c>
      <c r="N101" s="15"/>
    </row>
    <row r="102" spans="1:14">
      <c r="A102" s="513" t="s">
        <v>220</v>
      </c>
      <c r="B102" s="181"/>
      <c r="C102" s="181">
        <v>-5.2</v>
      </c>
      <c r="D102" s="183"/>
      <c r="E102" s="181">
        <v>-6</v>
      </c>
      <c r="F102" s="183"/>
      <c r="G102" s="181">
        <v>-0.7</v>
      </c>
      <c r="H102" s="183"/>
      <c r="I102" s="181">
        <v>0</v>
      </c>
      <c r="J102" s="183"/>
      <c r="K102" s="181">
        <v>-1.3</v>
      </c>
      <c r="L102" s="184"/>
      <c r="M102" s="189">
        <f t="shared" si="5"/>
        <v>-13.2</v>
      </c>
      <c r="N102" s="15"/>
    </row>
    <row r="103" spans="1:14">
      <c r="A103" s="513" t="s">
        <v>346</v>
      </c>
      <c r="B103" s="181"/>
      <c r="C103" s="192">
        <v>0.5</v>
      </c>
      <c r="D103" s="183"/>
      <c r="E103" s="192">
        <v>-0.3</v>
      </c>
      <c r="F103" s="183"/>
      <c r="G103" s="192">
        <v>0</v>
      </c>
      <c r="H103" s="183"/>
      <c r="I103" s="192">
        <v>45.2</v>
      </c>
      <c r="J103" s="183"/>
      <c r="K103" s="192">
        <v>0</v>
      </c>
      <c r="L103" s="184"/>
      <c r="M103" s="190">
        <f t="shared" si="5"/>
        <v>45.400000000000006</v>
      </c>
      <c r="N103" s="15"/>
    </row>
    <row r="104" spans="1:14">
      <c r="A104" s="513"/>
      <c r="B104" s="181"/>
      <c r="C104" s="181"/>
      <c r="D104" s="183"/>
      <c r="E104" s="181"/>
      <c r="F104" s="183"/>
      <c r="G104" s="181"/>
      <c r="H104" s="183"/>
      <c r="I104" s="181"/>
      <c r="J104" s="183"/>
      <c r="K104" s="181"/>
      <c r="L104" s="184"/>
      <c r="M104" s="189"/>
      <c r="N104" s="15"/>
    </row>
    <row r="105" spans="1:14">
      <c r="A105" s="128" t="s">
        <v>345</v>
      </c>
      <c r="B105" s="181"/>
      <c r="C105" s="325">
        <f>C89-C97+SUM(C100:C103)</f>
        <v>379.49999999999989</v>
      </c>
      <c r="D105" s="326"/>
      <c r="E105" s="325">
        <f>E89-E97+SUM(E100:E103)</f>
        <v>70.099999999999994</v>
      </c>
      <c r="F105" s="326"/>
      <c r="G105" s="325">
        <f>G89-G97+SUM(G100:G103)</f>
        <v>15.099999999999989</v>
      </c>
      <c r="H105" s="326"/>
      <c r="I105" s="325">
        <f>I89-I97+SUM(I100:I103)</f>
        <v>49.800000000000026</v>
      </c>
      <c r="J105" s="326"/>
      <c r="K105" s="325">
        <f>K89-K97+SUM(K100:K103)</f>
        <v>-6.3999999999999995</v>
      </c>
      <c r="L105" s="326"/>
      <c r="M105" s="330">
        <f>M89-M97+SUM(M100:M103)</f>
        <v>508.0999999999998</v>
      </c>
      <c r="N105" s="15"/>
    </row>
    <row r="106" spans="1:14">
      <c r="A106" s="513" t="s">
        <v>363</v>
      </c>
      <c r="B106" s="181"/>
      <c r="C106" s="181" t="s">
        <v>16</v>
      </c>
      <c r="D106" s="183"/>
      <c r="E106" s="181" t="s">
        <v>16</v>
      </c>
      <c r="F106" s="183"/>
      <c r="G106" s="181" t="s">
        <v>16</v>
      </c>
      <c r="H106" s="183"/>
      <c r="I106" s="181" t="s">
        <v>16</v>
      </c>
      <c r="J106" s="183"/>
      <c r="K106" s="181" t="s">
        <v>16</v>
      </c>
      <c r="L106" s="184"/>
      <c r="M106" s="181"/>
      <c r="N106" s="15"/>
    </row>
    <row r="107" spans="1:14">
      <c r="A107" s="513" t="s">
        <v>166</v>
      </c>
      <c r="B107" s="181"/>
      <c r="C107" s="181"/>
      <c r="D107" s="183"/>
      <c r="E107" s="181"/>
      <c r="F107" s="183"/>
      <c r="G107" s="181"/>
      <c r="H107" s="183"/>
      <c r="I107" s="181"/>
      <c r="J107" s="183"/>
      <c r="K107" s="181"/>
      <c r="L107" s="184"/>
      <c r="M107" s="189">
        <v>192.4</v>
      </c>
      <c r="N107" s="19"/>
    </row>
    <row r="108" spans="1:14">
      <c r="A108" s="513" t="s">
        <v>403</v>
      </c>
      <c r="B108" s="181"/>
      <c r="C108" s="181"/>
      <c r="D108" s="193"/>
      <c r="E108" s="181"/>
      <c r="F108" s="193"/>
      <c r="G108" s="181"/>
      <c r="H108" s="193"/>
      <c r="I108" s="181"/>
      <c r="J108" s="193"/>
      <c r="K108" s="181"/>
      <c r="L108" s="184"/>
      <c r="M108" s="190">
        <f>110.9-0.5</f>
        <v>110.4</v>
      </c>
    </row>
    <row r="109" spans="1:14" ht="13.8" thickBot="1">
      <c r="A109" s="128" t="s">
        <v>344</v>
      </c>
      <c r="B109" s="181"/>
      <c r="C109" s="181"/>
      <c r="D109" s="193"/>
      <c r="E109" s="181"/>
      <c r="F109" s="193"/>
      <c r="G109" s="181"/>
      <c r="H109" s="193"/>
      <c r="I109" s="181"/>
      <c r="J109" s="193"/>
      <c r="K109" s="181"/>
      <c r="L109" s="184"/>
      <c r="M109" s="327">
        <f>M105-M107-M108</f>
        <v>205.29999999999981</v>
      </c>
    </row>
    <row r="110" spans="1:14" ht="34.799999999999997" customHeight="1" thickTop="1">
      <c r="A110" s="543" t="s">
        <v>347</v>
      </c>
      <c r="B110" s="543"/>
      <c r="C110" s="543"/>
      <c r="D110" s="543"/>
      <c r="E110" s="543"/>
      <c r="F110" s="543"/>
      <c r="G110" s="543"/>
      <c r="H110" s="543"/>
      <c r="I110" s="543"/>
      <c r="J110" s="543"/>
      <c r="K110" s="543"/>
      <c r="L110" s="543"/>
      <c r="M110" s="543"/>
      <c r="N110" s="7"/>
    </row>
    <row r="111" spans="1:14">
      <c r="A111" s="468"/>
      <c r="B111" s="469"/>
      <c r="C111" s="469"/>
      <c r="D111" s="469"/>
      <c r="E111" s="469"/>
      <c r="F111" s="469"/>
      <c r="G111" s="469"/>
      <c r="H111" s="469"/>
      <c r="I111" s="469"/>
      <c r="J111" s="469"/>
      <c r="K111" s="472"/>
      <c r="L111" s="472"/>
      <c r="M111" s="91"/>
      <c r="N111" s="7"/>
    </row>
  </sheetData>
  <customSheetViews>
    <customSheetView guid="{EE9C984D-B871-40E4-A0F6-3FC6FF85D889}" scale="90" showPageBreaks="1" view="pageBreakPreview" showRuler="0">
      <selection activeCell="G20" sqref="G20"/>
    </customSheetView>
  </customSheetViews>
  <mergeCells count="11">
    <mergeCell ref="C83:C84"/>
    <mergeCell ref="E83:E84"/>
    <mergeCell ref="A3:I3"/>
    <mergeCell ref="C8:I8"/>
    <mergeCell ref="A110:M110"/>
    <mergeCell ref="C48:C49"/>
    <mergeCell ref="E48:E49"/>
    <mergeCell ref="A75:M75"/>
    <mergeCell ref="C14:C15"/>
    <mergeCell ref="E14:E15"/>
    <mergeCell ref="A41:M41"/>
  </mergeCells>
  <phoneticPr fontId="20" type="noConversion"/>
  <hyperlinks>
    <hyperlink ref="C8" location="'Income Statement '!A11" display="'Income Statement '!A11"/>
    <hyperlink ref="A8" location="'Table of Contents'!A1" display="'Table of Contents'!A1"/>
    <hyperlink ref="C8:I8" location="'Income Statement '!A2" display="Back to Income Statement"/>
    <hyperlink ref="F8" location="'Income Statement '!A2" display="Back to Income Statement"/>
    <hyperlink ref="A2" location="'Table of Contents'!A1" display="'Table of Contents'!A1"/>
    <hyperlink ref="D8:E8" location="'Income Statement '!A2" display="Back to Income Statement"/>
    <hyperlink ref="D8" location="'Income Statement '!A2" display="Back to Income Statement"/>
    <hyperlink ref="A4" location="'Consolidating I.S. ''17-15'!A9:M41" display="'Consolidating I.S. ''17-15'!A9:M41"/>
    <hyperlink ref="A5" location="'Consolidating I.S. ''17-15'!A43:M75" display="'Consolidating I.S. ''17-15'!A43:M75"/>
    <hyperlink ref="A6" location="'Consolidating I.S. ''17-15'!A78:M110" display="'Consolidating I.S. ''17-15'!A78:M110"/>
  </hyperlinks>
  <printOptions horizontalCentered="1"/>
  <pageMargins left="0.75" right="0.75" top="1.01" bottom="0.5" header="0.5" footer="0.5"/>
  <pageSetup scale="70" fitToHeight="3" orientation="portrait" r:id="rId1"/>
  <headerFooter alignWithMargins="0"/>
  <rowBreaks count="1" manualBreakCount="1">
    <brk id="77"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AS65"/>
  <sheetViews>
    <sheetView showRuler="0" zoomScaleNormal="100" workbookViewId="0"/>
  </sheetViews>
  <sheetFormatPr defaultColWidth="9.109375" defaultRowHeight="13.2"/>
  <cols>
    <col min="1" max="1" width="39" style="1" customWidth="1"/>
    <col min="2" max="2" width="2.6640625" style="1" customWidth="1"/>
    <col min="3" max="3" width="13.44140625" style="1" customWidth="1"/>
    <col min="4" max="4" width="3.5546875" style="7" customWidth="1"/>
    <col min="5" max="5" width="12.88671875" style="1" customWidth="1"/>
    <col min="6" max="6" width="3.5546875" style="7" customWidth="1"/>
    <col min="7" max="7" width="11.6640625" style="1" customWidth="1"/>
    <col min="8" max="8" width="3.5546875" style="7" customWidth="1"/>
    <col min="9" max="9" width="10.88671875" style="1" bestFit="1" customWidth="1"/>
    <col min="10" max="10" width="3.5546875" style="1" customWidth="1"/>
    <col min="11" max="11" width="11.109375" style="1" customWidth="1"/>
    <col min="12" max="12" width="3.5546875" style="1" customWidth="1"/>
    <col min="13" max="13" width="17.33203125" style="1" customWidth="1"/>
    <col min="14" max="16384" width="9.109375" style="1"/>
  </cols>
  <sheetData>
    <row r="2" spans="1:14">
      <c r="A2" s="2" t="s">
        <v>59</v>
      </c>
    </row>
    <row r="3" spans="1:14" ht="15.6">
      <c r="A3" s="569" t="s">
        <v>209</v>
      </c>
      <c r="B3" s="570"/>
      <c r="C3" s="570"/>
      <c r="D3" s="570"/>
      <c r="E3" s="570"/>
      <c r="F3" s="570"/>
      <c r="G3" s="570"/>
      <c r="H3" s="570"/>
      <c r="I3" s="570"/>
      <c r="J3" s="12"/>
      <c r="K3" s="12"/>
      <c r="L3" s="12"/>
    </row>
    <row r="4" spans="1:14">
      <c r="A4" s="410">
        <v>2017</v>
      </c>
      <c r="B4" s="411"/>
      <c r="C4" s="411"/>
      <c r="D4" s="303"/>
      <c r="E4" s="303"/>
      <c r="F4" s="67"/>
      <c r="G4" s="67"/>
      <c r="H4" s="12"/>
      <c r="I4" s="12"/>
      <c r="J4" s="12"/>
      <c r="K4" s="12"/>
      <c r="L4" s="12"/>
    </row>
    <row r="5" spans="1:14">
      <c r="A5" s="410">
        <v>2016</v>
      </c>
      <c r="B5" s="411"/>
      <c r="C5" s="411"/>
      <c r="D5" s="304"/>
      <c r="E5" s="303"/>
    </row>
    <row r="6" spans="1:14">
      <c r="A6" s="30"/>
      <c r="H6" s="394"/>
      <c r="I6" s="395"/>
    </row>
    <row r="7" spans="1:14">
      <c r="A7" s="2" t="s">
        <v>59</v>
      </c>
      <c r="C7" s="343" t="s">
        <v>65</v>
      </c>
      <c r="D7" s="343"/>
      <c r="E7" s="343"/>
      <c r="F7" s="343"/>
      <c r="G7" s="343"/>
      <c r="H7" s="396"/>
      <c r="I7" s="396"/>
    </row>
    <row r="8" spans="1:14">
      <c r="A8" s="374"/>
      <c r="C8" s="374"/>
      <c r="D8" s="374"/>
      <c r="E8" s="374"/>
      <c r="F8" s="374"/>
      <c r="G8" s="374"/>
      <c r="H8" s="396"/>
      <c r="I8" s="396"/>
    </row>
    <row r="9" spans="1:14" ht="15.6">
      <c r="A9" s="141" t="s">
        <v>63</v>
      </c>
      <c r="B9" s="377"/>
      <c r="C9" s="378"/>
      <c r="D9" s="378"/>
      <c r="E9" s="377"/>
      <c r="F9" s="378"/>
      <c r="G9" s="377"/>
      <c r="H9" s="378"/>
      <c r="I9" s="378"/>
      <c r="J9" s="377"/>
      <c r="K9" s="377"/>
      <c r="L9" s="377"/>
      <c r="M9" s="377"/>
    </row>
    <row r="10" spans="1:14" ht="15.6">
      <c r="A10" s="168" t="s">
        <v>329</v>
      </c>
      <c r="B10" s="168"/>
      <c r="C10" s="168"/>
      <c r="D10" s="168"/>
      <c r="E10" s="168"/>
      <c r="F10" s="168"/>
      <c r="G10" s="168"/>
      <c r="H10" s="168"/>
      <c r="I10" s="168"/>
      <c r="J10" s="168"/>
      <c r="K10" s="168"/>
      <c r="L10" s="168"/>
      <c r="M10" s="168"/>
    </row>
    <row r="11" spans="1:14" ht="15.6">
      <c r="A11" s="168" t="s">
        <v>367</v>
      </c>
      <c r="B11" s="168"/>
      <c r="C11" s="168"/>
      <c r="D11" s="168"/>
      <c r="E11" s="168"/>
      <c r="F11" s="168"/>
      <c r="G11" s="168"/>
      <c r="H11" s="168"/>
      <c r="I11" s="168"/>
      <c r="J11" s="168"/>
      <c r="K11" s="168"/>
      <c r="L11" s="168"/>
      <c r="M11" s="168"/>
    </row>
    <row r="12" spans="1:14" s="71" customFormat="1">
      <c r="A12" s="170" t="s">
        <v>265</v>
      </c>
      <c r="B12" s="170"/>
      <c r="C12" s="170"/>
      <c r="D12" s="170"/>
      <c r="E12" s="170"/>
      <c r="F12" s="170"/>
      <c r="G12" s="170"/>
      <c r="H12" s="170"/>
      <c r="I12" s="170"/>
      <c r="J12" s="170"/>
      <c r="K12" s="170"/>
      <c r="L12" s="165"/>
      <c r="M12" s="165"/>
      <c r="N12" s="35"/>
    </row>
    <row r="13" spans="1:14">
      <c r="A13" s="170"/>
      <c r="B13" s="171"/>
      <c r="C13" s="171"/>
      <c r="D13" s="171"/>
      <c r="E13" s="171"/>
      <c r="F13" s="171"/>
      <c r="G13" s="171"/>
      <c r="H13" s="171"/>
      <c r="I13" s="171"/>
      <c r="J13" s="171"/>
      <c r="K13" s="171"/>
      <c r="L13" s="171"/>
      <c r="M13" s="171"/>
    </row>
    <row r="14" spans="1:14">
      <c r="A14" s="377"/>
      <c r="B14" s="384"/>
      <c r="C14" s="567" t="s">
        <v>182</v>
      </c>
      <c r="D14" s="178"/>
      <c r="E14" s="567" t="s">
        <v>183</v>
      </c>
      <c r="F14" s="165"/>
      <c r="G14" s="384"/>
      <c r="H14" s="165"/>
      <c r="I14" s="384" t="s">
        <v>140</v>
      </c>
      <c r="J14" s="384"/>
      <c r="K14" s="384"/>
      <c r="L14" s="384"/>
      <c r="M14" s="178" t="s">
        <v>184</v>
      </c>
    </row>
    <row r="15" spans="1:14">
      <c r="A15" s="384"/>
      <c r="B15" s="384"/>
      <c r="C15" s="568"/>
      <c r="D15" s="178"/>
      <c r="E15" s="568"/>
      <c r="F15" s="165"/>
      <c r="G15" s="385" t="s">
        <v>95</v>
      </c>
      <c r="H15" s="165"/>
      <c r="I15" s="385" t="s">
        <v>141</v>
      </c>
      <c r="J15" s="165"/>
      <c r="K15" s="385" t="s">
        <v>31</v>
      </c>
      <c r="L15" s="384"/>
      <c r="M15" s="180" t="s">
        <v>185</v>
      </c>
    </row>
    <row r="16" spans="1:14">
      <c r="A16" s="128" t="s">
        <v>10</v>
      </c>
      <c r="B16" s="377"/>
      <c r="C16" s="198"/>
      <c r="D16" s="199"/>
      <c r="E16" s="198"/>
      <c r="F16" s="199"/>
      <c r="G16" s="198"/>
      <c r="H16" s="199"/>
      <c r="I16" s="198"/>
      <c r="J16" s="198"/>
      <c r="K16" s="198"/>
      <c r="L16" s="172"/>
      <c r="M16" s="198"/>
    </row>
    <row r="17" spans="1:13">
      <c r="A17" s="128" t="s">
        <v>11</v>
      </c>
      <c r="B17" s="377"/>
      <c r="C17" s="198">
        <v>13.5</v>
      </c>
      <c r="D17" s="199"/>
      <c r="E17" s="198">
        <v>41.4</v>
      </c>
      <c r="F17" s="199"/>
      <c r="G17" s="198">
        <v>0.1</v>
      </c>
      <c r="H17" s="199"/>
      <c r="I17" s="198">
        <v>2.2000000000000002</v>
      </c>
      <c r="J17" s="198"/>
      <c r="K17" s="198">
        <v>239.3</v>
      </c>
      <c r="L17" s="172"/>
      <c r="M17" s="198">
        <f>SUM(C17:L17)</f>
        <v>296.5</v>
      </c>
    </row>
    <row r="18" spans="1:13">
      <c r="A18" s="128" t="s">
        <v>12</v>
      </c>
      <c r="B18" s="377"/>
      <c r="C18" s="200">
        <v>3.2</v>
      </c>
      <c r="D18" s="199"/>
      <c r="E18" s="200">
        <v>0</v>
      </c>
      <c r="F18" s="199"/>
      <c r="G18" s="200">
        <v>0</v>
      </c>
      <c r="H18" s="199"/>
      <c r="I18" s="200">
        <v>0</v>
      </c>
      <c r="J18" s="200"/>
      <c r="K18" s="200">
        <v>0</v>
      </c>
      <c r="L18" s="172"/>
      <c r="M18" s="200">
        <f>SUM(C18:L18)</f>
        <v>3.2</v>
      </c>
    </row>
    <row r="19" spans="1:13">
      <c r="A19" s="377"/>
      <c r="B19" s="377"/>
      <c r="C19" s="200"/>
      <c r="D19" s="199"/>
      <c r="E19" s="200"/>
      <c r="F19" s="199"/>
      <c r="G19" s="200"/>
      <c r="H19" s="199"/>
      <c r="I19" s="200"/>
      <c r="J19" s="200"/>
      <c r="K19" s="200"/>
      <c r="L19" s="172"/>
      <c r="M19" s="200"/>
    </row>
    <row r="20" spans="1:13">
      <c r="A20" s="128" t="s">
        <v>13</v>
      </c>
      <c r="B20" s="377"/>
      <c r="C20" s="200"/>
      <c r="D20" s="199"/>
      <c r="E20" s="200"/>
      <c r="F20" s="199"/>
      <c r="G20" s="200"/>
      <c r="H20" s="199"/>
      <c r="I20" s="200"/>
      <c r="J20" s="200"/>
      <c r="K20" s="200"/>
      <c r="L20" s="172"/>
      <c r="M20" s="200"/>
    </row>
    <row r="21" spans="1:13">
      <c r="A21" s="376" t="s">
        <v>186</v>
      </c>
      <c r="B21" s="377"/>
      <c r="C21" s="200">
        <v>46.3</v>
      </c>
      <c r="D21" s="199"/>
      <c r="E21" s="200">
        <v>19.399999999999999</v>
      </c>
      <c r="F21" s="199"/>
      <c r="G21" s="200">
        <v>16.5</v>
      </c>
      <c r="H21" s="199"/>
      <c r="I21" s="200">
        <v>1.2</v>
      </c>
      <c r="J21" s="200"/>
      <c r="K21" s="200">
        <v>0</v>
      </c>
      <c r="L21" s="172"/>
      <c r="M21" s="200">
        <f>SUM(C21:L21)</f>
        <v>83.399999999999991</v>
      </c>
    </row>
    <row r="22" spans="1:13" hidden="1">
      <c r="A22" s="376" t="s">
        <v>187</v>
      </c>
      <c r="B22" s="377"/>
      <c r="C22" s="200">
        <v>0</v>
      </c>
      <c r="D22" s="199"/>
      <c r="E22" s="200">
        <v>0</v>
      </c>
      <c r="F22" s="199"/>
      <c r="G22" s="200">
        <v>0</v>
      </c>
      <c r="H22" s="199"/>
      <c r="I22" s="200">
        <v>0</v>
      </c>
      <c r="J22" s="200"/>
      <c r="K22" s="200">
        <v>0</v>
      </c>
      <c r="L22" s="172"/>
      <c r="M22" s="200">
        <f>SUM(C22:L22)</f>
        <v>0</v>
      </c>
    </row>
    <row r="23" spans="1:13">
      <c r="A23" s="376" t="s">
        <v>188</v>
      </c>
      <c r="B23" s="377"/>
      <c r="C23" s="200">
        <v>136.1</v>
      </c>
      <c r="D23" s="199"/>
      <c r="E23" s="200">
        <v>0</v>
      </c>
      <c r="F23" s="199"/>
      <c r="G23" s="200">
        <v>0</v>
      </c>
      <c r="H23" s="199"/>
      <c r="I23" s="200">
        <v>0</v>
      </c>
      <c r="J23" s="200"/>
      <c r="K23" s="200">
        <v>0</v>
      </c>
      <c r="L23" s="172"/>
      <c r="M23" s="200">
        <f>SUM(C23:L23)</f>
        <v>136.1</v>
      </c>
    </row>
    <row r="24" spans="1:13">
      <c r="A24" s="376" t="s">
        <v>189</v>
      </c>
      <c r="B24" s="377"/>
      <c r="C24" s="201">
        <v>-4.5999999999999996</v>
      </c>
      <c r="D24" s="199"/>
      <c r="E24" s="201">
        <v>-1.8</v>
      </c>
      <c r="F24" s="199"/>
      <c r="G24" s="201">
        <v>0</v>
      </c>
      <c r="H24" s="199"/>
      <c r="I24" s="201">
        <v>0</v>
      </c>
      <c r="J24" s="200"/>
      <c r="K24" s="201">
        <v>0</v>
      </c>
      <c r="L24" s="172"/>
      <c r="M24" s="201">
        <f>SUM(C24:L24)</f>
        <v>-6.3999999999999995</v>
      </c>
    </row>
    <row r="25" spans="1:13">
      <c r="A25" s="377"/>
      <c r="B25" s="377"/>
      <c r="C25" s="200">
        <f>SUM(C21:C24)</f>
        <v>177.79999999999998</v>
      </c>
      <c r="D25" s="199"/>
      <c r="E25" s="200">
        <f>SUM(E21:E24)</f>
        <v>17.599999999999998</v>
      </c>
      <c r="F25" s="199"/>
      <c r="G25" s="200">
        <f>SUM(G21:G24)</f>
        <v>16.5</v>
      </c>
      <c r="H25" s="199"/>
      <c r="I25" s="200">
        <f>SUM(I21:I24)</f>
        <v>1.2</v>
      </c>
      <c r="J25" s="200"/>
      <c r="K25" s="200">
        <f>SUM(K21:K24)</f>
        <v>0</v>
      </c>
      <c r="L25" s="172"/>
      <c r="M25" s="200">
        <f>SUM(M21:M24)</f>
        <v>213.1</v>
      </c>
    </row>
    <row r="26" spans="1:13">
      <c r="A26" s="377"/>
      <c r="B26" s="377"/>
      <c r="C26" s="199"/>
      <c r="D26" s="199"/>
      <c r="E26" s="199"/>
      <c r="F26" s="199"/>
      <c r="G26" s="199"/>
      <c r="H26" s="199"/>
      <c r="I26" s="199"/>
      <c r="J26" s="199"/>
      <c r="K26" s="199"/>
      <c r="L26" s="172"/>
      <c r="M26" s="199"/>
    </row>
    <row r="27" spans="1:13">
      <c r="A27" s="128" t="s">
        <v>98</v>
      </c>
      <c r="B27" s="377"/>
      <c r="C27" s="199"/>
      <c r="D27" s="199"/>
      <c r="E27" s="199"/>
      <c r="F27" s="199"/>
      <c r="G27" s="199"/>
      <c r="H27" s="199"/>
      <c r="I27" s="199"/>
      <c r="J27" s="199"/>
      <c r="K27" s="199"/>
      <c r="L27" s="172"/>
      <c r="M27" s="199"/>
    </row>
    <row r="28" spans="1:13">
      <c r="A28" s="376" t="s">
        <v>190</v>
      </c>
      <c r="B28" s="377"/>
      <c r="C28" s="199">
        <v>6788.9</v>
      </c>
      <c r="D28" s="199"/>
      <c r="E28" s="199">
        <v>1729.3</v>
      </c>
      <c r="F28" s="199"/>
      <c r="G28" s="199">
        <v>358.7</v>
      </c>
      <c r="H28" s="199"/>
      <c r="I28" s="199">
        <v>168.5</v>
      </c>
      <c r="J28" s="172"/>
      <c r="K28" s="199">
        <v>0</v>
      </c>
      <c r="L28" s="172"/>
      <c r="M28" s="200">
        <f>SUM(C28:L28)</f>
        <v>9045.4</v>
      </c>
    </row>
    <row r="29" spans="1:13">
      <c r="A29" s="376" t="s">
        <v>404</v>
      </c>
      <c r="B29" s="377"/>
      <c r="C29" s="202">
        <v>-2164.6</v>
      </c>
      <c r="D29" s="199"/>
      <c r="E29" s="202">
        <v>-549.29999999999995</v>
      </c>
      <c r="F29" s="199"/>
      <c r="G29" s="202">
        <v>-106.9</v>
      </c>
      <c r="H29" s="199"/>
      <c r="I29" s="202">
        <v>-32.5</v>
      </c>
      <c r="J29" s="172"/>
      <c r="K29" s="202">
        <v>0</v>
      </c>
      <c r="L29" s="172"/>
      <c r="M29" s="201">
        <f>SUM(C29:L29)</f>
        <v>-2853.2999999999997</v>
      </c>
    </row>
    <row r="30" spans="1:13">
      <c r="A30" s="377"/>
      <c r="B30" s="377"/>
      <c r="C30" s="199">
        <f>SUM(C28:C29)</f>
        <v>4624.2999999999993</v>
      </c>
      <c r="D30" s="199"/>
      <c r="E30" s="199">
        <f>SUM(E28:E29)</f>
        <v>1180</v>
      </c>
      <c r="F30" s="199"/>
      <c r="G30" s="199">
        <f>SUM(G28:G29)</f>
        <v>251.79999999999998</v>
      </c>
      <c r="H30" s="199"/>
      <c r="I30" s="199">
        <f>SUM(I28:I29)</f>
        <v>136</v>
      </c>
      <c r="J30" s="172"/>
      <c r="K30" s="199">
        <f>SUM(K28:K29)</f>
        <v>0</v>
      </c>
      <c r="L30" s="172"/>
      <c r="M30" s="199">
        <f>SUM(M28:M29)</f>
        <v>6192.1</v>
      </c>
    </row>
    <row r="31" spans="1:13">
      <c r="A31" s="377"/>
      <c r="B31" s="377"/>
      <c r="C31" s="199"/>
      <c r="D31" s="199"/>
      <c r="E31" s="199"/>
      <c r="F31" s="199"/>
      <c r="G31" s="199"/>
      <c r="H31" s="199"/>
      <c r="I31" s="199"/>
      <c r="J31" s="172"/>
      <c r="K31" s="199"/>
      <c r="L31" s="172"/>
      <c r="M31" s="199"/>
    </row>
    <row r="32" spans="1:13">
      <c r="A32" s="128" t="s">
        <v>75</v>
      </c>
      <c r="B32" s="377"/>
      <c r="C32" s="199">
        <v>6.8</v>
      </c>
      <c r="D32" s="199"/>
      <c r="E32" s="199">
        <v>0</v>
      </c>
      <c r="F32" s="199"/>
      <c r="G32" s="199">
        <v>0</v>
      </c>
      <c r="H32" s="199"/>
      <c r="I32" s="199">
        <v>434.2</v>
      </c>
      <c r="J32" s="172"/>
      <c r="K32" s="199">
        <v>0</v>
      </c>
      <c r="L32" s="172"/>
      <c r="M32" s="200">
        <f>SUM(C32:L32)</f>
        <v>441</v>
      </c>
    </row>
    <row r="33" spans="1:45">
      <c r="A33" s="128" t="s">
        <v>87</v>
      </c>
      <c r="B33" s="377"/>
      <c r="C33" s="199">
        <v>23.8</v>
      </c>
      <c r="D33" s="199"/>
      <c r="E33" s="199">
        <v>61.8</v>
      </c>
      <c r="F33" s="199"/>
      <c r="G33" s="199">
        <v>0</v>
      </c>
      <c r="H33" s="199"/>
      <c r="I33" s="199">
        <v>0</v>
      </c>
      <c r="J33" s="172"/>
      <c r="K33" s="199">
        <v>0</v>
      </c>
      <c r="L33" s="172"/>
      <c r="M33" s="200">
        <f>SUM(C33:L33)</f>
        <v>85.6</v>
      </c>
    </row>
    <row r="34" spans="1:45">
      <c r="A34" s="128" t="s">
        <v>74</v>
      </c>
      <c r="B34" s="377"/>
      <c r="C34" s="199">
        <v>65.599999999999994</v>
      </c>
      <c r="D34" s="199"/>
      <c r="E34" s="203">
        <v>32.1</v>
      </c>
      <c r="F34" s="199"/>
      <c r="G34" s="203">
        <v>18.3</v>
      </c>
      <c r="H34" s="199"/>
      <c r="I34" s="199">
        <v>9.1999999999999993</v>
      </c>
      <c r="J34" s="172"/>
      <c r="K34" s="199">
        <v>65.7</v>
      </c>
      <c r="L34" s="172"/>
      <c r="M34" s="200">
        <f>SUM(C34:L34)</f>
        <v>190.89999999999998</v>
      </c>
    </row>
    <row r="35" spans="1:45" ht="13.8" thickBot="1">
      <c r="A35" s="128" t="s">
        <v>61</v>
      </c>
      <c r="B35" s="377"/>
      <c r="C35" s="204">
        <f>SUM(C30:C34)+C25+C17+C18</f>
        <v>4915</v>
      </c>
      <c r="D35" s="199"/>
      <c r="E35" s="204">
        <f>SUM(E30:E34)+E25+E17+E18</f>
        <v>1332.8999999999999</v>
      </c>
      <c r="F35" s="199"/>
      <c r="G35" s="204">
        <f>SUM(G30:G34)+G25+G17+G18</f>
        <v>286.7</v>
      </c>
      <c r="H35" s="199"/>
      <c r="I35" s="204">
        <f>SUM(I30:I34)+I25+I17+I18</f>
        <v>582.80000000000018</v>
      </c>
      <c r="J35" s="172"/>
      <c r="K35" s="204">
        <f>SUM(K30:K34)+K25+K17+K18</f>
        <v>305</v>
      </c>
      <c r="L35" s="172"/>
      <c r="M35" s="204">
        <f>SUM(M30:M34)+M25+M17+M18</f>
        <v>7422.4000000000005</v>
      </c>
    </row>
    <row r="36" spans="1:45" ht="30.75" customHeight="1" thickTop="1">
      <c r="A36" s="543" t="s">
        <v>369</v>
      </c>
      <c r="B36" s="544"/>
      <c r="C36" s="544"/>
      <c r="D36" s="544"/>
      <c r="E36" s="544"/>
      <c r="F36" s="544"/>
      <c r="G36" s="544"/>
      <c r="H36" s="544"/>
      <c r="I36" s="544"/>
      <c r="J36" s="544"/>
      <c r="K36" s="571"/>
      <c r="L36" s="571"/>
      <c r="M36" s="571"/>
    </row>
    <row r="37" spans="1:45">
      <c r="A37" s="374"/>
      <c r="C37" s="374"/>
      <c r="D37" s="374"/>
      <c r="E37" s="374"/>
      <c r="F37" s="374"/>
      <c r="G37" s="374"/>
      <c r="H37" s="373"/>
      <c r="I37" s="440"/>
    </row>
    <row r="38" spans="1:45" ht="15.6">
      <c r="A38" s="141" t="s">
        <v>63</v>
      </c>
      <c r="B38" s="514"/>
      <c r="C38" s="515"/>
      <c r="D38" s="515"/>
      <c r="E38" s="514"/>
      <c r="F38" s="515"/>
      <c r="G38" s="514"/>
      <c r="H38" s="515"/>
      <c r="I38" s="515"/>
      <c r="J38" s="514"/>
      <c r="K38" s="514"/>
      <c r="L38" s="514"/>
      <c r="M38" s="514"/>
    </row>
    <row r="39" spans="1:45" s="83" customFormat="1" ht="15.6">
      <c r="A39" s="168" t="s">
        <v>329</v>
      </c>
      <c r="B39" s="168"/>
      <c r="C39" s="168"/>
      <c r="D39" s="168"/>
      <c r="E39" s="168"/>
      <c r="F39" s="168"/>
      <c r="G39" s="168"/>
      <c r="H39" s="168"/>
      <c r="I39" s="168"/>
      <c r="J39" s="168"/>
      <c r="K39" s="168"/>
      <c r="L39" s="168"/>
      <c r="M39" s="168"/>
      <c r="N39" s="82"/>
      <c r="Z39" s="84"/>
      <c r="AA39" s="84"/>
      <c r="AB39" s="84"/>
      <c r="AC39" s="84"/>
      <c r="AD39" s="84"/>
      <c r="AE39" s="84"/>
      <c r="AF39" s="84"/>
      <c r="AG39" s="84"/>
      <c r="AH39" s="84"/>
      <c r="AI39" s="84"/>
      <c r="AJ39" s="84"/>
      <c r="AK39" s="84"/>
      <c r="AL39" s="84"/>
      <c r="AM39" s="84"/>
      <c r="AN39" s="84"/>
      <c r="AO39" s="84"/>
      <c r="AP39" s="84"/>
      <c r="AQ39" s="84"/>
      <c r="AR39" s="84"/>
      <c r="AS39" s="84"/>
    </row>
    <row r="40" spans="1:45" s="83" customFormat="1" ht="15.6">
      <c r="A40" s="168" t="s">
        <v>253</v>
      </c>
      <c r="B40" s="168"/>
      <c r="C40" s="168"/>
      <c r="D40" s="168"/>
      <c r="E40" s="168"/>
      <c r="F40" s="168"/>
      <c r="G40" s="168"/>
      <c r="H40" s="168"/>
      <c r="I40" s="168"/>
      <c r="J40" s="168"/>
      <c r="K40" s="168"/>
      <c r="L40" s="168"/>
      <c r="M40" s="168"/>
      <c r="N40" s="82"/>
    </row>
    <row r="41" spans="1:45" s="71" customFormat="1">
      <c r="A41" s="170" t="s">
        <v>265</v>
      </c>
      <c r="B41" s="170"/>
      <c r="C41" s="170"/>
      <c r="D41" s="170"/>
      <c r="E41" s="170"/>
      <c r="F41" s="170"/>
      <c r="G41" s="170"/>
      <c r="H41" s="170"/>
      <c r="I41" s="170"/>
      <c r="J41" s="170"/>
      <c r="K41" s="170"/>
      <c r="L41" s="165"/>
      <c r="M41" s="165"/>
      <c r="N41" s="35"/>
    </row>
    <row r="42" spans="1:45" s="13" customFormat="1">
      <c r="A42" s="170"/>
      <c r="B42" s="171"/>
      <c r="C42" s="171"/>
      <c r="D42" s="171"/>
      <c r="E42" s="171"/>
      <c r="F42" s="171"/>
      <c r="G42" s="171"/>
      <c r="H42" s="171"/>
      <c r="I42" s="171"/>
      <c r="J42" s="171"/>
      <c r="K42" s="171"/>
      <c r="L42" s="171"/>
      <c r="M42" s="171"/>
      <c r="N42" s="36"/>
    </row>
    <row r="43" spans="1:45" ht="12.75" customHeight="1">
      <c r="A43" s="514"/>
      <c r="B43" s="518"/>
      <c r="C43" s="567" t="s">
        <v>182</v>
      </c>
      <c r="D43" s="178"/>
      <c r="E43" s="567" t="s">
        <v>183</v>
      </c>
      <c r="F43" s="165"/>
      <c r="G43" s="518"/>
      <c r="H43" s="165"/>
      <c r="I43" s="518" t="s">
        <v>140</v>
      </c>
      <c r="J43" s="518"/>
      <c r="K43" s="518"/>
      <c r="L43" s="518"/>
      <c r="M43" s="178" t="s">
        <v>184</v>
      </c>
      <c r="N43" s="18"/>
    </row>
    <row r="44" spans="1:45">
      <c r="A44" s="518"/>
      <c r="B44" s="518"/>
      <c r="C44" s="568"/>
      <c r="D44" s="178"/>
      <c r="E44" s="568"/>
      <c r="F44" s="165"/>
      <c r="G44" s="519" t="s">
        <v>95</v>
      </c>
      <c r="H44" s="165"/>
      <c r="I44" s="519" t="s">
        <v>141</v>
      </c>
      <c r="J44" s="165"/>
      <c r="K44" s="519" t="s">
        <v>31</v>
      </c>
      <c r="L44" s="518"/>
      <c r="M44" s="180" t="s">
        <v>185</v>
      </c>
      <c r="N44" s="18"/>
    </row>
    <row r="45" spans="1:45">
      <c r="A45" s="128" t="s">
        <v>10</v>
      </c>
      <c r="B45" s="514"/>
      <c r="C45" s="198"/>
      <c r="D45" s="199"/>
      <c r="E45" s="198"/>
      <c r="F45" s="199"/>
      <c r="G45" s="198"/>
      <c r="H45" s="199"/>
      <c r="I45" s="198"/>
      <c r="J45" s="198"/>
      <c r="K45" s="198"/>
      <c r="L45" s="172"/>
      <c r="M45" s="198"/>
      <c r="N45" s="27"/>
    </row>
    <row r="46" spans="1:45">
      <c r="A46" s="128" t="s">
        <v>11</v>
      </c>
      <c r="B46" s="514"/>
      <c r="C46" s="198">
        <v>12</v>
      </c>
      <c r="D46" s="199"/>
      <c r="E46" s="198">
        <v>43.9</v>
      </c>
      <c r="F46" s="199"/>
      <c r="G46" s="198">
        <v>0.1</v>
      </c>
      <c r="H46" s="199"/>
      <c r="I46" s="198">
        <v>3.6</v>
      </c>
      <c r="J46" s="198"/>
      <c r="K46" s="198">
        <v>247.9</v>
      </c>
      <c r="L46" s="172"/>
      <c r="M46" s="198">
        <f>SUM(C46:L46)</f>
        <v>307.5</v>
      </c>
      <c r="N46" s="27"/>
    </row>
    <row r="47" spans="1:45">
      <c r="A47" s="128" t="s">
        <v>12</v>
      </c>
      <c r="B47" s="514"/>
      <c r="C47" s="200">
        <v>3.6</v>
      </c>
      <c r="D47" s="199"/>
      <c r="E47" s="200">
        <v>0</v>
      </c>
      <c r="F47" s="199"/>
      <c r="G47" s="200">
        <v>0</v>
      </c>
      <c r="H47" s="199"/>
      <c r="I47" s="200">
        <v>0</v>
      </c>
      <c r="J47" s="200"/>
      <c r="K47" s="200">
        <v>0</v>
      </c>
      <c r="L47" s="172"/>
      <c r="M47" s="200">
        <f>SUM(C47:L47)</f>
        <v>3.6</v>
      </c>
      <c r="N47" s="28"/>
    </row>
    <row r="48" spans="1:45">
      <c r="A48" s="514"/>
      <c r="B48" s="514"/>
      <c r="C48" s="200"/>
      <c r="D48" s="199"/>
      <c r="E48" s="200"/>
      <c r="F48" s="199"/>
      <c r="G48" s="200"/>
      <c r="H48" s="199"/>
      <c r="I48" s="200"/>
      <c r="J48" s="200"/>
      <c r="K48" s="200"/>
      <c r="L48" s="172"/>
      <c r="M48" s="200"/>
      <c r="N48" s="28"/>
    </row>
    <row r="49" spans="1:14">
      <c r="A49" s="128" t="s">
        <v>13</v>
      </c>
      <c r="B49" s="514"/>
      <c r="C49" s="200"/>
      <c r="D49" s="199"/>
      <c r="E49" s="200"/>
      <c r="F49" s="199"/>
      <c r="G49" s="200"/>
      <c r="H49" s="199"/>
      <c r="I49" s="200"/>
      <c r="J49" s="200"/>
      <c r="K49" s="200"/>
      <c r="L49" s="172"/>
      <c r="M49" s="200"/>
      <c r="N49" s="28"/>
    </row>
    <row r="50" spans="1:14">
      <c r="A50" s="513" t="s">
        <v>186</v>
      </c>
      <c r="B50" s="514"/>
      <c r="C50" s="200">
        <v>46</v>
      </c>
      <c r="D50" s="199"/>
      <c r="E50" s="200">
        <v>18.2</v>
      </c>
      <c r="F50" s="199"/>
      <c r="G50" s="200">
        <v>19.2</v>
      </c>
      <c r="H50" s="199"/>
      <c r="I50" s="200">
        <v>2.5</v>
      </c>
      <c r="J50" s="200"/>
      <c r="K50" s="200">
        <v>0</v>
      </c>
      <c r="L50" s="172"/>
      <c r="M50" s="200">
        <f>SUM(C50:L50)</f>
        <v>85.9</v>
      </c>
      <c r="N50" s="28"/>
    </row>
    <row r="51" spans="1:14">
      <c r="A51" s="513" t="s">
        <v>188</v>
      </c>
      <c r="B51" s="514"/>
      <c r="C51" s="200">
        <v>145.5</v>
      </c>
      <c r="D51" s="199"/>
      <c r="E51" s="200">
        <v>0</v>
      </c>
      <c r="F51" s="199"/>
      <c r="G51" s="200">
        <v>0</v>
      </c>
      <c r="H51" s="199"/>
      <c r="I51" s="200">
        <v>2.2000000000000002</v>
      </c>
      <c r="J51" s="200"/>
      <c r="K51" s="200">
        <v>0</v>
      </c>
      <c r="L51" s="172"/>
      <c r="M51" s="200">
        <f>SUM(C51:L51)</f>
        <v>147.69999999999999</v>
      </c>
      <c r="N51" s="28"/>
    </row>
    <row r="52" spans="1:14">
      <c r="A52" s="513" t="s">
        <v>189</v>
      </c>
      <c r="B52" s="514"/>
      <c r="C52" s="201">
        <v>-4.3</v>
      </c>
      <c r="D52" s="199"/>
      <c r="E52" s="201">
        <v>-1.8</v>
      </c>
      <c r="F52" s="199"/>
      <c r="G52" s="201">
        <v>0</v>
      </c>
      <c r="H52" s="199"/>
      <c r="I52" s="201">
        <v>0</v>
      </c>
      <c r="J52" s="200"/>
      <c r="K52" s="201">
        <v>0</v>
      </c>
      <c r="L52" s="172"/>
      <c r="M52" s="201">
        <f>SUM(C52:L52)</f>
        <v>-6.1</v>
      </c>
      <c r="N52" s="28"/>
    </row>
    <row r="53" spans="1:14">
      <c r="A53" s="514"/>
      <c r="B53" s="514"/>
      <c r="C53" s="200">
        <f>SUM(C50:C52)</f>
        <v>187.2</v>
      </c>
      <c r="D53" s="199"/>
      <c r="E53" s="200">
        <f>SUM(E50:E52)</f>
        <v>16.399999999999999</v>
      </c>
      <c r="F53" s="199"/>
      <c r="G53" s="200">
        <f>SUM(G50:G52)</f>
        <v>19.2</v>
      </c>
      <c r="H53" s="199"/>
      <c r="I53" s="200">
        <f>SUM(I50:I52)</f>
        <v>4.7</v>
      </c>
      <c r="J53" s="200"/>
      <c r="K53" s="200">
        <f>SUM(K50:K52)</f>
        <v>0</v>
      </c>
      <c r="L53" s="172"/>
      <c r="M53" s="200">
        <f>SUM(M50:M52)</f>
        <v>227.5</v>
      </c>
      <c r="N53" s="28"/>
    </row>
    <row r="54" spans="1:14">
      <c r="A54" s="514"/>
      <c r="B54" s="514"/>
      <c r="C54" s="199"/>
      <c r="D54" s="199"/>
      <c r="E54" s="199"/>
      <c r="F54" s="199"/>
      <c r="G54" s="199"/>
      <c r="H54" s="199"/>
      <c r="I54" s="199"/>
      <c r="J54" s="199"/>
      <c r="K54" s="199"/>
      <c r="L54" s="172"/>
      <c r="M54" s="199"/>
      <c r="N54" s="15"/>
    </row>
    <row r="55" spans="1:14">
      <c r="A55" s="128" t="s">
        <v>98</v>
      </c>
      <c r="B55" s="514"/>
      <c r="C55" s="199"/>
      <c r="D55" s="199"/>
      <c r="E55" s="199"/>
      <c r="F55" s="199"/>
      <c r="G55" s="199"/>
      <c r="H55" s="199"/>
      <c r="I55" s="199"/>
      <c r="J55" s="199"/>
      <c r="K55" s="199"/>
      <c r="L55" s="172"/>
      <c r="M55" s="199"/>
      <c r="N55" s="15"/>
    </row>
    <row r="56" spans="1:14">
      <c r="A56" s="513" t="s">
        <v>190</v>
      </c>
      <c r="B56" s="514"/>
      <c r="C56" s="199">
        <v>6434.9</v>
      </c>
      <c r="D56" s="199"/>
      <c r="E56" s="199">
        <v>1420.6</v>
      </c>
      <c r="F56" s="199"/>
      <c r="G56" s="199">
        <v>418.7</v>
      </c>
      <c r="H56" s="199"/>
      <c r="I56" s="199">
        <v>172.2</v>
      </c>
      <c r="J56" s="172"/>
      <c r="K56" s="199">
        <v>0</v>
      </c>
      <c r="L56" s="172"/>
      <c r="M56" s="200">
        <f>SUM(C56:L56)</f>
        <v>8446.4000000000015</v>
      </c>
      <c r="N56" s="15"/>
    </row>
    <row r="57" spans="1:14">
      <c r="A57" s="513" t="s">
        <v>404</v>
      </c>
      <c r="B57" s="514"/>
      <c r="C57" s="202">
        <v>-1995.3</v>
      </c>
      <c r="D57" s="199"/>
      <c r="E57" s="202">
        <v>-436.3</v>
      </c>
      <c r="F57" s="199"/>
      <c r="G57" s="202">
        <v>-184.6</v>
      </c>
      <c r="H57" s="199"/>
      <c r="I57" s="202">
        <v>-25.5</v>
      </c>
      <c r="J57" s="172"/>
      <c r="K57" s="202">
        <v>0</v>
      </c>
      <c r="L57" s="172"/>
      <c r="M57" s="201">
        <f>SUM(C57:L57)</f>
        <v>-2641.7</v>
      </c>
      <c r="N57" s="15"/>
    </row>
    <row r="58" spans="1:14">
      <c r="A58" s="514"/>
      <c r="B58" s="514"/>
      <c r="C58" s="199">
        <f>SUM(C56:C57)</f>
        <v>4439.5999999999995</v>
      </c>
      <c r="D58" s="199"/>
      <c r="E58" s="199">
        <f>SUM(E56:E57)</f>
        <v>984.3</v>
      </c>
      <c r="F58" s="199"/>
      <c r="G58" s="199">
        <f>SUM(G56:G57)</f>
        <v>234.1</v>
      </c>
      <c r="H58" s="199"/>
      <c r="I58" s="199">
        <f>SUM(I56:I57)</f>
        <v>146.69999999999999</v>
      </c>
      <c r="J58" s="172"/>
      <c r="K58" s="199">
        <f>SUM(K56:K57)</f>
        <v>0</v>
      </c>
      <c r="L58" s="172"/>
      <c r="M58" s="199">
        <f>SUM(M56:M57)</f>
        <v>5804.7000000000016</v>
      </c>
      <c r="N58" s="15"/>
    </row>
    <row r="59" spans="1:14">
      <c r="A59" s="514"/>
      <c r="B59" s="514"/>
      <c r="C59" s="199"/>
      <c r="D59" s="199"/>
      <c r="E59" s="199"/>
      <c r="F59" s="199"/>
      <c r="G59" s="199"/>
      <c r="H59" s="199"/>
      <c r="I59" s="199"/>
      <c r="J59" s="172"/>
      <c r="K59" s="199"/>
      <c r="L59" s="172"/>
      <c r="M59" s="199"/>
      <c r="N59" s="15"/>
    </row>
    <row r="60" spans="1:14">
      <c r="A60" s="128" t="s">
        <v>75</v>
      </c>
      <c r="B60" s="514"/>
      <c r="C60" s="199">
        <v>10.5</v>
      </c>
      <c r="D60" s="199"/>
      <c r="E60" s="199">
        <v>1.2</v>
      </c>
      <c r="F60" s="199"/>
      <c r="G60" s="199">
        <v>0</v>
      </c>
      <c r="H60" s="199"/>
      <c r="I60" s="199">
        <v>375.3</v>
      </c>
      <c r="J60" s="172"/>
      <c r="K60" s="199">
        <v>0</v>
      </c>
      <c r="L60" s="172"/>
      <c r="M60" s="200">
        <f>SUM(C60:L60)</f>
        <v>387</v>
      </c>
      <c r="N60" s="15"/>
    </row>
    <row r="61" spans="1:14">
      <c r="A61" s="128" t="s">
        <v>87</v>
      </c>
      <c r="B61" s="514"/>
      <c r="C61" s="199">
        <v>23.8</v>
      </c>
      <c r="D61" s="199"/>
      <c r="E61" s="199">
        <v>54.2</v>
      </c>
      <c r="F61" s="199"/>
      <c r="G61" s="199">
        <v>0</v>
      </c>
      <c r="H61" s="199"/>
      <c r="I61" s="199">
        <v>0</v>
      </c>
      <c r="J61" s="172"/>
      <c r="K61" s="199">
        <v>0</v>
      </c>
      <c r="L61" s="172"/>
      <c r="M61" s="200">
        <f>SUM(C61:L61)</f>
        <v>78</v>
      </c>
      <c r="N61" s="15"/>
    </row>
    <row r="62" spans="1:14">
      <c r="A62" s="128" t="s">
        <v>74</v>
      </c>
      <c r="B62" s="514"/>
      <c r="C62" s="199">
        <v>98.9</v>
      </c>
      <c r="D62" s="199"/>
      <c r="E62" s="203">
        <v>28.7</v>
      </c>
      <c r="F62" s="199"/>
      <c r="G62" s="203">
        <v>25.4</v>
      </c>
      <c r="H62" s="199"/>
      <c r="I62" s="199">
        <v>63.2</v>
      </c>
      <c r="J62" s="172"/>
      <c r="K62" s="199">
        <v>80.900000000000006</v>
      </c>
      <c r="L62" s="172"/>
      <c r="M62" s="200">
        <f>SUM(C62:L62)</f>
        <v>297.10000000000002</v>
      </c>
      <c r="N62" s="15"/>
    </row>
    <row r="63" spans="1:14" ht="13.8" thickBot="1">
      <c r="A63" s="128" t="s">
        <v>61</v>
      </c>
      <c r="B63" s="514"/>
      <c r="C63" s="204">
        <f>SUM(C58:C62)+C53+C46+C47</f>
        <v>4775.5999999999995</v>
      </c>
      <c r="D63" s="199"/>
      <c r="E63" s="204">
        <f>SUM(E58:E62)+E53+E46+E47</f>
        <v>1128.7000000000003</v>
      </c>
      <c r="F63" s="199"/>
      <c r="G63" s="204">
        <f>SUM(G58:G62)+G53+G46+G47</f>
        <v>278.8</v>
      </c>
      <c r="H63" s="199"/>
      <c r="I63" s="204">
        <f>SUM(I58:I62)+I53+I46+I47</f>
        <v>593.50000000000011</v>
      </c>
      <c r="J63" s="172"/>
      <c r="K63" s="204">
        <f>SUM(K58:K62)+K53+K46+K47</f>
        <v>328.8</v>
      </c>
      <c r="L63" s="172"/>
      <c r="M63" s="204">
        <f>SUM(M58:M62)+M53+M46+M47</f>
        <v>7105.4000000000024</v>
      </c>
      <c r="N63" s="15"/>
    </row>
    <row r="64" spans="1:14" ht="30.75" customHeight="1" thickTop="1">
      <c r="A64" s="543" t="s">
        <v>369</v>
      </c>
      <c r="B64" s="544"/>
      <c r="C64" s="544"/>
      <c r="D64" s="544"/>
      <c r="E64" s="544"/>
      <c r="F64" s="544"/>
      <c r="G64" s="544"/>
      <c r="H64" s="544"/>
      <c r="I64" s="544"/>
      <c r="J64" s="544"/>
      <c r="K64" s="571"/>
      <c r="L64" s="571"/>
      <c r="M64" s="571"/>
    </row>
    <row r="65" spans="1:13">
      <c r="A65" s="38"/>
      <c r="C65" s="15"/>
      <c r="D65" s="15"/>
      <c r="E65" s="16"/>
      <c r="F65" s="15"/>
      <c r="G65" s="16"/>
      <c r="H65" s="15"/>
      <c r="I65" s="15"/>
      <c r="J65" s="16"/>
      <c r="K65" s="16"/>
      <c r="L65" s="16"/>
      <c r="M65" s="86"/>
    </row>
  </sheetData>
  <customSheetViews>
    <customSheetView guid="{EE9C984D-B871-40E4-A0F6-3FC6FF85D889}" scale="90" showPageBreaks="1" showRuler="0">
      <selection activeCell="C65" sqref="C65"/>
    </customSheetView>
  </customSheetViews>
  <mergeCells count="7">
    <mergeCell ref="A3:I3"/>
    <mergeCell ref="A64:M64"/>
    <mergeCell ref="C43:C44"/>
    <mergeCell ref="E43:E44"/>
    <mergeCell ref="C14:C15"/>
    <mergeCell ref="E14:E15"/>
    <mergeCell ref="A36:M36"/>
  </mergeCells>
  <phoneticPr fontId="20" type="noConversion"/>
  <hyperlinks>
    <hyperlink ref="A2" location="'Table of Contents'!A1" display="'Table of Contents'!A1"/>
    <hyperlink ref="A7" location="'Table of Contents'!A1" display="'Table of Contents'!A1"/>
    <hyperlink ref="C7" location="'Balance Sheets'!A1" display="Back to Balance Sheet"/>
    <hyperlink ref="C7:I7" location="'Balance Sheets'!A1" display="Back to Balance Sheet"/>
    <hyperlink ref="F7" location="'Balance Sheet'!A2" display="Back to Balance Sheet"/>
    <hyperlink ref="D7:E7" location="'Balance Sheets'!A1" display="Back to Balance Sheets"/>
    <hyperlink ref="D7" location="'Balance Sheet'!A2" display="Back to Balance Sheet"/>
    <hyperlink ref="A4" location="'Consolidating Assets'!A9:M36" display="'Consolidating Assets'!A9:M36"/>
    <hyperlink ref="A5" location="'Consolidating Assets'!A38:M65" display="'Consolidating Assets'!A38:M65"/>
  </hyperlinks>
  <printOptions horizontalCentered="1"/>
  <pageMargins left="0.75" right="0.75" top="1.02" bottom="0.5" header="0.5" footer="0.5"/>
  <pageSetup scale="66" fitToWidth="2" fitToHeight="2" orientation="portrait" r:id="rId1"/>
  <headerFooter alignWithMargins="0"/>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Table of Contents</vt:lpstr>
      <vt:lpstr>Balance Sheets</vt:lpstr>
      <vt:lpstr>Income Statement </vt:lpstr>
      <vt:lpstr>Cash Flow Statement</vt:lpstr>
      <vt:lpstr>Selected Financial Data</vt:lpstr>
      <vt:lpstr>Quarterly Financial Data 2017</vt:lpstr>
      <vt:lpstr>Quarterly Financial Data 2016</vt:lpstr>
      <vt:lpstr>Consolidating I.S. '17-15</vt:lpstr>
      <vt:lpstr>Consolidating Assets</vt:lpstr>
      <vt:lpstr>Revenue and Asset Profile</vt:lpstr>
      <vt:lpstr>Net Gain on Asset Dispositions</vt:lpstr>
      <vt:lpstr>Affiliated Companies</vt:lpstr>
      <vt:lpstr>Income Taxes</vt:lpstr>
      <vt:lpstr>Deferred Items</vt:lpstr>
      <vt:lpstr>Lease Detail</vt:lpstr>
      <vt:lpstr>Capital Structure</vt:lpstr>
      <vt:lpstr>Portfolio Investment &amp; Proceeds</vt:lpstr>
      <vt:lpstr>Commitments &amp; Obligations</vt:lpstr>
      <vt:lpstr>Foreign Operations</vt:lpstr>
      <vt:lpstr>Non-GAAP Net Income Measures</vt:lpstr>
      <vt:lpstr>Non-GAAP Balance Sheet Measures</vt:lpstr>
      <vt:lpstr>Non-GAAP Recourse Leverage</vt:lpstr>
      <vt:lpstr>'Affiliated Companies'!Print_Area</vt:lpstr>
      <vt:lpstr>'Balance Sheets'!Print_Area</vt:lpstr>
      <vt:lpstr>'Capital Structure'!Print_Area</vt:lpstr>
      <vt:lpstr>'Cash Flow Statement'!Print_Area</vt:lpstr>
      <vt:lpstr>'Commitments &amp; Obligations'!Print_Area</vt:lpstr>
      <vt:lpstr>'Consolidating Assets'!Print_Area</vt:lpstr>
      <vt:lpstr>'Consolidating I.S. ''17-15'!Print_Area</vt:lpstr>
      <vt:lpstr>'Deferred Items'!Print_Area</vt:lpstr>
      <vt:lpstr>'Foreign Operations'!Print_Area</vt:lpstr>
      <vt:lpstr>'Income Statement '!Print_Area</vt:lpstr>
      <vt:lpstr>'Income Taxes'!Print_Area</vt:lpstr>
      <vt:lpstr>'Lease Detail'!Print_Area</vt:lpstr>
      <vt:lpstr>'Net Gain on Asset Dispositions'!Print_Area</vt:lpstr>
      <vt:lpstr>'Non-GAAP Balance Sheet Measures'!Print_Area</vt:lpstr>
      <vt:lpstr>'Non-GAAP Net Income Measures'!Print_Area</vt:lpstr>
      <vt:lpstr>'Non-GAAP Recourse Leverage'!Print_Area</vt:lpstr>
      <vt:lpstr>'Portfolio Investment &amp; Proceeds'!Print_Area</vt:lpstr>
      <vt:lpstr>'Quarterly Financial Data 2016'!Print_Area</vt:lpstr>
      <vt:lpstr>'Quarterly Financial Data 2017'!Print_Area</vt:lpstr>
      <vt:lpstr>'Revenue and Asset Profile'!Print_Area</vt:lpstr>
      <vt:lpstr>'Selected Financial Data'!Print_Area</vt:lpstr>
      <vt:lpstr>'Table of Contents'!Print_Area</vt:lpstr>
    </vt:vector>
  </TitlesOfParts>
  <Company>GATX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Supplemental Financial Data</dc:title>
  <dc:creator>GATX</dc:creator>
  <cp:lastModifiedBy>GATX</cp:lastModifiedBy>
  <cp:lastPrinted>2018-02-27T15:16:24Z</cp:lastPrinted>
  <dcterms:created xsi:type="dcterms:W3CDTF">2002-04-05T17:12:10Z</dcterms:created>
  <dcterms:modified xsi:type="dcterms:W3CDTF">2018-04-09T19:15:45Z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