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gment info" sheetId="1" r:id="rId1"/>
    <sheet name="Product info." sheetId="2" r:id="rId2"/>
    <sheet name="Sheet3" sheetId="3" r:id="rId3"/>
  </sheets>
  <definedNames>
    <definedName name="_xlnm.Print_Area" localSheetId="1">'Product info.'!$A$1:$P$52</definedName>
    <definedName name="_xlnm.Print_Area" localSheetId="0">'Segment info'!$A$9:$P$153</definedName>
    <definedName name="_xlnm.Print_Titles" localSheetId="0">'Segment info'!$1:$7</definedName>
  </definedNames>
  <calcPr fullCalcOnLoad="1"/>
</workbook>
</file>

<file path=xl/sharedStrings.xml><?xml version="1.0" encoding="utf-8"?>
<sst xmlns="http://schemas.openxmlformats.org/spreadsheetml/2006/main" count="140" uniqueCount="47">
  <si>
    <t xml:space="preserve">XL CAPITAL LTD </t>
  </si>
  <si>
    <t>3 months</t>
  </si>
  <si>
    <t>6 months</t>
  </si>
  <si>
    <t>9 months</t>
  </si>
  <si>
    <t>12 months</t>
  </si>
  <si>
    <t>Quarter</t>
  </si>
  <si>
    <t>INSURANCE</t>
  </si>
  <si>
    <t>Gross premium written</t>
  </si>
  <si>
    <t>Net premium written</t>
  </si>
  <si>
    <t>Net premium earned</t>
  </si>
  <si>
    <t>Fee and other income</t>
  </si>
  <si>
    <t>Net losses and loss expenses</t>
  </si>
  <si>
    <t>Acquisition costs</t>
  </si>
  <si>
    <t>Operating expenses</t>
  </si>
  <si>
    <t>Exchange (gains) losses</t>
  </si>
  <si>
    <t>Underwriting profit ( loss)</t>
  </si>
  <si>
    <t>Loss and loss expense ratio</t>
  </si>
  <si>
    <t>Underwriting expense ratio</t>
  </si>
  <si>
    <t>Combined ratio</t>
  </si>
  <si>
    <t>REINSURANCE</t>
  </si>
  <si>
    <t>LLOYDS</t>
  </si>
  <si>
    <t>FINANCIAL SERVICES</t>
  </si>
  <si>
    <t>TOTAL</t>
  </si>
  <si>
    <t>Intercompany stop loss included</t>
  </si>
  <si>
    <t>Intercompany stop loss excluded</t>
  </si>
  <si>
    <t>Net investment income</t>
  </si>
  <si>
    <t>Equity in earnings of affiliates</t>
  </si>
  <si>
    <t>Corporate, taxes and other</t>
  </si>
  <si>
    <t>Economic operating income</t>
  </si>
  <si>
    <t>GROSS PREMIUM WRITTEN</t>
  </si>
  <si>
    <t>Casualty insurance</t>
  </si>
  <si>
    <t>Casulaty reinsurance</t>
  </si>
  <si>
    <t>Property catastrophe</t>
  </si>
  <si>
    <t>Other property</t>
  </si>
  <si>
    <t>Marine, energy, aviation and satellite</t>
  </si>
  <si>
    <t>Lloyd's syndicates</t>
  </si>
  <si>
    <t xml:space="preserve">Other </t>
  </si>
  <si>
    <t>Total</t>
  </si>
  <si>
    <t>NET PREMIUM WRITTEN</t>
  </si>
  <si>
    <t>NET PREMIUM EARNED</t>
  </si>
  <si>
    <t>Other income moved to Corporate</t>
  </si>
  <si>
    <t>(IN THOUSANDS)</t>
  </si>
  <si>
    <t>Casualty reinsurance</t>
  </si>
  <si>
    <t xml:space="preserve">SUMMARY PREMIUM INFORMATION BY LINE OF BUSINESS </t>
  </si>
  <si>
    <t>SUMMARY SEGMENT INFORMATION  - 2000</t>
  </si>
  <si>
    <t>Excluding one-time charges</t>
  </si>
  <si>
    <t>Excluding one-time charges: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</si>
</sst>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2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33.14062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5.851562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  <col min="16" max="66" width="12.7109375" style="0" customWidth="1"/>
  </cols>
  <sheetData>
    <row r="1" ht="20.25">
      <c r="A1" s="1" t="s">
        <v>0</v>
      </c>
    </row>
    <row r="3" ht="18">
      <c r="A3" s="11" t="s">
        <v>44</v>
      </c>
    </row>
    <row r="4" ht="12.75">
      <c r="A4" s="16" t="s">
        <v>41</v>
      </c>
    </row>
    <row r="6" spans="2:16" ht="15.75">
      <c r="B6" s="4" t="s">
        <v>5</v>
      </c>
      <c r="C6" s="2"/>
      <c r="D6" s="4" t="s">
        <v>5</v>
      </c>
      <c r="E6" s="2"/>
      <c r="F6" s="4" t="s">
        <v>5</v>
      </c>
      <c r="G6" s="2"/>
      <c r="H6" s="4" t="s">
        <v>5</v>
      </c>
      <c r="I6" s="2"/>
      <c r="J6" s="4" t="s">
        <v>1</v>
      </c>
      <c r="K6" s="2"/>
      <c r="L6" s="4" t="s">
        <v>2</v>
      </c>
      <c r="M6" s="2"/>
      <c r="N6" s="4" t="s">
        <v>3</v>
      </c>
      <c r="O6" s="2"/>
      <c r="P6" s="4" t="s">
        <v>4</v>
      </c>
    </row>
    <row r="7" spans="2:39" ht="15.75">
      <c r="B7" s="5">
        <v>36586</v>
      </c>
      <c r="C7" s="2"/>
      <c r="D7" s="5">
        <v>36707</v>
      </c>
      <c r="E7" s="4"/>
      <c r="F7" s="5">
        <v>36799</v>
      </c>
      <c r="G7" s="4"/>
      <c r="H7" s="5">
        <v>36890</v>
      </c>
      <c r="I7" s="2"/>
      <c r="J7" s="5">
        <v>36586</v>
      </c>
      <c r="K7" s="2"/>
      <c r="L7" s="5">
        <v>36707</v>
      </c>
      <c r="M7" s="4"/>
      <c r="N7" s="5">
        <v>36799</v>
      </c>
      <c r="O7" s="4"/>
      <c r="P7" s="5">
        <v>36890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9" ht="15.75">
      <c r="A9" s="6" t="s">
        <v>6</v>
      </c>
    </row>
    <row r="11" spans="1:43" ht="12.75">
      <c r="A11" t="s">
        <v>7</v>
      </c>
      <c r="B11" s="13">
        <v>211628</v>
      </c>
      <c r="C11" s="13"/>
      <c r="D11" s="13">
        <v>281473</v>
      </c>
      <c r="E11" s="13"/>
      <c r="F11" s="13">
        <v>352710</v>
      </c>
      <c r="G11" s="13"/>
      <c r="H11" s="13">
        <v>489991</v>
      </c>
      <c r="I11" s="13"/>
      <c r="J11" s="13">
        <f>+B11</f>
        <v>211628</v>
      </c>
      <c r="K11" s="13"/>
      <c r="L11" s="13">
        <f>+B11+D11</f>
        <v>493101</v>
      </c>
      <c r="M11" s="13"/>
      <c r="N11" s="13">
        <f>+B11+D11+F11</f>
        <v>845811</v>
      </c>
      <c r="O11" s="13"/>
      <c r="P11" s="13">
        <f>+B11+D11+F11+H11</f>
        <v>1335802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.75">
      <c r="A12" t="s">
        <v>8</v>
      </c>
      <c r="B12" s="7">
        <v>145515</v>
      </c>
      <c r="C12" s="7"/>
      <c r="D12" s="7">
        <v>190816</v>
      </c>
      <c r="E12" s="7"/>
      <c r="F12" s="7">
        <v>189497</v>
      </c>
      <c r="G12" s="7"/>
      <c r="H12" s="7">
        <v>306343</v>
      </c>
      <c r="I12" s="7"/>
      <c r="J12" s="7">
        <f>+B12</f>
        <v>145515</v>
      </c>
      <c r="K12" s="7"/>
      <c r="L12" s="7">
        <f>+B12+D12</f>
        <v>336331</v>
      </c>
      <c r="M12" s="7"/>
      <c r="N12" s="7">
        <f>+B12+D12+F12</f>
        <v>525828</v>
      </c>
      <c r="O12" s="7"/>
      <c r="P12" s="7">
        <f>+B12+D12+F12+H12</f>
        <v>832171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43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.75">
      <c r="A14" t="s">
        <v>9</v>
      </c>
      <c r="B14" s="7">
        <v>146301</v>
      </c>
      <c r="C14" s="7"/>
      <c r="D14" s="7">
        <v>151279</v>
      </c>
      <c r="E14" s="7"/>
      <c r="F14" s="7">
        <v>177992</v>
      </c>
      <c r="G14" s="7"/>
      <c r="H14" s="7">
        <v>250934</v>
      </c>
      <c r="I14" s="7"/>
      <c r="J14" s="7">
        <f>+B14</f>
        <v>146301</v>
      </c>
      <c r="K14" s="7"/>
      <c r="L14" s="7">
        <f>+B14+D14</f>
        <v>297580</v>
      </c>
      <c r="M14" s="7"/>
      <c r="N14" s="7">
        <f>+B14+D14+F14</f>
        <v>475572</v>
      </c>
      <c r="O14" s="7"/>
      <c r="P14" s="7">
        <f>+B14+D14+F14+H14</f>
        <v>726506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2:43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2.75">
      <c r="A16" t="s">
        <v>10</v>
      </c>
      <c r="B16" s="7">
        <v>1272</v>
      </c>
      <c r="C16" s="7"/>
      <c r="D16" s="7">
        <v>3934</v>
      </c>
      <c r="E16" s="7"/>
      <c r="F16" s="7">
        <v>147</v>
      </c>
      <c r="G16" s="7"/>
      <c r="H16" s="7">
        <v>2339</v>
      </c>
      <c r="I16" s="7"/>
      <c r="J16" s="7">
        <f>+B16</f>
        <v>1272</v>
      </c>
      <c r="K16" s="7"/>
      <c r="L16" s="7">
        <f>+B16+D16</f>
        <v>5206</v>
      </c>
      <c r="M16" s="7"/>
      <c r="N16" s="7">
        <f>+B16+D16+F16</f>
        <v>5353</v>
      </c>
      <c r="O16" s="7"/>
      <c r="P16" s="7">
        <f>+B16+D16+F16+H16</f>
        <v>7692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2:43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2.75">
      <c r="A18" t="s">
        <v>11</v>
      </c>
      <c r="B18" s="7">
        <v>85534</v>
      </c>
      <c r="C18" s="7"/>
      <c r="D18" s="7">
        <v>92058</v>
      </c>
      <c r="E18" s="7"/>
      <c r="F18" s="7">
        <v>125965</v>
      </c>
      <c r="G18" s="7"/>
      <c r="H18" s="7">
        <v>199341</v>
      </c>
      <c r="I18" s="7"/>
      <c r="J18" s="7">
        <f>+B18</f>
        <v>85534</v>
      </c>
      <c r="K18" s="7"/>
      <c r="L18" s="7">
        <f>+B18+D18</f>
        <v>177592</v>
      </c>
      <c r="M18" s="7"/>
      <c r="N18" s="7">
        <f>+B18+D18+F18</f>
        <v>303557</v>
      </c>
      <c r="O18" s="7"/>
      <c r="P18" s="7">
        <f>+B18+D18+F18+H18</f>
        <v>502898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2.75">
      <c r="A19" t="s">
        <v>12</v>
      </c>
      <c r="B19" s="7">
        <v>19986</v>
      </c>
      <c r="C19" s="7"/>
      <c r="D19" s="7">
        <v>22726</v>
      </c>
      <c r="E19" s="7"/>
      <c r="F19" s="7">
        <f>31402+700</f>
        <v>32102</v>
      </c>
      <c r="G19" s="7"/>
      <c r="H19" s="7">
        <v>42437</v>
      </c>
      <c r="I19" s="7"/>
      <c r="J19" s="7">
        <f>+B19</f>
        <v>19986</v>
      </c>
      <c r="K19" s="7"/>
      <c r="L19" s="7">
        <f>+B19+D19</f>
        <v>42712</v>
      </c>
      <c r="M19" s="7"/>
      <c r="N19" s="7">
        <f>+B19+D19+F19</f>
        <v>74814</v>
      </c>
      <c r="O19" s="7"/>
      <c r="P19" s="7">
        <f>+B19+D19+F19+H19</f>
        <v>117251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2.75">
      <c r="A20" t="s">
        <v>13</v>
      </c>
      <c r="B20" s="7">
        <v>18438</v>
      </c>
      <c r="C20" s="7"/>
      <c r="D20" s="7">
        <v>19724</v>
      </c>
      <c r="E20" s="7"/>
      <c r="F20" s="7">
        <f>21134-700</f>
        <v>20434</v>
      </c>
      <c r="G20" s="7"/>
      <c r="H20" s="7">
        <v>35533</v>
      </c>
      <c r="I20" s="7"/>
      <c r="J20" s="7">
        <f>+B20</f>
        <v>18438</v>
      </c>
      <c r="K20" s="7"/>
      <c r="L20" s="7">
        <f>+B20+D20</f>
        <v>38162</v>
      </c>
      <c r="M20" s="7"/>
      <c r="N20" s="7">
        <f>+B20+D20+F20</f>
        <v>58596</v>
      </c>
      <c r="O20" s="7"/>
      <c r="P20" s="7">
        <f>+B20+D20+F20+H20</f>
        <v>94129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2.75">
      <c r="A21" t="s">
        <v>14</v>
      </c>
      <c r="B21" s="7">
        <v>-10</v>
      </c>
      <c r="C21" s="7"/>
      <c r="D21" s="7">
        <v>480</v>
      </c>
      <c r="E21" s="7"/>
      <c r="F21" s="7">
        <v>-2555</v>
      </c>
      <c r="G21" s="7"/>
      <c r="H21" s="7">
        <v>-259</v>
      </c>
      <c r="I21" s="7"/>
      <c r="J21" s="7">
        <f>+B21</f>
        <v>-10</v>
      </c>
      <c r="K21" s="7"/>
      <c r="L21" s="7">
        <f>+B21+D21</f>
        <v>470</v>
      </c>
      <c r="M21" s="7"/>
      <c r="N21" s="7">
        <f>+B21+D21+F21</f>
        <v>-2085</v>
      </c>
      <c r="O21" s="7"/>
      <c r="P21" s="7">
        <f>+B21+D21+F21+H21</f>
        <v>-2344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2:43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2.75">
      <c r="A23" t="s">
        <v>15</v>
      </c>
      <c r="B23" s="8">
        <f>+B14+B16-B18-B19-B20-B21</f>
        <v>23625</v>
      </c>
      <c r="C23" s="7"/>
      <c r="D23" s="8">
        <f>+D14+D16-D18-D19-D20-D21</f>
        <v>20225</v>
      </c>
      <c r="E23" s="7"/>
      <c r="F23" s="8">
        <f>+F14+F16-F18-F19-F20-F21</f>
        <v>2193</v>
      </c>
      <c r="G23" s="7"/>
      <c r="H23" s="8">
        <f>+H14+H16-H18-H19-H20-H21</f>
        <v>-23779</v>
      </c>
      <c r="I23" s="7"/>
      <c r="J23" s="8">
        <f>+J14+J16-J18-J19-J20-J21</f>
        <v>23625</v>
      </c>
      <c r="K23" s="7"/>
      <c r="L23" s="8">
        <f>+L14+L16-L18-L19-L20-L21</f>
        <v>43850</v>
      </c>
      <c r="M23" s="7"/>
      <c r="N23" s="8">
        <f>+N14+N16-N18-N19-N20-N21</f>
        <v>46043</v>
      </c>
      <c r="O23" s="7"/>
      <c r="P23" s="8">
        <f>+P14+P16-P18-P19-P20-P21</f>
        <v>22264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2:43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2.75">
      <c r="A25" t="s">
        <v>16</v>
      </c>
      <c r="B25" s="9">
        <f>+B18/B14</f>
        <v>0.5846439873958483</v>
      </c>
      <c r="C25" s="7"/>
      <c r="D25" s="9">
        <f>+D18/D14</f>
        <v>0.6085312568168748</v>
      </c>
      <c r="E25" s="7"/>
      <c r="F25" s="9">
        <f>+F18/F14</f>
        <v>0.70770034608297</v>
      </c>
      <c r="G25" s="7"/>
      <c r="H25" s="9">
        <f>+H18/H14</f>
        <v>0.7943961360357704</v>
      </c>
      <c r="I25" s="7"/>
      <c r="J25" s="9">
        <f>+J18/J14</f>
        <v>0.5846439873958483</v>
      </c>
      <c r="K25" s="7"/>
      <c r="L25" s="9">
        <f>+L18/L14</f>
        <v>0.5967874185093084</v>
      </c>
      <c r="M25" s="7"/>
      <c r="N25" s="9">
        <f>+N18/N14</f>
        <v>0.638298722380628</v>
      </c>
      <c r="O25" s="7"/>
      <c r="P25" s="9">
        <f>+P18/P14</f>
        <v>0.6922145171547104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.75">
      <c r="A26" t="s">
        <v>17</v>
      </c>
      <c r="B26" s="9">
        <f>+(B19+B20)/B14</f>
        <v>0.26263661902516044</v>
      </c>
      <c r="C26" s="7"/>
      <c r="D26" s="9">
        <f>+(D19+D20)/D14</f>
        <v>0.28060735462291525</v>
      </c>
      <c r="E26" s="7"/>
      <c r="F26" s="9">
        <f>+(F19+F20)/F14</f>
        <v>0.2951593330037305</v>
      </c>
      <c r="G26" s="7"/>
      <c r="H26" s="9">
        <f>+(H19+H20)/H14</f>
        <v>0.31071915324348237</v>
      </c>
      <c r="I26" s="7"/>
      <c r="J26" s="9">
        <f>+(J19+J20)/J14</f>
        <v>0.26263661902516044</v>
      </c>
      <c r="K26" s="7"/>
      <c r="L26" s="9">
        <f>+(L19+L20)/L14</f>
        <v>0.2717722965253041</v>
      </c>
      <c r="M26" s="7"/>
      <c r="N26" s="9">
        <f>+(N19+N20)/N14</f>
        <v>0.28052534631980014</v>
      </c>
      <c r="O26" s="7"/>
      <c r="P26" s="9">
        <f>+(P19+P20)/P14</f>
        <v>0.2909542385059449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2.75">
      <c r="A27" t="s">
        <v>18</v>
      </c>
      <c r="B27" s="10">
        <f>SUM(B25:B26)</f>
        <v>0.8472806064210088</v>
      </c>
      <c r="C27" s="7"/>
      <c r="D27" s="10">
        <f>SUM(D25:D26)</f>
        <v>0.8891386114397901</v>
      </c>
      <c r="E27" s="7"/>
      <c r="F27" s="10">
        <f>SUM(F25:F26)</f>
        <v>1.0028596790867006</v>
      </c>
      <c r="G27" s="7"/>
      <c r="H27" s="10">
        <f>SUM(H25:H26)</f>
        <v>1.1051152892792528</v>
      </c>
      <c r="I27" s="7"/>
      <c r="J27" s="10">
        <f>SUM(J25:J26)</f>
        <v>0.8472806064210088</v>
      </c>
      <c r="K27" s="7"/>
      <c r="L27" s="10">
        <f>SUM(L25:L26)</f>
        <v>0.8685597150346125</v>
      </c>
      <c r="M27" s="7"/>
      <c r="N27" s="10">
        <f>SUM(N25:N26)</f>
        <v>0.9188240687004281</v>
      </c>
      <c r="O27" s="7"/>
      <c r="P27" s="10">
        <f>SUM(P25:P26)</f>
        <v>0.9831687556606552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2:43" ht="12.75">
      <c r="B28" s="12"/>
      <c r="C28" s="7"/>
      <c r="D28" s="12"/>
      <c r="E28" s="7"/>
      <c r="F28" s="12"/>
      <c r="G28" s="7"/>
      <c r="H28" s="12"/>
      <c r="I28" s="7"/>
      <c r="J28" s="12"/>
      <c r="K28" s="7"/>
      <c r="L28" s="12"/>
      <c r="M28" s="7"/>
      <c r="N28" s="12"/>
      <c r="O28" s="7"/>
      <c r="P28" s="1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2.75">
      <c r="A29" s="17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.75">
      <c r="A30" t="s">
        <v>16</v>
      </c>
      <c r="B30" s="9">
        <v>0.5846439873958483</v>
      </c>
      <c r="C30" s="7"/>
      <c r="D30" s="9">
        <v>0.6085312568168748</v>
      </c>
      <c r="E30" s="7"/>
      <c r="F30" s="9">
        <v>0.70770034608297</v>
      </c>
      <c r="G30" s="7"/>
      <c r="H30" s="9">
        <v>0.57</v>
      </c>
      <c r="I30" s="7"/>
      <c r="J30" s="9">
        <v>0.5846439873958483</v>
      </c>
      <c r="K30" s="7"/>
      <c r="L30" s="9">
        <v>0.5967874185093084</v>
      </c>
      <c r="M30" s="7"/>
      <c r="N30" s="9">
        <v>0.638298722380628</v>
      </c>
      <c r="O30" s="7"/>
      <c r="P30" s="9">
        <v>0.614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2.75">
      <c r="A31" t="s">
        <v>17</v>
      </c>
      <c r="B31" s="9">
        <v>0.26263661902516044</v>
      </c>
      <c r="C31" s="7"/>
      <c r="D31" s="9">
        <v>0.28060735462291525</v>
      </c>
      <c r="E31" s="7"/>
      <c r="F31" s="9">
        <v>0.2951593330037305</v>
      </c>
      <c r="G31" s="7"/>
      <c r="H31" s="9">
        <v>0.255</v>
      </c>
      <c r="I31" s="7"/>
      <c r="J31" s="9">
        <v>0.26263661902516044</v>
      </c>
      <c r="K31" s="7"/>
      <c r="L31" s="9">
        <v>0.2717722965253041</v>
      </c>
      <c r="M31" s="7"/>
      <c r="N31" s="9">
        <v>0.28052534631980014</v>
      </c>
      <c r="O31" s="7"/>
      <c r="P31" s="9">
        <v>0.272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2.75">
      <c r="A32" t="s">
        <v>18</v>
      </c>
      <c r="B32" s="10">
        <v>0.8472806064210088</v>
      </c>
      <c r="C32" s="7"/>
      <c r="D32" s="10">
        <v>0.8891386114397901</v>
      </c>
      <c r="E32" s="7"/>
      <c r="F32" s="10">
        <v>1.0028596790867006</v>
      </c>
      <c r="G32" s="7"/>
      <c r="H32" s="10">
        <v>0.825</v>
      </c>
      <c r="I32" s="7"/>
      <c r="J32" s="10">
        <v>0.8472806064210088</v>
      </c>
      <c r="K32" s="7"/>
      <c r="L32" s="10">
        <v>0.8685597150346125</v>
      </c>
      <c r="M32" s="7"/>
      <c r="N32" s="10">
        <v>0.9188240687004281</v>
      </c>
      <c r="O32" s="7"/>
      <c r="P32" s="10">
        <f>SUM(P30:P31)</f>
        <v>0.886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2:43" ht="12.75">
      <c r="B33" s="12"/>
      <c r="C33" s="7"/>
      <c r="D33" s="12"/>
      <c r="E33" s="7"/>
      <c r="F33" s="12"/>
      <c r="G33" s="7"/>
      <c r="H33" s="12"/>
      <c r="I33" s="7"/>
      <c r="J33" s="12"/>
      <c r="K33" s="7"/>
      <c r="L33" s="12"/>
      <c r="M33" s="7"/>
      <c r="N33" s="12"/>
      <c r="O33" s="7"/>
      <c r="P33" s="1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.75">
      <c r="A35" t="s">
        <v>23</v>
      </c>
      <c r="B35" s="7">
        <v>0</v>
      </c>
      <c r="C35" s="7"/>
      <c r="D35" s="7">
        <v>11167</v>
      </c>
      <c r="E35" s="7"/>
      <c r="F35" s="7">
        <v>11167</v>
      </c>
      <c r="G35" s="7"/>
      <c r="H35" s="7">
        <v>11167</v>
      </c>
      <c r="I35" s="7"/>
      <c r="J35" s="7">
        <f>+B35</f>
        <v>0</v>
      </c>
      <c r="K35" s="7"/>
      <c r="L35" s="7">
        <f>+B35+D35</f>
        <v>11167</v>
      </c>
      <c r="M35" s="7"/>
      <c r="N35" s="7">
        <f>+B35+D35+F35</f>
        <v>22334</v>
      </c>
      <c r="O35" s="7"/>
      <c r="P35" s="7">
        <f>+B35+D35+F35+H35</f>
        <v>33501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2:4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2:4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.75">
      <c r="A38" s="6" t="s">
        <v>19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7:43" ht="12.75"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.75">
      <c r="A40" t="s">
        <v>7</v>
      </c>
      <c r="B40" s="13">
        <v>535878</v>
      </c>
      <c r="C40" s="13"/>
      <c r="D40" s="13">
        <v>270142</v>
      </c>
      <c r="E40" s="13"/>
      <c r="F40" s="13">
        <v>249520</v>
      </c>
      <c r="G40" s="13"/>
      <c r="H40" s="13">
        <v>195681</v>
      </c>
      <c r="I40" s="13"/>
      <c r="J40" s="13">
        <f>+B40</f>
        <v>535878</v>
      </c>
      <c r="K40" s="13"/>
      <c r="L40" s="13">
        <f>+B40+D40</f>
        <v>806020</v>
      </c>
      <c r="M40" s="13"/>
      <c r="N40" s="13">
        <f>+B40+D40+F40</f>
        <v>1055540</v>
      </c>
      <c r="O40" s="13"/>
      <c r="P40" s="13">
        <f>+B40+D40+F40+H40</f>
        <v>1251221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.75">
      <c r="A41" t="s">
        <v>8</v>
      </c>
      <c r="B41" s="7">
        <v>439215</v>
      </c>
      <c r="C41" s="7"/>
      <c r="D41" s="7">
        <v>185728</v>
      </c>
      <c r="E41" s="7"/>
      <c r="F41" s="7">
        <v>191905</v>
      </c>
      <c r="G41" s="7"/>
      <c r="H41" s="7">
        <v>102253</v>
      </c>
      <c r="I41" s="7"/>
      <c r="J41" s="7">
        <f>+B41</f>
        <v>439215</v>
      </c>
      <c r="K41" s="7"/>
      <c r="L41" s="7">
        <f>+B41+D41</f>
        <v>624943</v>
      </c>
      <c r="M41" s="7"/>
      <c r="N41" s="7">
        <f>+B41+D41+F41</f>
        <v>816848</v>
      </c>
      <c r="O41" s="7"/>
      <c r="P41" s="7">
        <f>+B41+D41+F41+H41</f>
        <v>919101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.75">
      <c r="A43" t="s">
        <v>9</v>
      </c>
      <c r="B43" s="7">
        <v>239040</v>
      </c>
      <c r="C43" s="7"/>
      <c r="D43" s="7">
        <v>250110</v>
      </c>
      <c r="E43" s="7"/>
      <c r="F43" s="7">
        <v>263033</v>
      </c>
      <c r="G43" s="7"/>
      <c r="H43" s="7">
        <v>175012</v>
      </c>
      <c r="I43" s="7"/>
      <c r="J43" s="7">
        <f>+B43</f>
        <v>239040</v>
      </c>
      <c r="K43" s="7"/>
      <c r="L43" s="7">
        <f>+B43+D43</f>
        <v>489150</v>
      </c>
      <c r="M43" s="7"/>
      <c r="N43" s="7">
        <f>+B43+D43+F43</f>
        <v>752183</v>
      </c>
      <c r="O43" s="7"/>
      <c r="P43" s="7">
        <f>+B43+D43+F43+H43</f>
        <v>927195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2:4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2.75">
      <c r="A45" t="s">
        <v>10</v>
      </c>
      <c r="B45" s="7">
        <v>229</v>
      </c>
      <c r="C45" s="7"/>
      <c r="D45" s="7">
        <v>3</v>
      </c>
      <c r="E45" s="7"/>
      <c r="F45" s="7">
        <v>-1461</v>
      </c>
      <c r="G45" s="7"/>
      <c r="H45" s="7">
        <v>-968</v>
      </c>
      <c r="I45" s="7"/>
      <c r="J45" s="7">
        <f>+B45</f>
        <v>229</v>
      </c>
      <c r="K45" s="7"/>
      <c r="L45" s="7">
        <f>+B45+D45</f>
        <v>232</v>
      </c>
      <c r="M45" s="7"/>
      <c r="N45" s="7">
        <f>+B45+D45+F45</f>
        <v>-1229</v>
      </c>
      <c r="O45" s="7"/>
      <c r="P45" s="7">
        <f>+B45+D45+F45+H45</f>
        <v>-2197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2:43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2.75">
      <c r="A47" t="s">
        <v>11</v>
      </c>
      <c r="B47" s="7">
        <v>135178</v>
      </c>
      <c r="C47" s="7"/>
      <c r="D47" s="7">
        <v>171671</v>
      </c>
      <c r="E47" s="7"/>
      <c r="F47" s="7">
        <v>149649</v>
      </c>
      <c r="G47" s="7"/>
      <c r="H47" s="7">
        <v>206675</v>
      </c>
      <c r="I47" s="7"/>
      <c r="J47" s="7">
        <f>+B47</f>
        <v>135178</v>
      </c>
      <c r="K47" s="7"/>
      <c r="L47" s="7">
        <f>+B47+D47</f>
        <v>306849</v>
      </c>
      <c r="M47" s="7"/>
      <c r="N47" s="7">
        <f>+B47+D47+F47</f>
        <v>456498</v>
      </c>
      <c r="O47" s="7"/>
      <c r="P47" s="7">
        <f>+B47+D47+F47+H47</f>
        <v>663173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t="s">
        <v>12</v>
      </c>
      <c r="B48" s="7">
        <v>56195</v>
      </c>
      <c r="C48" s="7"/>
      <c r="D48" s="7">
        <v>60678</v>
      </c>
      <c r="E48" s="7"/>
      <c r="F48" s="7">
        <v>68412</v>
      </c>
      <c r="G48" s="7"/>
      <c r="H48" s="7">
        <v>62067</v>
      </c>
      <c r="I48" s="7"/>
      <c r="J48" s="7">
        <f>+B48</f>
        <v>56195</v>
      </c>
      <c r="K48" s="7"/>
      <c r="L48" s="7">
        <f>+B48+D48</f>
        <v>116873</v>
      </c>
      <c r="M48" s="7"/>
      <c r="N48" s="7">
        <f>+B48+D48+F48</f>
        <v>185285</v>
      </c>
      <c r="O48" s="7"/>
      <c r="P48" s="7">
        <f>+B48+D48+F48+H48</f>
        <v>247352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t="s">
        <v>13</v>
      </c>
      <c r="B49" s="7">
        <v>26432</v>
      </c>
      <c r="C49" s="7"/>
      <c r="D49" s="7">
        <v>26220</v>
      </c>
      <c r="E49" s="7"/>
      <c r="F49" s="7">
        <v>17802</v>
      </c>
      <c r="G49" s="7"/>
      <c r="H49" s="7">
        <v>31678</v>
      </c>
      <c r="I49" s="7"/>
      <c r="J49" s="7">
        <f>+B49</f>
        <v>26432</v>
      </c>
      <c r="K49" s="7"/>
      <c r="L49" s="7">
        <f>+B49+D49</f>
        <v>52652</v>
      </c>
      <c r="M49" s="7"/>
      <c r="N49" s="7">
        <f>+B49+D49+F49</f>
        <v>70454</v>
      </c>
      <c r="O49" s="7"/>
      <c r="P49" s="7">
        <f>+B49+D49+F49+H49</f>
        <v>102132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2.75">
      <c r="A50" t="s">
        <v>14</v>
      </c>
      <c r="B50" s="7">
        <v>1736</v>
      </c>
      <c r="C50" s="7"/>
      <c r="D50" s="7">
        <v>-95</v>
      </c>
      <c r="E50" s="7"/>
      <c r="F50" s="7">
        <v>-377</v>
      </c>
      <c r="G50" s="7"/>
      <c r="H50" s="7">
        <v>2604</v>
      </c>
      <c r="I50" s="7"/>
      <c r="J50" s="7">
        <f>+B50</f>
        <v>1736</v>
      </c>
      <c r="K50" s="7"/>
      <c r="L50" s="7">
        <f>+B50+D50</f>
        <v>1641</v>
      </c>
      <c r="M50" s="7"/>
      <c r="N50" s="7">
        <f>+B50+D50+F50</f>
        <v>1264</v>
      </c>
      <c r="O50" s="7"/>
      <c r="P50" s="7">
        <f>+B50+D50+F50+H50</f>
        <v>3868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2:43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2.75">
      <c r="A52" t="s">
        <v>15</v>
      </c>
      <c r="B52" s="8">
        <f>+B43+B45-B47-B48-B49-B50</f>
        <v>19728</v>
      </c>
      <c r="C52" s="7"/>
      <c r="D52" s="8">
        <f>+D43+D45-D47-D48-D49-D50</f>
        <v>-8361</v>
      </c>
      <c r="E52" s="7"/>
      <c r="F52" s="8">
        <f>+F43+F45-F47-F48-F49-F50</f>
        <v>26086</v>
      </c>
      <c r="G52" s="7"/>
      <c r="H52" s="8">
        <f>+H43+H45-H47-H48-H49-H50</f>
        <v>-128980</v>
      </c>
      <c r="I52" s="7"/>
      <c r="J52" s="8">
        <f>+J43+J45-J47-J48-J49-J50</f>
        <v>19728</v>
      </c>
      <c r="K52" s="7"/>
      <c r="L52" s="8">
        <f>+L43+L45-L47-L48-L49-L50</f>
        <v>11367</v>
      </c>
      <c r="M52" s="7"/>
      <c r="N52" s="8">
        <f>+N43+N45-N47-N48-N49-N50</f>
        <v>37453</v>
      </c>
      <c r="O52" s="7"/>
      <c r="P52" s="8">
        <f>+P43+P45-P47-P48-P49-P50</f>
        <v>-91527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2:43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t="s">
        <v>16</v>
      </c>
      <c r="B54" s="9">
        <f>B47/B43</f>
        <v>0.5655036813922356</v>
      </c>
      <c r="C54" s="7"/>
      <c r="D54" s="9">
        <f>+D47/D43</f>
        <v>0.6863819919235536</v>
      </c>
      <c r="E54" s="7"/>
      <c r="F54" s="9">
        <f>+F47/F43</f>
        <v>0.5689362171286493</v>
      </c>
      <c r="G54" s="7"/>
      <c r="H54" s="9">
        <f>+H47/H43</f>
        <v>1.1809190226955866</v>
      </c>
      <c r="I54" s="7"/>
      <c r="J54" s="9">
        <v>0.545</v>
      </c>
      <c r="K54" s="7"/>
      <c r="L54" s="9">
        <f>+L47/L43</f>
        <v>0.6273106409076971</v>
      </c>
      <c r="M54" s="7"/>
      <c r="N54" s="9">
        <f>+N47/N43</f>
        <v>0.6068975236079518</v>
      </c>
      <c r="O54" s="7"/>
      <c r="P54" s="9">
        <f>+P47/P43</f>
        <v>0.715246523115418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t="s">
        <v>17</v>
      </c>
      <c r="B55" s="9">
        <f>+(B48+B49)/B43</f>
        <v>0.34566181392235606</v>
      </c>
      <c r="C55" s="7"/>
      <c r="D55" s="9">
        <f>+(D48+D49)/D43</f>
        <v>0.34743912678421496</v>
      </c>
      <c r="E55" s="7"/>
      <c r="F55" s="9">
        <f>+(F48+F49)/F43</f>
        <v>0.3277687590530466</v>
      </c>
      <c r="G55" s="7"/>
      <c r="H55" s="9">
        <f>+(H48+H49)/H43</f>
        <v>0.5356489840696638</v>
      </c>
      <c r="I55" s="7"/>
      <c r="J55" s="9">
        <f>+(J48+J49)/J43</f>
        <v>0.34566181392235606</v>
      </c>
      <c r="K55" s="7"/>
      <c r="L55" s="9">
        <f>+(L48+L49)/L43</f>
        <v>0.3465705816211796</v>
      </c>
      <c r="M55" s="7"/>
      <c r="N55" s="9">
        <f>+(N48+N49)/N43</f>
        <v>0.33999571912686144</v>
      </c>
      <c r="O55" s="7"/>
      <c r="P55" s="9">
        <f>+(P48+P49)/P43</f>
        <v>0.3769261050803768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>
      <c r="A56" t="s">
        <v>18</v>
      </c>
      <c r="B56" s="10">
        <f>SUM(B54:B55)</f>
        <v>0.9111654953145917</v>
      </c>
      <c r="C56" s="7"/>
      <c r="D56" s="10">
        <f>SUM(D54:D55)</f>
        <v>1.0338211187077686</v>
      </c>
      <c r="E56" s="7"/>
      <c r="F56" s="10">
        <f>SUM(F54:F55)</f>
        <v>0.8967049761816959</v>
      </c>
      <c r="G56" s="7"/>
      <c r="H56" s="10">
        <f>SUM(H54:H55)</f>
        <v>1.7165680067652502</v>
      </c>
      <c r="I56" s="7"/>
      <c r="J56" s="10">
        <f>SUM(J54:J55)</f>
        <v>0.8906618139223561</v>
      </c>
      <c r="K56" s="7"/>
      <c r="L56" s="10">
        <f>SUM(L54:L55)</f>
        <v>0.9738812225288767</v>
      </c>
      <c r="M56" s="7"/>
      <c r="N56" s="10">
        <f>SUM(N54:N55)</f>
        <v>0.9468932427348132</v>
      </c>
      <c r="O56" s="7"/>
      <c r="P56" s="10">
        <f>SUM(P54:P55)</f>
        <v>1.0921726281957949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2:43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2.75">
      <c r="A58" s="17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2.75">
      <c r="A59" t="s">
        <v>16</v>
      </c>
      <c r="B59" s="9">
        <v>0.5655036813922356</v>
      </c>
      <c r="C59" s="7"/>
      <c r="D59" s="9">
        <v>0.6863819919235536</v>
      </c>
      <c r="E59" s="7"/>
      <c r="F59" s="9">
        <v>0.5689362171286493</v>
      </c>
      <c r="G59" s="7"/>
      <c r="H59" s="9">
        <v>0.867</v>
      </c>
      <c r="I59" s="7"/>
      <c r="J59" s="9">
        <v>0.545</v>
      </c>
      <c r="K59" s="7"/>
      <c r="L59" s="9">
        <v>0.6273106409076971</v>
      </c>
      <c r="M59" s="7"/>
      <c r="N59" s="9">
        <v>0.6068975236079518</v>
      </c>
      <c r="O59" s="7"/>
      <c r="P59" s="9">
        <v>0.656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2.75">
      <c r="A60" t="s">
        <v>17</v>
      </c>
      <c r="B60" s="9">
        <v>0.34566181392235606</v>
      </c>
      <c r="C60" s="7"/>
      <c r="D60" s="9">
        <v>0.34743912678421496</v>
      </c>
      <c r="E60" s="7"/>
      <c r="F60" s="9">
        <v>0.3277687590530466</v>
      </c>
      <c r="G60" s="7"/>
      <c r="H60" s="9">
        <v>0.52</v>
      </c>
      <c r="I60" s="7"/>
      <c r="J60" s="9">
        <v>0.34566181392235606</v>
      </c>
      <c r="K60" s="7"/>
      <c r="L60" s="9">
        <v>0.3465705816211796</v>
      </c>
      <c r="M60" s="7"/>
      <c r="N60" s="9">
        <v>0.33999571912686144</v>
      </c>
      <c r="O60" s="7"/>
      <c r="P60" s="9">
        <v>0.374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2.75">
      <c r="A61" t="s">
        <v>18</v>
      </c>
      <c r="B61" s="10">
        <v>0.9111654953145917</v>
      </c>
      <c r="C61" s="7"/>
      <c r="D61" s="10">
        <v>1.0338211187077686</v>
      </c>
      <c r="E61" s="7"/>
      <c r="F61" s="10">
        <v>0.8967049761816959</v>
      </c>
      <c r="G61" s="7"/>
      <c r="H61" s="10">
        <f>SUM(H59:H60)</f>
        <v>1.387</v>
      </c>
      <c r="I61" s="7"/>
      <c r="J61" s="10">
        <v>0.8906618139223561</v>
      </c>
      <c r="K61" s="7"/>
      <c r="L61" s="10">
        <v>0.9738812225288767</v>
      </c>
      <c r="M61" s="7"/>
      <c r="N61" s="10">
        <v>0.9468932427348132</v>
      </c>
      <c r="O61" s="7"/>
      <c r="P61" s="10">
        <f>SUM(P59:P60)</f>
        <v>1.03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2:43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2.75">
      <c r="A63" t="s">
        <v>24</v>
      </c>
      <c r="B63" s="7">
        <v>0</v>
      </c>
      <c r="C63" s="7"/>
      <c r="D63" s="7">
        <v>11167</v>
      </c>
      <c r="E63" s="7"/>
      <c r="F63" s="7">
        <v>11167</v>
      </c>
      <c r="G63" s="7"/>
      <c r="H63" s="7">
        <v>11167</v>
      </c>
      <c r="I63" s="7"/>
      <c r="J63" s="7">
        <f>+B63</f>
        <v>0</v>
      </c>
      <c r="K63" s="7"/>
      <c r="L63" s="7">
        <f>+B63+D63</f>
        <v>11167</v>
      </c>
      <c r="M63" s="7"/>
      <c r="N63" s="7">
        <f>+B63+D63+F63</f>
        <v>22334</v>
      </c>
      <c r="O63" s="7"/>
      <c r="P63" s="7">
        <f>+B63+D63+F63+H63</f>
        <v>33501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2:43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5.75">
      <c r="A66" s="6" t="s">
        <v>20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7:43" ht="12.75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.75">
      <c r="A68" t="s">
        <v>7</v>
      </c>
      <c r="B68" s="13">
        <v>163739</v>
      </c>
      <c r="C68" s="13"/>
      <c r="D68" s="13">
        <v>131867</v>
      </c>
      <c r="E68" s="13"/>
      <c r="F68" s="13">
        <v>104339</v>
      </c>
      <c r="G68" s="13"/>
      <c r="H68" s="13">
        <v>86695</v>
      </c>
      <c r="I68" s="13"/>
      <c r="J68" s="13">
        <f>+B68</f>
        <v>163739</v>
      </c>
      <c r="K68" s="13"/>
      <c r="L68" s="13">
        <f>+B68+D68</f>
        <v>295606</v>
      </c>
      <c r="M68" s="13"/>
      <c r="N68" s="13">
        <f>+B68+D68+F68</f>
        <v>399945</v>
      </c>
      <c r="O68" s="13"/>
      <c r="P68" s="13">
        <f>+B68+D68+F68+H68</f>
        <v>486640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2.75">
      <c r="A69" t="s">
        <v>8</v>
      </c>
      <c r="B69" s="7">
        <v>59677</v>
      </c>
      <c r="C69" s="7"/>
      <c r="D69" s="7">
        <v>110304</v>
      </c>
      <c r="E69" s="7"/>
      <c r="F69" s="7">
        <v>90398</v>
      </c>
      <c r="G69" s="7"/>
      <c r="H69" s="7">
        <v>51435</v>
      </c>
      <c r="I69" s="7"/>
      <c r="J69" s="7">
        <f>+B69</f>
        <v>59677</v>
      </c>
      <c r="K69" s="7"/>
      <c r="L69" s="7">
        <f>+B69+D69</f>
        <v>169981</v>
      </c>
      <c r="M69" s="7"/>
      <c r="N69" s="7">
        <f>+B69+D69+F69</f>
        <v>260379</v>
      </c>
      <c r="O69" s="7"/>
      <c r="P69" s="7">
        <f>+B69+D69+F69+H69</f>
        <v>311814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2:43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2.75">
      <c r="A71" t="s">
        <v>9</v>
      </c>
      <c r="B71" s="7">
        <v>103062</v>
      </c>
      <c r="C71" s="7"/>
      <c r="D71" s="7">
        <v>95158</v>
      </c>
      <c r="E71" s="7"/>
      <c r="F71" s="7">
        <v>93378</v>
      </c>
      <c r="G71" s="7"/>
      <c r="H71" s="7">
        <v>66226</v>
      </c>
      <c r="I71" s="7"/>
      <c r="J71" s="7">
        <f>+B71</f>
        <v>103062</v>
      </c>
      <c r="K71" s="7"/>
      <c r="L71" s="7">
        <f>+B71+D71</f>
        <v>198220</v>
      </c>
      <c r="M71" s="7"/>
      <c r="N71" s="7">
        <f>+B71+D71+F71</f>
        <v>291598</v>
      </c>
      <c r="O71" s="7"/>
      <c r="P71" s="7">
        <f>+B71+D71+F71+H71</f>
        <v>357824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2:43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2.75">
      <c r="A73" t="s">
        <v>10</v>
      </c>
      <c r="B73" s="7">
        <v>-1168</v>
      </c>
      <c r="C73" s="7"/>
      <c r="D73" s="7">
        <v>-2565</v>
      </c>
      <c r="E73" s="7"/>
      <c r="F73" s="7">
        <v>79</v>
      </c>
      <c r="G73" s="7"/>
      <c r="H73" s="7">
        <v>-2972</v>
      </c>
      <c r="I73" s="7"/>
      <c r="J73" s="7">
        <f>+B73</f>
        <v>-1168</v>
      </c>
      <c r="K73" s="7"/>
      <c r="L73" s="7">
        <f>+B73+D73</f>
        <v>-3733</v>
      </c>
      <c r="M73" s="7"/>
      <c r="N73" s="7">
        <f>+B73+D73+F73</f>
        <v>-3654</v>
      </c>
      <c r="O73" s="7"/>
      <c r="P73" s="7">
        <f>+B73+D73+F73+H73</f>
        <v>-6626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2.75">
      <c r="A75" t="s">
        <v>11</v>
      </c>
      <c r="B75" s="7">
        <v>80687</v>
      </c>
      <c r="C75" s="7"/>
      <c r="D75" s="7">
        <v>63003</v>
      </c>
      <c r="E75" s="7"/>
      <c r="F75" s="7">
        <v>60924</v>
      </c>
      <c r="G75" s="7"/>
      <c r="H75" s="7">
        <v>55758</v>
      </c>
      <c r="I75" s="7"/>
      <c r="J75" s="7">
        <f>+B75</f>
        <v>80687</v>
      </c>
      <c r="K75" s="7"/>
      <c r="L75" s="7">
        <f>+B75+D75</f>
        <v>143690</v>
      </c>
      <c r="M75" s="7"/>
      <c r="N75" s="7">
        <f>+B75+D75+F75</f>
        <v>204614</v>
      </c>
      <c r="O75" s="7"/>
      <c r="P75" s="7">
        <f>+B75+D75+F75+H75</f>
        <v>260372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2.75">
      <c r="A76" t="s">
        <v>12</v>
      </c>
      <c r="B76" s="7">
        <v>27171</v>
      </c>
      <c r="C76" s="7"/>
      <c r="D76" s="7">
        <v>31883</v>
      </c>
      <c r="E76" s="7"/>
      <c r="F76" s="7">
        <v>29109</v>
      </c>
      <c r="G76" s="7"/>
      <c r="H76" s="7">
        <v>31707</v>
      </c>
      <c r="I76" s="7"/>
      <c r="J76" s="7">
        <f>+B76</f>
        <v>27171</v>
      </c>
      <c r="K76" s="7"/>
      <c r="L76" s="7">
        <f>+B76+D76</f>
        <v>59054</v>
      </c>
      <c r="M76" s="7"/>
      <c r="N76" s="7">
        <f>+B76+D76+F76</f>
        <v>88163</v>
      </c>
      <c r="O76" s="7"/>
      <c r="P76" s="7">
        <f>+B76+D76+F76+H76</f>
        <v>119870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2.75">
      <c r="A77" t="s">
        <v>13</v>
      </c>
      <c r="B77" s="7">
        <v>4871</v>
      </c>
      <c r="C77" s="7"/>
      <c r="D77" s="7">
        <v>3072</v>
      </c>
      <c r="E77" s="7"/>
      <c r="F77" s="7">
        <v>8528</v>
      </c>
      <c r="G77" s="7"/>
      <c r="H77" s="7">
        <v>12256</v>
      </c>
      <c r="I77" s="7"/>
      <c r="J77" s="7">
        <f>+B77</f>
        <v>4871</v>
      </c>
      <c r="K77" s="7"/>
      <c r="L77" s="7">
        <f>+B77+D77</f>
        <v>7943</v>
      </c>
      <c r="M77" s="7"/>
      <c r="N77" s="7">
        <f>+B77+D77+F77</f>
        <v>16471</v>
      </c>
      <c r="O77" s="7"/>
      <c r="P77" s="7">
        <f>+B77+D77+F77+H77</f>
        <v>28727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t="s">
        <v>14</v>
      </c>
      <c r="B78" s="7">
        <v>-304</v>
      </c>
      <c r="C78" s="7"/>
      <c r="D78" s="7">
        <v>-2090</v>
      </c>
      <c r="E78" s="7"/>
      <c r="F78" s="7">
        <v>-803</v>
      </c>
      <c r="G78" s="7"/>
      <c r="H78" s="7">
        <v>-2789</v>
      </c>
      <c r="I78" s="7"/>
      <c r="J78" s="7">
        <f>+B78</f>
        <v>-304</v>
      </c>
      <c r="K78" s="7"/>
      <c r="L78" s="7">
        <f>+B78+D78</f>
        <v>-2394</v>
      </c>
      <c r="M78" s="7"/>
      <c r="N78" s="7">
        <f>+B78+D78+F78</f>
        <v>-3197</v>
      </c>
      <c r="O78" s="7"/>
      <c r="P78" s="7">
        <f>+B78+D78+F78+H78</f>
        <v>-5986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2.75">
      <c r="A80" t="s">
        <v>15</v>
      </c>
      <c r="B80" s="8">
        <f>+B71+B73-B75-B76-B77-B78</f>
        <v>-10531</v>
      </c>
      <c r="C80" s="7"/>
      <c r="D80" s="8">
        <f>+D71+D73-D75-D76-D77-D78</f>
        <v>-3275</v>
      </c>
      <c r="E80" s="7"/>
      <c r="F80" s="8">
        <f>+F71+F73-F75-F76-F77-F78</f>
        <v>-4301</v>
      </c>
      <c r="G80" s="7"/>
      <c r="H80" s="8">
        <f>+H71+H73-H75-H76-H77-H78</f>
        <v>-33678</v>
      </c>
      <c r="I80" s="7"/>
      <c r="J80" s="8">
        <f>+J71+J73-J75-J76-J77-J78</f>
        <v>-10531</v>
      </c>
      <c r="K80" s="7"/>
      <c r="L80" s="8">
        <f>+L71+L73-L75-L76-L77-L78</f>
        <v>-13806</v>
      </c>
      <c r="M80" s="7"/>
      <c r="N80" s="8">
        <f>+N71+N73-N75-N76-N77-N78</f>
        <v>-18107</v>
      </c>
      <c r="O80" s="7"/>
      <c r="P80" s="8">
        <f>+P71+P73-P75-P76-P77-P78</f>
        <v>-51785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2.75">
      <c r="A82" t="s">
        <v>16</v>
      </c>
      <c r="B82" s="9">
        <f>+B75/B71</f>
        <v>0.7828976732452311</v>
      </c>
      <c r="C82" s="7"/>
      <c r="D82" s="9">
        <f>+D75/D71</f>
        <v>0.6620883162739865</v>
      </c>
      <c r="E82" s="7"/>
      <c r="F82" s="9">
        <v>0.653</v>
      </c>
      <c r="G82" s="7"/>
      <c r="H82" s="9">
        <f>+H75/H71</f>
        <v>0.8419351916165856</v>
      </c>
      <c r="I82" s="7"/>
      <c r="J82" s="9">
        <f>+J75/J71</f>
        <v>0.7828976732452311</v>
      </c>
      <c r="K82" s="7"/>
      <c r="L82" s="9">
        <f>+L75/L71</f>
        <v>0.7249016244576733</v>
      </c>
      <c r="M82" s="7"/>
      <c r="N82" s="9">
        <f>+N75/N71</f>
        <v>0.7016989142586711</v>
      </c>
      <c r="O82" s="7"/>
      <c r="P82" s="9">
        <f>+P75/P71</f>
        <v>0.7276538186370953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2.75">
      <c r="A83" t="s">
        <v>17</v>
      </c>
      <c r="B83" s="9">
        <f>+(B76+B77)/B71</f>
        <v>0.3109002348101143</v>
      </c>
      <c r="C83" s="7"/>
      <c r="D83" s="9">
        <f>+(D76+D77)/D71</f>
        <v>0.3673364299375775</v>
      </c>
      <c r="E83" s="7"/>
      <c r="F83" s="9">
        <f>+(F76+F77)/F71</f>
        <v>0.4030606781040502</v>
      </c>
      <c r="G83" s="7"/>
      <c r="H83" s="9">
        <f>+(H76+H77)/H71</f>
        <v>0.6638329357050101</v>
      </c>
      <c r="I83" s="7"/>
      <c r="J83" s="9">
        <f>+(J76+J77)/J71</f>
        <v>0.3109002348101143</v>
      </c>
      <c r="K83" s="7"/>
      <c r="L83" s="9">
        <f>+(L76+L77)/L71</f>
        <v>0.33799313893653515</v>
      </c>
      <c r="M83" s="7"/>
      <c r="N83" s="9">
        <f>+(N76+N77)/N71</f>
        <v>0.35882962160234294</v>
      </c>
      <c r="O83" s="7"/>
      <c r="P83" s="9">
        <f>+(P76+P77)/P71</f>
        <v>0.4152795787873368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2.75">
      <c r="A84" t="s">
        <v>18</v>
      </c>
      <c r="B84" s="10">
        <f>SUM(B82:B83)</f>
        <v>1.0937979080553455</v>
      </c>
      <c r="C84" s="7"/>
      <c r="D84" s="10">
        <f>SUM(D82:D83)</f>
        <v>1.029424746211564</v>
      </c>
      <c r="E84" s="7"/>
      <c r="F84" s="10">
        <f>SUM(F82:F83)</f>
        <v>1.0560606781040502</v>
      </c>
      <c r="G84" s="7"/>
      <c r="H84" s="10">
        <f>SUM(H82:H83)</f>
        <v>1.5057681273215957</v>
      </c>
      <c r="I84" s="7"/>
      <c r="J84" s="10">
        <f>SUM(J82:J83)</f>
        <v>1.0937979080553455</v>
      </c>
      <c r="K84" s="7"/>
      <c r="L84" s="10">
        <f>SUM(L82:L83)</f>
        <v>1.0628947633942083</v>
      </c>
      <c r="M84" s="7"/>
      <c r="N84" s="10">
        <f>SUM(N82:N83)</f>
        <v>1.0605285358610141</v>
      </c>
      <c r="O84" s="7"/>
      <c r="P84" s="10">
        <f>SUM(P82:P83)</f>
        <v>1.1429333974244322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2.75">
      <c r="A86" s="17" t="s">
        <v>45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2.75">
      <c r="A87" t="s">
        <v>16</v>
      </c>
      <c r="B87" s="9">
        <v>0.7828976732452311</v>
      </c>
      <c r="C87" s="7"/>
      <c r="D87" s="9">
        <v>0.6620883162739865</v>
      </c>
      <c r="E87" s="7"/>
      <c r="F87" s="9">
        <v>0.653</v>
      </c>
      <c r="G87" s="7"/>
      <c r="H87" s="9">
        <v>0.62</v>
      </c>
      <c r="I87" s="7"/>
      <c r="J87" s="9">
        <v>0.7828976732452311</v>
      </c>
      <c r="K87" s="7"/>
      <c r="L87" s="9">
        <v>0.7249016244576733</v>
      </c>
      <c r="M87" s="7"/>
      <c r="N87" s="9">
        <v>0.7016989142586711</v>
      </c>
      <c r="O87" s="7"/>
      <c r="P87" s="9">
        <v>0.683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2.75">
      <c r="A88" t="s">
        <v>17</v>
      </c>
      <c r="B88" s="9">
        <v>0.3109002348101143</v>
      </c>
      <c r="C88" s="7"/>
      <c r="D88" s="9">
        <v>0.3673364299375775</v>
      </c>
      <c r="E88" s="7"/>
      <c r="F88" s="9">
        <v>0.4030606781040502</v>
      </c>
      <c r="G88" s="7"/>
      <c r="H88" s="9">
        <v>0.428</v>
      </c>
      <c r="I88" s="7"/>
      <c r="J88" s="9">
        <v>0.3109002348101143</v>
      </c>
      <c r="K88" s="7"/>
      <c r="L88" s="9">
        <v>0.33799313893653515</v>
      </c>
      <c r="M88" s="7"/>
      <c r="N88" s="9">
        <v>0.35882962160234294</v>
      </c>
      <c r="O88" s="7"/>
      <c r="P88" s="9">
        <v>0.375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2.75">
      <c r="A89" t="s">
        <v>18</v>
      </c>
      <c r="B89" s="10">
        <v>1.0937979080553455</v>
      </c>
      <c r="C89" s="7"/>
      <c r="D89" s="10">
        <v>1.029424746211564</v>
      </c>
      <c r="E89" s="7"/>
      <c r="F89" s="10">
        <v>1.0560606781040502</v>
      </c>
      <c r="G89" s="7"/>
      <c r="H89" s="10">
        <v>1.048</v>
      </c>
      <c r="I89" s="7"/>
      <c r="J89" s="10">
        <v>1.0937979080553455</v>
      </c>
      <c r="K89" s="7"/>
      <c r="L89" s="10">
        <v>1.0628947633942083</v>
      </c>
      <c r="M89" s="7"/>
      <c r="N89" s="10">
        <v>1.0605285358610141</v>
      </c>
      <c r="O89" s="7"/>
      <c r="P89" s="10">
        <v>1.058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5.75">
      <c r="A93" s="6" t="s">
        <v>21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7:43" ht="12.75"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>
      <c r="A95" t="s">
        <v>7</v>
      </c>
      <c r="B95" s="13">
        <v>7692</v>
      </c>
      <c r="C95" s="13"/>
      <c r="D95" s="13">
        <v>13071</v>
      </c>
      <c r="E95" s="13"/>
      <c r="F95" s="13">
        <v>29988</v>
      </c>
      <c r="G95" s="13"/>
      <c r="H95" s="13">
        <v>4617</v>
      </c>
      <c r="I95" s="13"/>
      <c r="J95" s="13">
        <f>+B95</f>
        <v>7692</v>
      </c>
      <c r="K95" s="13"/>
      <c r="L95" s="13">
        <f>+B95+D95</f>
        <v>20763</v>
      </c>
      <c r="M95" s="13"/>
      <c r="N95" s="13">
        <f>+B95+D95+F95</f>
        <v>50751</v>
      </c>
      <c r="O95" s="13"/>
      <c r="P95" s="13">
        <f>+B95+D95+F95+H95</f>
        <v>55368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>
      <c r="A96" t="s">
        <v>8</v>
      </c>
      <c r="B96" s="7">
        <v>7692</v>
      </c>
      <c r="C96" s="7"/>
      <c r="D96" s="7">
        <v>13061</v>
      </c>
      <c r="E96" s="7"/>
      <c r="F96" s="7">
        <v>28302</v>
      </c>
      <c r="G96" s="7"/>
      <c r="H96" s="7">
        <v>4099</v>
      </c>
      <c r="I96" s="7"/>
      <c r="J96" s="7">
        <f>+B96</f>
        <v>7692</v>
      </c>
      <c r="K96" s="7"/>
      <c r="L96" s="7">
        <f>+B96+D96</f>
        <v>20753</v>
      </c>
      <c r="M96" s="7"/>
      <c r="N96" s="7">
        <f>+B96+D96+F96</f>
        <v>49055</v>
      </c>
      <c r="O96" s="7"/>
      <c r="P96" s="7">
        <f>+B96+D96+F96+H96</f>
        <v>53154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>
      <c r="A98" t="s">
        <v>9</v>
      </c>
      <c r="B98" s="7">
        <v>6096</v>
      </c>
      <c r="C98" s="7"/>
      <c r="D98" s="7">
        <v>6828</v>
      </c>
      <c r="E98" s="7"/>
      <c r="F98" s="7">
        <v>5542</v>
      </c>
      <c r="G98" s="7"/>
      <c r="H98" s="7">
        <v>5249</v>
      </c>
      <c r="I98" s="7"/>
      <c r="J98" s="7">
        <f>+B98</f>
        <v>6096</v>
      </c>
      <c r="K98" s="7"/>
      <c r="L98" s="7">
        <f>+B98+D98</f>
        <v>12924</v>
      </c>
      <c r="M98" s="7"/>
      <c r="N98" s="7">
        <f>+B98+D98+F98</f>
        <v>18466</v>
      </c>
      <c r="O98" s="7"/>
      <c r="P98" s="7">
        <f>+B98+D98+F98+H98</f>
        <v>23715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>
      <c r="A100" t="s">
        <v>10</v>
      </c>
      <c r="B100" s="7">
        <v>4623</v>
      </c>
      <c r="C100" s="7"/>
      <c r="D100" s="7">
        <v>1968</v>
      </c>
      <c r="E100" s="7"/>
      <c r="F100" s="7">
        <v>1774</v>
      </c>
      <c r="G100" s="7"/>
      <c r="H100" s="7">
        <v>7559</v>
      </c>
      <c r="I100" s="7"/>
      <c r="J100" s="7">
        <f>+B100</f>
        <v>4623</v>
      </c>
      <c r="K100" s="7"/>
      <c r="L100" s="7">
        <f>+B100+D100</f>
        <v>6591</v>
      </c>
      <c r="M100" s="7"/>
      <c r="N100" s="7">
        <f>+B100+D100+F100</f>
        <v>8365</v>
      </c>
      <c r="O100" s="7"/>
      <c r="P100" s="7">
        <f>+B100+D100+F100+H100</f>
        <v>15924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2:4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>
      <c r="A102" t="s">
        <v>11</v>
      </c>
      <c r="B102" s="7">
        <v>1435</v>
      </c>
      <c r="C102" s="7"/>
      <c r="D102" s="7">
        <v>1808</v>
      </c>
      <c r="E102" s="7"/>
      <c r="F102" s="7">
        <v>1462</v>
      </c>
      <c r="G102" s="7"/>
      <c r="H102" s="7">
        <v>1411</v>
      </c>
      <c r="I102" s="7"/>
      <c r="J102" s="7">
        <f>+B102</f>
        <v>1435</v>
      </c>
      <c r="K102" s="7"/>
      <c r="L102" s="7">
        <f>+B102+D102</f>
        <v>3243</v>
      </c>
      <c r="M102" s="7"/>
      <c r="N102" s="7">
        <f>+B102+D102+F102</f>
        <v>4705</v>
      </c>
      <c r="O102" s="7"/>
      <c r="P102" s="7">
        <f>+B102+D102+F102+H102</f>
        <v>6116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>
      <c r="A103" t="s">
        <v>12</v>
      </c>
      <c r="B103" s="7">
        <v>342</v>
      </c>
      <c r="C103" s="7"/>
      <c r="D103" s="7">
        <v>371</v>
      </c>
      <c r="E103" s="7"/>
      <c r="F103" s="7">
        <f>1109-700</f>
        <v>409</v>
      </c>
      <c r="G103" s="7"/>
      <c r="H103" s="7">
        <v>201</v>
      </c>
      <c r="I103" s="7"/>
      <c r="J103" s="7">
        <f>+B103</f>
        <v>342</v>
      </c>
      <c r="K103" s="7"/>
      <c r="L103" s="7">
        <f>+B103+D103</f>
        <v>713</v>
      </c>
      <c r="M103" s="7"/>
      <c r="N103" s="7">
        <f>+B103+D103+F103</f>
        <v>1122</v>
      </c>
      <c r="O103" s="7"/>
      <c r="P103" s="7">
        <f>+B103+D103+F103+H103</f>
        <v>1323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>
      <c r="A104" t="s">
        <v>13</v>
      </c>
      <c r="B104" s="7">
        <v>5234</v>
      </c>
      <c r="C104" s="7"/>
      <c r="D104" s="7">
        <v>6414</v>
      </c>
      <c r="E104" s="7"/>
      <c r="F104" s="7">
        <f>5261+700</f>
        <v>5961</v>
      </c>
      <c r="G104" s="7"/>
      <c r="H104" s="7">
        <v>12360</v>
      </c>
      <c r="I104" s="7"/>
      <c r="J104" s="7">
        <f>+B104</f>
        <v>5234</v>
      </c>
      <c r="K104" s="7"/>
      <c r="L104" s="7">
        <f>+B104+D104</f>
        <v>11648</v>
      </c>
      <c r="M104" s="7"/>
      <c r="N104" s="7">
        <f>+B104+D104+F104</f>
        <v>17609</v>
      </c>
      <c r="O104" s="7"/>
      <c r="P104" s="7">
        <f>+B104+D104+F104+H104</f>
        <v>29969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>
      <c r="A105" t="s">
        <v>14</v>
      </c>
      <c r="B105" s="7">
        <v>0</v>
      </c>
      <c r="C105" s="7"/>
      <c r="D105" s="7">
        <v>0</v>
      </c>
      <c r="E105" s="7"/>
      <c r="F105" s="7">
        <v>0</v>
      </c>
      <c r="G105" s="7"/>
      <c r="H105" s="7"/>
      <c r="I105" s="7"/>
      <c r="J105" s="7">
        <f>+B105</f>
        <v>0</v>
      </c>
      <c r="K105" s="7"/>
      <c r="L105" s="7">
        <f>+B105+D105</f>
        <v>0</v>
      </c>
      <c r="M105" s="7"/>
      <c r="N105" s="7">
        <f>+B105+D105+F105</f>
        <v>0</v>
      </c>
      <c r="O105" s="7"/>
      <c r="P105" s="7">
        <f>+B105+D105+F105+H105</f>
        <v>0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2.75">
      <c r="A107" t="s">
        <v>15</v>
      </c>
      <c r="B107" s="8">
        <f>+B98+B100-B102-B103-B104-B105</f>
        <v>3708</v>
      </c>
      <c r="C107" s="7"/>
      <c r="D107" s="8">
        <f>+D98+D100-D102-D103-D104-D105</f>
        <v>203</v>
      </c>
      <c r="E107" s="7"/>
      <c r="F107" s="8">
        <f>+F98+F100-F102-F103-F104-F105</f>
        <v>-516</v>
      </c>
      <c r="G107" s="7"/>
      <c r="H107" s="8">
        <f>+H98+H100-H102-H103-H104-H105</f>
        <v>-1164</v>
      </c>
      <c r="I107" s="7"/>
      <c r="J107" s="8">
        <f>+J98+J100-J102-J103-J104-J105</f>
        <v>3708</v>
      </c>
      <c r="K107" s="7"/>
      <c r="L107" s="8">
        <f>+L98+L100-L102-L103-L104-L105</f>
        <v>3911</v>
      </c>
      <c r="M107" s="7"/>
      <c r="N107" s="8">
        <f>+N98+N100-N102-N103-N104-N105</f>
        <v>3395</v>
      </c>
      <c r="O107" s="7"/>
      <c r="P107" s="8">
        <f>+P98+P100-P102-P103-P104-P105</f>
        <v>2231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2:4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t="s">
        <v>16</v>
      </c>
      <c r="B109" s="9">
        <f>+B102/B98</f>
        <v>0.2354002624671916</v>
      </c>
      <c r="C109" s="7"/>
      <c r="D109" s="9">
        <f>+D102/D98</f>
        <v>0.26479203280609254</v>
      </c>
      <c r="E109" s="7"/>
      <c r="F109" s="9">
        <f>+F102/F98</f>
        <v>0.26380368098159507</v>
      </c>
      <c r="G109" s="7"/>
      <c r="H109" s="9">
        <f>+H102/H98</f>
        <v>0.2688131072585254</v>
      </c>
      <c r="I109" s="7"/>
      <c r="J109" s="9">
        <f>+J102/J98</f>
        <v>0.2354002624671916</v>
      </c>
      <c r="K109" s="7"/>
      <c r="L109" s="9">
        <f>+L102/L98</f>
        <v>0.2509285051067781</v>
      </c>
      <c r="M109" s="7"/>
      <c r="N109" s="9">
        <f>+N102/N98</f>
        <v>0.2547925917903173</v>
      </c>
      <c r="O109" s="7"/>
      <c r="P109" s="9">
        <f>+P102/P98</f>
        <v>0.2578958465106473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>
      <c r="A110" t="s">
        <v>17</v>
      </c>
      <c r="B110" s="9">
        <f>+(B103+B104)/B98</f>
        <v>0.9146981627296588</v>
      </c>
      <c r="C110" s="7"/>
      <c r="D110" s="9">
        <f>+(D103+D104)/D98</f>
        <v>0.9937024018746339</v>
      </c>
      <c r="E110" s="7"/>
      <c r="F110" s="9">
        <f>+(F103+F104)/F98</f>
        <v>1.1494045470949117</v>
      </c>
      <c r="G110" s="7"/>
      <c r="H110" s="9">
        <f>+(H103+H104)/H98</f>
        <v>2.3930272432844353</v>
      </c>
      <c r="I110" s="7"/>
      <c r="J110" s="9">
        <f>+(J103+J104)/J98</f>
        <v>0.9146981627296588</v>
      </c>
      <c r="K110" s="7"/>
      <c r="L110" s="9">
        <f>+(L103+L104)/L98</f>
        <v>0.9564376354069948</v>
      </c>
      <c r="M110" s="7"/>
      <c r="N110" s="9">
        <f>+(N103+N104)/N98</f>
        <v>1.0143506985811763</v>
      </c>
      <c r="O110" s="7"/>
      <c r="P110" s="9">
        <v>1.319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t="s">
        <v>18</v>
      </c>
      <c r="B111" s="10">
        <f>SUM(B109:B110)</f>
        <v>1.1500984251968505</v>
      </c>
      <c r="C111" s="7"/>
      <c r="D111" s="10">
        <f>SUM(D109:D110)</f>
        <v>1.2584944346807263</v>
      </c>
      <c r="E111" s="7"/>
      <c r="F111" s="10">
        <f>SUM(F109:F110)</f>
        <v>1.4132082280765068</v>
      </c>
      <c r="G111" s="7"/>
      <c r="H111" s="10">
        <f>SUM(H109:H110)</f>
        <v>2.6618403505429606</v>
      </c>
      <c r="I111" s="7"/>
      <c r="J111" s="10">
        <f>SUM(J109:J110)</f>
        <v>1.1500984251968505</v>
      </c>
      <c r="K111" s="7"/>
      <c r="L111" s="10">
        <f>SUM(L109:L110)</f>
        <v>1.207366140513773</v>
      </c>
      <c r="M111" s="7"/>
      <c r="N111" s="10">
        <f>SUM(N109:N110)</f>
        <v>1.2691432903714936</v>
      </c>
      <c r="O111" s="7"/>
      <c r="P111" s="10">
        <f>SUM(P109:P110)</f>
        <v>1.5768958465106473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ht="12.75">
      <c r="B112" s="12"/>
      <c r="C112" s="7"/>
      <c r="D112" s="12"/>
      <c r="E112" s="7"/>
      <c r="F112" s="12"/>
      <c r="G112" s="7"/>
      <c r="H112" s="12"/>
      <c r="I112" s="7"/>
      <c r="J112" s="12"/>
      <c r="K112" s="7"/>
      <c r="L112" s="12"/>
      <c r="M112" s="7"/>
      <c r="N112" s="12"/>
      <c r="O112" s="7"/>
      <c r="P112" s="1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>
      <c r="A113" s="1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>
      <c r="A114" t="s">
        <v>16</v>
      </c>
      <c r="B114" s="9">
        <v>0.2354002624671916</v>
      </c>
      <c r="C114" s="7"/>
      <c r="D114" s="9">
        <v>0.26479203280609254</v>
      </c>
      <c r="E114" s="7"/>
      <c r="F114" s="9">
        <v>0.26380368098159507</v>
      </c>
      <c r="G114" s="7"/>
      <c r="H114" s="9">
        <v>0.2688131072585254</v>
      </c>
      <c r="I114" s="7"/>
      <c r="J114" s="9">
        <v>0.2354002624671916</v>
      </c>
      <c r="K114" s="7"/>
      <c r="L114" s="9">
        <v>0.2509285051067781</v>
      </c>
      <c r="M114" s="7"/>
      <c r="N114" s="9">
        <v>0.2547925917903173</v>
      </c>
      <c r="O114" s="7"/>
      <c r="P114" s="9">
        <v>0.2578958465106473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t="s">
        <v>17</v>
      </c>
      <c r="B115" s="9">
        <v>0.9146981627296588</v>
      </c>
      <c r="C115" s="7"/>
      <c r="D115" s="9">
        <v>0.9937024018746339</v>
      </c>
      <c r="E115" s="7"/>
      <c r="F115" s="9">
        <v>1.1494045470949117</v>
      </c>
      <c r="G115" s="7"/>
      <c r="H115" s="9">
        <v>2.3930272432844353</v>
      </c>
      <c r="I115" s="7"/>
      <c r="J115" s="9">
        <v>0.9146981627296588</v>
      </c>
      <c r="K115" s="7"/>
      <c r="L115" s="9">
        <v>0.9564376354069948</v>
      </c>
      <c r="M115" s="7"/>
      <c r="N115" s="9">
        <v>1.0143506985811763</v>
      </c>
      <c r="O115" s="7"/>
      <c r="P115" s="9">
        <v>1.319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>
      <c r="A116" t="s">
        <v>18</v>
      </c>
      <c r="B116" s="10">
        <v>1.1500984251968505</v>
      </c>
      <c r="C116" s="7"/>
      <c r="D116" s="10">
        <v>1.2584944346807263</v>
      </c>
      <c r="E116" s="7"/>
      <c r="F116" s="10">
        <v>1.4132082280765068</v>
      </c>
      <c r="G116" s="7"/>
      <c r="H116" s="10">
        <v>2.6618403505429606</v>
      </c>
      <c r="I116" s="7"/>
      <c r="J116" s="10">
        <v>1.1500984251968505</v>
      </c>
      <c r="K116" s="7"/>
      <c r="L116" s="10">
        <v>1.207366140513773</v>
      </c>
      <c r="M116" s="7"/>
      <c r="N116" s="10">
        <v>1.2691432903714936</v>
      </c>
      <c r="O116" s="7"/>
      <c r="P116" s="10">
        <v>1.5773982711364116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12.75">
      <c r="B117" s="12"/>
      <c r="C117" s="7"/>
      <c r="D117" s="12"/>
      <c r="E117" s="7"/>
      <c r="F117" s="12"/>
      <c r="G117" s="7"/>
      <c r="H117" s="12"/>
      <c r="I117" s="7"/>
      <c r="J117" s="12"/>
      <c r="K117" s="7"/>
      <c r="L117" s="12"/>
      <c r="M117" s="7"/>
      <c r="N117" s="12"/>
      <c r="O117" s="7"/>
      <c r="P117" s="1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5.75">
      <c r="A122" s="6" t="s">
        <v>22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7:43" ht="12.75"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>
      <c r="A124" t="s">
        <v>7</v>
      </c>
      <c r="B124" s="7">
        <f>+B11+B40+B68+B95</f>
        <v>918937</v>
      </c>
      <c r="C124" s="7"/>
      <c r="D124" s="7">
        <f>+D11+D40+D68+D95</f>
        <v>696553</v>
      </c>
      <c r="E124" s="7"/>
      <c r="F124" s="7">
        <f>+F11+F40+F68+F95</f>
        <v>736557</v>
      </c>
      <c r="G124" s="7"/>
      <c r="H124" s="7">
        <f>+H11+H40+H68+H95</f>
        <v>776984</v>
      </c>
      <c r="I124" s="7"/>
      <c r="J124" s="7">
        <f>+B124</f>
        <v>918937</v>
      </c>
      <c r="K124" s="7"/>
      <c r="L124" s="7">
        <f>+B124+D124</f>
        <v>1615490</v>
      </c>
      <c r="M124" s="7"/>
      <c r="N124" s="7">
        <f>+B124+D124+F124</f>
        <v>2352047</v>
      </c>
      <c r="O124" s="7"/>
      <c r="P124" s="7">
        <f>+B124+D124+F124+H124</f>
        <v>3129031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>
      <c r="A125" t="s">
        <v>8</v>
      </c>
      <c r="B125" s="7">
        <f>+B12+B41+B69+B96</f>
        <v>652099</v>
      </c>
      <c r="C125" s="7"/>
      <c r="D125" s="7">
        <f>+D12+D41+D69+D96</f>
        <v>499909</v>
      </c>
      <c r="E125" s="7"/>
      <c r="F125" s="7">
        <f>+F12+F41+F69+F96</f>
        <v>500102</v>
      </c>
      <c r="G125" s="7"/>
      <c r="H125" s="7">
        <f>+H12+H41+H69+H96</f>
        <v>464130</v>
      </c>
      <c r="I125" s="7"/>
      <c r="J125" s="7">
        <f>+B125</f>
        <v>652099</v>
      </c>
      <c r="K125" s="7"/>
      <c r="L125" s="7">
        <f>+B125+D125</f>
        <v>1152008</v>
      </c>
      <c r="M125" s="7"/>
      <c r="N125" s="7">
        <f>+B125+D125+F125</f>
        <v>1652110</v>
      </c>
      <c r="O125" s="7"/>
      <c r="P125" s="7">
        <f>+B125+D125+F125+H125</f>
        <v>2116240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t="s">
        <v>9</v>
      </c>
      <c r="B127" s="7">
        <f>+B14+B43+B71+B98</f>
        <v>494499</v>
      </c>
      <c r="C127" s="7"/>
      <c r="D127" s="7">
        <f>+D14+D43+D71+D98</f>
        <v>503375</v>
      </c>
      <c r="E127" s="7"/>
      <c r="F127" s="7">
        <f>+F14+F43+F71+F98</f>
        <v>539945</v>
      </c>
      <c r="G127" s="7"/>
      <c r="H127" s="7">
        <f>+H14+H43+H71+H98</f>
        <v>497421</v>
      </c>
      <c r="I127" s="7"/>
      <c r="J127" s="7">
        <f>+B127</f>
        <v>494499</v>
      </c>
      <c r="K127" s="7"/>
      <c r="L127" s="7">
        <f>+B127+D127</f>
        <v>997874</v>
      </c>
      <c r="M127" s="7"/>
      <c r="N127" s="7">
        <f>+B127+D127+F127</f>
        <v>1537819</v>
      </c>
      <c r="O127" s="7"/>
      <c r="P127" s="7">
        <f>+B127+D127+F127+H127</f>
        <v>2035240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>
      <c r="A129" t="s">
        <v>10</v>
      </c>
      <c r="B129" s="7">
        <f>+B16+B45+B73+B100</f>
        <v>4956</v>
      </c>
      <c r="C129" s="7"/>
      <c r="D129" s="7">
        <f>+D16+D45+D73+D100</f>
        <v>3340</v>
      </c>
      <c r="E129" s="7"/>
      <c r="F129" s="7">
        <f>+F16+F45+F73+F100</f>
        <v>539</v>
      </c>
      <c r="G129" s="7"/>
      <c r="H129" s="7">
        <f>+H16+H45+H73+H100</f>
        <v>5958</v>
      </c>
      <c r="I129" s="7"/>
      <c r="J129" s="7">
        <f>+B129</f>
        <v>4956</v>
      </c>
      <c r="K129" s="7"/>
      <c r="L129" s="7">
        <f>+B129+D129</f>
        <v>8296</v>
      </c>
      <c r="M129" s="7"/>
      <c r="N129" s="7">
        <f>+B129+D129+F129</f>
        <v>8835</v>
      </c>
      <c r="O129" s="7"/>
      <c r="P129" s="7">
        <f>+B129+D129+F129+H129</f>
        <v>14793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t="s">
        <v>11</v>
      </c>
      <c r="B131" s="7">
        <f>+B18+B47+B75+B102</f>
        <v>302834</v>
      </c>
      <c r="C131" s="7"/>
      <c r="D131" s="7">
        <f>+D18+D47+D75+D102</f>
        <v>328540</v>
      </c>
      <c r="E131" s="7"/>
      <c r="F131" s="7">
        <f>+F18+F47+F75+F102</f>
        <v>338000</v>
      </c>
      <c r="G131" s="7"/>
      <c r="H131" s="7">
        <f>+H18+H47+H75+H102</f>
        <v>463185</v>
      </c>
      <c r="I131" s="7"/>
      <c r="J131" s="7">
        <f>+B131</f>
        <v>302834</v>
      </c>
      <c r="K131" s="7"/>
      <c r="L131" s="7">
        <f>+B131+D131</f>
        <v>631374</v>
      </c>
      <c r="M131" s="7"/>
      <c r="N131" s="7">
        <f>+B131+D131+F131</f>
        <v>969374</v>
      </c>
      <c r="O131" s="7"/>
      <c r="P131" s="7">
        <f>+B131+D131+F131+H131</f>
        <v>1432559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>
      <c r="A132" t="s">
        <v>12</v>
      </c>
      <c r="B132" s="7">
        <f>+B19+B48+B76+B103</f>
        <v>103694</v>
      </c>
      <c r="C132" s="7"/>
      <c r="D132" s="7">
        <f>+D19+D48+D76+D103</f>
        <v>115658</v>
      </c>
      <c r="E132" s="7"/>
      <c r="F132" s="7">
        <f>+F19+F48+F76+F103</f>
        <v>130032</v>
      </c>
      <c r="G132" s="7"/>
      <c r="H132" s="7">
        <f>+H19+H48+H76+H103</f>
        <v>136412</v>
      </c>
      <c r="I132" s="7"/>
      <c r="J132" s="7">
        <f>+B132</f>
        <v>103694</v>
      </c>
      <c r="K132" s="7"/>
      <c r="L132" s="7">
        <f>+B132+D132</f>
        <v>219352</v>
      </c>
      <c r="M132" s="7"/>
      <c r="N132" s="7">
        <f>+B132+D132+F132</f>
        <v>349384</v>
      </c>
      <c r="O132" s="7"/>
      <c r="P132" s="7">
        <f>+B132+D132+F132+H132</f>
        <v>485796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t="s">
        <v>13</v>
      </c>
      <c r="B133" s="7">
        <f>+B20+B49+B77+B104</f>
        <v>54975</v>
      </c>
      <c r="C133" s="7"/>
      <c r="D133" s="7">
        <f>+D20+D49+D77+D104</f>
        <v>55430</v>
      </c>
      <c r="E133" s="7"/>
      <c r="F133" s="7">
        <f>+F20+F49+F77+F104</f>
        <v>52725</v>
      </c>
      <c r="G133" s="7"/>
      <c r="H133" s="7">
        <f>+H20+H49+H77+H104</f>
        <v>91827</v>
      </c>
      <c r="I133" s="7"/>
      <c r="J133" s="7">
        <f>+B133</f>
        <v>54975</v>
      </c>
      <c r="K133" s="7"/>
      <c r="L133" s="7">
        <f>+B133+D133</f>
        <v>110405</v>
      </c>
      <c r="M133" s="7"/>
      <c r="N133" s="7">
        <f>+B133+D133+F133</f>
        <v>163130</v>
      </c>
      <c r="O133" s="7"/>
      <c r="P133" s="7">
        <f>+B133+D133+F133+H133</f>
        <v>254957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>
      <c r="A134" t="s">
        <v>14</v>
      </c>
      <c r="B134" s="7">
        <f>+B21+B50+B78+B105</f>
        <v>1422</v>
      </c>
      <c r="C134" s="7"/>
      <c r="D134" s="7">
        <f>+D21+D50+D78+D105</f>
        <v>-1705</v>
      </c>
      <c r="E134" s="7"/>
      <c r="F134" s="7">
        <f>+F21+F50+F78+F105</f>
        <v>-3735</v>
      </c>
      <c r="G134" s="7"/>
      <c r="H134" s="7">
        <f>+H21+H50+H78+H105</f>
        <v>-444</v>
      </c>
      <c r="I134" s="7"/>
      <c r="J134" s="7">
        <f>+B134</f>
        <v>1422</v>
      </c>
      <c r="K134" s="7"/>
      <c r="L134" s="7">
        <f>+B134+D134</f>
        <v>-283</v>
      </c>
      <c r="M134" s="7"/>
      <c r="N134" s="7">
        <f>+B134+D134+F134</f>
        <v>-4018</v>
      </c>
      <c r="O134" s="7"/>
      <c r="P134" s="7">
        <f>+B134+D134+F134+H134</f>
        <v>-4462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t="s">
        <v>15</v>
      </c>
      <c r="B136" s="8">
        <f>+B127+B129-B131-B132-B133-B134</f>
        <v>36530</v>
      </c>
      <c r="C136" s="7"/>
      <c r="D136" s="8">
        <f>+D127+D129-D131-D132-D133-D134</f>
        <v>8792</v>
      </c>
      <c r="E136" s="7"/>
      <c r="F136" s="8">
        <f>+F127+F129-F131-F132-F133-F134</f>
        <v>23462</v>
      </c>
      <c r="G136" s="7"/>
      <c r="H136" s="8">
        <f>+H127+H129-H131-H132-H133-H134</f>
        <v>-187601</v>
      </c>
      <c r="I136" s="7"/>
      <c r="J136" s="8">
        <f>+J127+J129-J131-J132-J133-J134</f>
        <v>36530</v>
      </c>
      <c r="K136" s="7"/>
      <c r="L136" s="8">
        <f>+L127+L129-L131-L132-L133-L134</f>
        <v>45322</v>
      </c>
      <c r="M136" s="7"/>
      <c r="N136" s="8">
        <f>+N127+N129-N131-N132-N133-N134</f>
        <v>68784</v>
      </c>
      <c r="O136" s="7"/>
      <c r="P136" s="8">
        <f>+P127+P129-P131-P132-P133-P134</f>
        <v>-118817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>
      <c r="A138" t="s">
        <v>25</v>
      </c>
      <c r="B138" s="7">
        <v>128527</v>
      </c>
      <c r="C138" s="7"/>
      <c r="D138" s="7">
        <v>136440</v>
      </c>
      <c r="E138" s="7"/>
      <c r="F138" s="7">
        <v>134624</v>
      </c>
      <c r="G138" s="7"/>
      <c r="H138" s="7">
        <v>142909</v>
      </c>
      <c r="I138" s="7"/>
      <c r="J138" s="7">
        <f>+B138</f>
        <v>128527</v>
      </c>
      <c r="K138" s="7"/>
      <c r="L138" s="7">
        <f>+B138+D138</f>
        <v>264967</v>
      </c>
      <c r="M138" s="7"/>
      <c r="N138" s="7">
        <f>+B138+D138+F138</f>
        <v>399591</v>
      </c>
      <c r="O138" s="7"/>
      <c r="P138" s="7">
        <f>+B138+D138+F138+H138</f>
        <v>542500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t="s">
        <v>26</v>
      </c>
      <c r="B139" s="7">
        <v>17479</v>
      </c>
      <c r="C139" s="7"/>
      <c r="D139" s="7">
        <v>25756</v>
      </c>
      <c r="E139" s="7"/>
      <c r="F139" s="7">
        <v>18447</v>
      </c>
      <c r="G139" s="7"/>
      <c r="H139" s="7">
        <v>12673</v>
      </c>
      <c r="I139" s="7"/>
      <c r="J139" s="7">
        <f>+B139</f>
        <v>17479</v>
      </c>
      <c r="K139" s="7"/>
      <c r="L139" s="7">
        <f>+B139+D139</f>
        <v>43235</v>
      </c>
      <c r="M139" s="7"/>
      <c r="N139" s="7">
        <f>+B139+D139+F139</f>
        <v>61682</v>
      </c>
      <c r="O139" s="7"/>
      <c r="P139" s="7">
        <f>+B139+D139+F139+H139</f>
        <v>74355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>
      <c r="A140" t="s">
        <v>27</v>
      </c>
      <c r="B140" s="7">
        <v>-17683</v>
      </c>
      <c r="C140" s="7"/>
      <c r="D140" s="7">
        <f>-170988+149247</f>
        <v>-21741</v>
      </c>
      <c r="E140" s="7"/>
      <c r="F140" s="7">
        <f>-24599</f>
        <v>-24599</v>
      </c>
      <c r="G140" s="7"/>
      <c r="H140" s="7">
        <v>192159</v>
      </c>
      <c r="I140" s="7"/>
      <c r="J140" s="7">
        <f>+B140</f>
        <v>-17683</v>
      </c>
      <c r="K140" s="7"/>
      <c r="L140" s="7">
        <f>+B140+D140</f>
        <v>-39424</v>
      </c>
      <c r="M140" s="7"/>
      <c r="N140" s="7">
        <f>+B140+D140+F140</f>
        <v>-64023</v>
      </c>
      <c r="O140" s="7"/>
      <c r="P140" s="7">
        <f>+B140+D140+F140+H140</f>
        <v>128136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>
      <c r="A142" t="s">
        <v>28</v>
      </c>
      <c r="B142" s="8">
        <f>SUM(B136:B140)</f>
        <v>164853</v>
      </c>
      <c r="C142" s="7"/>
      <c r="D142" s="8">
        <f>SUM(D136:D140)</f>
        <v>149247</v>
      </c>
      <c r="E142" s="7"/>
      <c r="F142" s="8">
        <f>SUM(F136:F140)</f>
        <v>151934</v>
      </c>
      <c r="G142" s="7"/>
      <c r="H142" s="8">
        <f>SUM(H136:H140)</f>
        <v>160140</v>
      </c>
      <c r="I142" s="7"/>
      <c r="J142" s="8">
        <f>SUM(J136:J140)</f>
        <v>164853</v>
      </c>
      <c r="K142" s="7"/>
      <c r="L142" s="8">
        <f>SUM(L136:L140)</f>
        <v>314100</v>
      </c>
      <c r="M142" s="7"/>
      <c r="N142" s="8">
        <f>SUM(N136:N140)</f>
        <v>466034</v>
      </c>
      <c r="O142" s="7"/>
      <c r="P142" s="8">
        <f>SUM(P136:P140)</f>
        <v>626174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t="s">
        <v>16</v>
      </c>
      <c r="B145" s="9">
        <f>+B131/B127</f>
        <v>0.6124056873724719</v>
      </c>
      <c r="C145" s="7"/>
      <c r="D145" s="9">
        <f>+D131/D127</f>
        <v>0.6526744474795133</v>
      </c>
      <c r="E145" s="7"/>
      <c r="F145" s="9">
        <f>+F131/F127</f>
        <v>0.6259896841344952</v>
      </c>
      <c r="G145" s="7"/>
      <c r="H145" s="9">
        <f>+H131/H127</f>
        <v>0.9311729902838842</v>
      </c>
      <c r="I145" s="7"/>
      <c r="J145" s="9">
        <f>+J131/J127</f>
        <v>0.6124056873724719</v>
      </c>
      <c r="K145" s="7"/>
      <c r="L145" s="9">
        <f>+L131/L127</f>
        <v>0.6327191609361502</v>
      </c>
      <c r="M145" s="7"/>
      <c r="N145" s="9">
        <v>0.631</v>
      </c>
      <c r="O145" s="7"/>
      <c r="P145" s="9">
        <f>+P131/P127</f>
        <v>0.7038771840176097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>
      <c r="A146" t="s">
        <v>17</v>
      </c>
      <c r="B146" s="9">
        <f>+(B132+B133)/B127</f>
        <v>0.32086819184669735</v>
      </c>
      <c r="C146" s="7"/>
      <c r="D146" s="9">
        <f>+(D132+D133)/D127</f>
        <v>0.3398817978644152</v>
      </c>
      <c r="E146" s="7"/>
      <c r="F146" s="9">
        <f>+(F132+F133)/F127</f>
        <v>0.3384733630277158</v>
      </c>
      <c r="G146" s="7"/>
      <c r="H146" s="9">
        <f>+(H132+H133)/H127</f>
        <v>0.4588447210712857</v>
      </c>
      <c r="I146" s="7"/>
      <c r="J146" s="9">
        <f>+(J132+J133)/J127</f>
        <v>0.32086819184669735</v>
      </c>
      <c r="K146" s="7"/>
      <c r="L146" s="9">
        <f>+(L132+L133)/L127</f>
        <v>0.3304595570182207</v>
      </c>
      <c r="M146" s="7"/>
      <c r="N146" s="9">
        <f>+(N132+N133)/N127</f>
        <v>0.33327329159023267</v>
      </c>
      <c r="O146" s="7"/>
      <c r="P146" s="9">
        <f>+(P132+P133)/P127</f>
        <v>0.3639634637684008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2.75">
      <c r="A147" t="s">
        <v>18</v>
      </c>
      <c r="B147" s="10">
        <f>SUM(B145:B146)</f>
        <v>0.9332738792191693</v>
      </c>
      <c r="C147" s="7"/>
      <c r="D147" s="10">
        <f>SUM(D145:D146)</f>
        <v>0.9925562453439285</v>
      </c>
      <c r="E147" s="7"/>
      <c r="F147" s="10">
        <f>SUM(F145:F146)</f>
        <v>0.964463047162211</v>
      </c>
      <c r="G147" s="7"/>
      <c r="H147" s="10">
        <f>SUM(H145:H146)</f>
        <v>1.39001771135517</v>
      </c>
      <c r="I147" s="7"/>
      <c r="J147" s="10">
        <f>SUM(J145:J146)</f>
        <v>0.9332738792191693</v>
      </c>
      <c r="K147" s="7"/>
      <c r="L147" s="10">
        <f>SUM(L145:L146)</f>
        <v>0.9631787179543709</v>
      </c>
      <c r="M147" s="7"/>
      <c r="N147" s="10">
        <f>SUM(N145:N146)</f>
        <v>0.9642732915902327</v>
      </c>
      <c r="O147" s="7"/>
      <c r="P147" s="10">
        <f>SUM(P145:P146)</f>
        <v>1.0678406477860105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>
      <c r="A149" s="17" t="s">
        <v>45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t="s">
        <v>16</v>
      </c>
      <c r="B150" s="9">
        <v>0.6124056873724719</v>
      </c>
      <c r="C150" s="7"/>
      <c r="D150" s="9">
        <v>0.6526744474795133</v>
      </c>
      <c r="E150" s="7"/>
      <c r="F150" s="9">
        <v>0.6259896841344952</v>
      </c>
      <c r="G150" s="7"/>
      <c r="H150" s="9">
        <v>0.675</v>
      </c>
      <c r="I150" s="7"/>
      <c r="J150" s="9">
        <v>0.6124056873724719</v>
      </c>
      <c r="K150" s="7"/>
      <c r="L150" s="9">
        <v>0.6327191609361502</v>
      </c>
      <c r="M150" s="7"/>
      <c r="N150" s="9">
        <v>0.631</v>
      </c>
      <c r="O150" s="7"/>
      <c r="P150" s="9">
        <v>0.642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>
      <c r="A151" t="s">
        <v>17</v>
      </c>
      <c r="B151" s="9">
        <v>0.32086819184669735</v>
      </c>
      <c r="C151" s="7"/>
      <c r="D151" s="9">
        <v>0.3398817978644152</v>
      </c>
      <c r="E151" s="7"/>
      <c r="F151" s="9">
        <v>0.3384733630277158</v>
      </c>
      <c r="G151" s="7"/>
      <c r="H151" s="9">
        <v>0.396</v>
      </c>
      <c r="I151" s="7"/>
      <c r="J151" s="9">
        <v>0.32086819184669735</v>
      </c>
      <c r="K151" s="7"/>
      <c r="L151" s="9">
        <v>0.3304595570182207</v>
      </c>
      <c r="M151" s="7"/>
      <c r="N151" s="9">
        <v>0.33327329159023267</v>
      </c>
      <c r="O151" s="7"/>
      <c r="P151" s="9">
        <v>0.349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>
      <c r="A152" t="s">
        <v>18</v>
      </c>
      <c r="B152" s="10">
        <v>0.9332738792191693</v>
      </c>
      <c r="C152" s="7"/>
      <c r="D152" s="10">
        <v>0.9925562453439285</v>
      </c>
      <c r="E152" s="7"/>
      <c r="F152" s="10">
        <v>0.964463047162211</v>
      </c>
      <c r="G152" s="7"/>
      <c r="H152" s="10">
        <f>SUM(H150:H151)</f>
        <v>1.0710000000000002</v>
      </c>
      <c r="I152" s="7"/>
      <c r="J152" s="10">
        <v>0.9332738792191693</v>
      </c>
      <c r="K152" s="7"/>
      <c r="L152" s="10">
        <v>0.9631787179543709</v>
      </c>
      <c r="M152" s="7"/>
      <c r="N152" s="10">
        <v>0.9642732915902327</v>
      </c>
      <c r="O152" s="7"/>
      <c r="P152" s="10">
        <v>0.991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>
      <c r="A154" t="s">
        <v>40</v>
      </c>
      <c r="B154" s="7">
        <v>2455</v>
      </c>
      <c r="C154" s="7"/>
      <c r="D154" s="7">
        <v>-2455</v>
      </c>
      <c r="E154" s="7"/>
      <c r="F154" s="7">
        <v>0</v>
      </c>
      <c r="G154" s="7"/>
      <c r="H154" s="7">
        <v>0</v>
      </c>
      <c r="I154" s="7"/>
      <c r="J154" s="7">
        <f>+B154</f>
        <v>2455</v>
      </c>
      <c r="K154" s="7"/>
      <c r="L154" s="7">
        <f>+B154+D154</f>
        <v>0</v>
      </c>
      <c r="M154" s="7"/>
      <c r="N154" s="7">
        <f>+B154+D154+F154</f>
        <v>0</v>
      </c>
      <c r="O154" s="7"/>
      <c r="P154" s="7">
        <f>+B154+D154+F154+H154</f>
        <v>0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12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12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12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12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12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12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12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12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12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12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12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12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12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12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12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12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12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12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12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12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12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12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12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12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12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12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12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12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12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12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12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12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12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12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12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12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12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12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12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12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12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12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12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12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12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12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12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12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12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12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12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12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12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12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12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12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12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12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12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12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12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12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12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12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12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12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12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12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12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12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12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12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12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12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12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12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12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12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12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12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12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12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12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12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12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12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12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12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12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12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12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12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12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12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12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12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12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12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12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12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12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12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12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12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12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12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12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12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12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12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12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12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12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12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12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12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12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12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12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12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12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12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12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12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12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12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12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12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12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12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12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12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12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12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12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12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12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12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12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12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12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12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12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12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12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12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12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12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12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12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12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12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12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12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12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12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12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12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12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12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12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12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12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12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12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12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12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12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12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12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12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12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12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12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12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12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12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12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12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12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12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12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12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12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12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12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12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12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12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12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12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12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12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12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12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12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12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12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12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12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12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12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12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12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12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12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12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12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12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12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12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12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12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12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12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12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12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12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12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12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12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12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12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12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12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12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12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12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12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12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12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12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12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12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12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12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12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12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12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12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12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12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12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12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12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12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12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12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12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12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12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12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12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12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12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12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12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12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12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12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12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12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12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12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12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12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12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12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12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12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12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12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12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12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12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12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12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12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12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12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12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12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12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12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12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12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12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12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12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12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12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12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12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12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12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12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12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12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12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12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12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12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12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12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12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12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12.75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12.75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12.7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12.75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12.75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12.75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12.75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12.75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12.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12.75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12.75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12.75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12.75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12.75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12.75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12.75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12.75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12.75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12.7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12.75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12.75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12.75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12.75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12.75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12.75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12.75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12.75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12.75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12.7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12.75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12.75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12.75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12.75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  <row r="1000" spans="2:43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</row>
    <row r="1001" spans="2:43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</row>
    <row r="1002" spans="2:43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</row>
    <row r="1003" spans="2:43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</row>
    <row r="1004" spans="2:43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</row>
    <row r="1005" spans="2:43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</row>
    <row r="1006" spans="2:43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</row>
    <row r="1007" spans="2:43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</row>
    <row r="1008" spans="2:43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</row>
    <row r="1009" spans="2:43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</row>
    <row r="1010" spans="2:43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</row>
    <row r="1011" spans="2:43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</row>
    <row r="1012" spans="2:43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</row>
    <row r="1013" spans="2:43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</row>
    <row r="1014" spans="2:43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</row>
    <row r="1015" spans="2:43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</row>
    <row r="1016" spans="2:43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</row>
    <row r="1017" spans="2:43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</row>
    <row r="1018" spans="2:43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</row>
    <row r="1019" spans="2:43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</row>
    <row r="1020" spans="2:43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</row>
    <row r="1021" spans="2:43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</row>
    <row r="1022" spans="2:43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</row>
    <row r="1023" spans="2:43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</row>
    <row r="1024" spans="2:43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</row>
    <row r="1025" spans="2:43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</row>
    <row r="1026" spans="2:43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</row>
    <row r="1027" spans="2:43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</row>
    <row r="1028" spans="2:43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</row>
    <row r="1029" spans="2:43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</row>
    <row r="1030" spans="2:43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</row>
    <row r="1031" spans="2:43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</row>
    <row r="1032" spans="2:43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</row>
    <row r="1033" spans="2:43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</row>
    <row r="1034" spans="2:43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</row>
    <row r="1035" spans="2:43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</row>
    <row r="1036" spans="2:43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</row>
    <row r="1037" spans="2:43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</row>
    <row r="1038" spans="2:43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</row>
    <row r="1039" spans="2:43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</row>
    <row r="1040" spans="2:43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</row>
    <row r="1041" spans="2:43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</row>
    <row r="1042" spans="2:43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</row>
    <row r="1043" spans="2:43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</row>
    <row r="1044" spans="2:43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</row>
    <row r="1045" spans="2:43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</row>
    <row r="1046" spans="2:43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</row>
    <row r="1047" spans="2:43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</row>
    <row r="1048" spans="2:43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</row>
    <row r="1049" spans="2:43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</row>
    <row r="1050" spans="2:43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</row>
    <row r="1051" spans="2:43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</row>
    <row r="1052" spans="2:43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</row>
    <row r="1053" spans="2:43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</row>
    <row r="1054" spans="2:43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</row>
    <row r="1055" spans="2:43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</row>
    <row r="1056" spans="2:43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</row>
    <row r="1057" spans="2:43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</row>
    <row r="1058" spans="2:43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</row>
    <row r="1059" spans="2:43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</row>
    <row r="1060" spans="2:43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</row>
    <row r="1061" spans="2:43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</row>
    <row r="1062" spans="2:43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</row>
    <row r="1063" spans="2:43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</row>
    <row r="1064" spans="2:43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</row>
    <row r="1065" spans="2:43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</row>
    <row r="1066" spans="2:43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</row>
    <row r="1067" spans="2:43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</row>
    <row r="1068" spans="2:43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</row>
    <row r="1069" spans="2:43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</row>
    <row r="1070" spans="2:43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</row>
    <row r="1071" spans="2:43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</row>
    <row r="1072" spans="2:43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</row>
    <row r="1073" spans="2:43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</row>
    <row r="1074" spans="2:43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</row>
    <row r="1075" spans="2:43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</row>
    <row r="1076" spans="2:43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</row>
    <row r="1077" spans="2:43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</row>
    <row r="1078" spans="2:43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</row>
    <row r="1079" spans="2:43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</row>
    <row r="1080" spans="2:43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</row>
    <row r="1081" spans="2:43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</row>
    <row r="1082" spans="2:43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</row>
    <row r="1083" spans="2:43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</row>
    <row r="1084" spans="2:43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</row>
    <row r="1085" spans="2:43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</row>
    <row r="1086" spans="2:43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</row>
    <row r="1087" spans="2:43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</row>
    <row r="1088" spans="2:43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</row>
    <row r="1089" spans="2:43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</row>
    <row r="1090" spans="2:43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</row>
    <row r="1091" spans="2:43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</row>
    <row r="1092" spans="2:43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</row>
    <row r="1093" spans="2:43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</row>
    <row r="1094" spans="2:43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</row>
    <row r="1095" spans="2:43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</row>
    <row r="1096" spans="2:43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</row>
    <row r="1097" spans="2:43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</row>
    <row r="1098" spans="2:43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</row>
    <row r="1099" spans="2:43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</row>
    <row r="1100" spans="2:43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</row>
    <row r="1101" spans="2:43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</row>
    <row r="1102" spans="2:43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</row>
    <row r="1103" spans="2:43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</row>
    <row r="1104" spans="2:43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</row>
    <row r="1105" spans="2:43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</row>
    <row r="1106" spans="2:43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</row>
    <row r="1107" spans="2:43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</row>
    <row r="1108" spans="2:43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</row>
    <row r="1109" spans="2:43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</row>
    <row r="1110" spans="2:43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</row>
    <row r="1111" spans="2:43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</row>
    <row r="1112" spans="2:43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</row>
    <row r="1113" spans="2:43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</row>
    <row r="1114" spans="2:43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</row>
    <row r="1115" spans="2:43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</row>
    <row r="1116" spans="2:43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</row>
    <row r="1117" spans="2:43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</row>
    <row r="1118" spans="2:43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</row>
    <row r="1119" spans="2:43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</row>
    <row r="1120" spans="2:43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</row>
    <row r="1121" spans="2:43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</row>
    <row r="1122" spans="2:43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</row>
    <row r="1123" spans="2:43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</row>
    <row r="1124" spans="2:43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</row>
    <row r="1125" spans="2:43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</row>
    <row r="1126" spans="2:43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</row>
    <row r="1127" spans="2:43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</row>
    <row r="1128" spans="2:43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</row>
    <row r="1129" spans="2:43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</row>
    <row r="1130" spans="2:43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</row>
    <row r="1131" spans="2:43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</row>
    <row r="1132" spans="2:43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</row>
    <row r="1133" spans="2:43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</row>
    <row r="1134" spans="2:43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</row>
    <row r="1135" spans="2:43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</row>
    <row r="1136" spans="2:43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</row>
    <row r="1137" spans="2:43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</row>
    <row r="1138" spans="2:43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</row>
    <row r="1139" spans="2:43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</row>
    <row r="1140" spans="2:43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</row>
    <row r="1141" spans="2:43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</row>
    <row r="1142" spans="2:43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</row>
    <row r="1143" spans="2:43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</row>
    <row r="1144" spans="2:43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</row>
    <row r="1145" spans="2:43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</row>
    <row r="1146" spans="2:43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</row>
    <row r="1147" spans="2:43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</row>
    <row r="1148" spans="2:43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</row>
    <row r="1149" spans="2:43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</row>
    <row r="1150" spans="2:43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</row>
    <row r="1151" spans="2:43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</row>
    <row r="1152" spans="2:43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</row>
    <row r="1153" spans="2:43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</row>
    <row r="1154" spans="2:43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</row>
    <row r="1155" spans="2:43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</row>
    <row r="1156" spans="2:43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</row>
    <row r="1157" spans="2:43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</row>
    <row r="1158" spans="2:43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</row>
    <row r="1159" spans="2:43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</row>
    <row r="1160" spans="2:43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</row>
    <row r="1161" spans="2:43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</row>
    <row r="1162" spans="2:43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</row>
    <row r="1163" spans="2:43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</row>
    <row r="1164" spans="2:43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</row>
    <row r="1165" spans="2:43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</row>
    <row r="1166" spans="2:43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</row>
    <row r="1167" spans="2:43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</row>
    <row r="1168" spans="2:43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</row>
    <row r="1169" spans="2:43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</row>
    <row r="1170" spans="2:43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</row>
    <row r="1171" spans="2:43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</row>
    <row r="1172" spans="2:43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</row>
    <row r="1173" spans="2:43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</row>
    <row r="1174" spans="2:43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</row>
    <row r="1175" spans="2:43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</row>
    <row r="1176" spans="2:43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</row>
    <row r="1177" spans="2:43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</row>
    <row r="1178" spans="2:43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</row>
    <row r="1179" spans="2:43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</row>
    <row r="1180" spans="2:43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</row>
    <row r="1181" spans="2:43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</row>
    <row r="1182" spans="2:43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</row>
    <row r="1183" spans="2:43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</row>
    <row r="1184" spans="2:43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</row>
    <row r="1185" spans="2:43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</row>
    <row r="1186" spans="2:43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</row>
    <row r="1187" spans="2:43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</row>
    <row r="1188" spans="2:43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</row>
    <row r="1189" spans="2:43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</row>
    <row r="1190" spans="2:43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</row>
    <row r="1191" spans="2:43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</row>
    <row r="1192" spans="2:43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</row>
    <row r="1193" spans="2:43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</row>
    <row r="1194" spans="2:43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</row>
    <row r="1195" spans="2:43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</row>
    <row r="1196" spans="2:43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</row>
    <row r="1197" spans="2:43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</row>
    <row r="1198" spans="2:43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</row>
    <row r="1199" spans="2:43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</row>
    <row r="1200" spans="2:43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</row>
    <row r="1201" spans="2:43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</row>
    <row r="1202" spans="2:43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</row>
    <row r="1203" spans="2:43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</row>
    <row r="1204" spans="2:43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</row>
    <row r="1205" spans="2:43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</row>
    <row r="1206" spans="2:43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</row>
    <row r="1207" spans="2:43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</row>
    <row r="1208" spans="2:43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</row>
    <row r="1209" spans="2:43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</row>
    <row r="1210" spans="2:43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</row>
    <row r="1211" spans="2:43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</row>
    <row r="1212" spans="2:43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</row>
    <row r="1213" spans="2:43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</row>
    <row r="1214" spans="2:43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</row>
    <row r="1215" spans="2:43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</row>
    <row r="1216" spans="2:43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</row>
    <row r="1217" spans="2:43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</row>
    <row r="1218" spans="2:43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</row>
    <row r="1219" spans="2:43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</row>
    <row r="1220" spans="2:43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</row>
    <row r="1221" spans="2:43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</row>
    <row r="1222" spans="2:43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</row>
    <row r="1223" spans="2:43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</row>
    <row r="1224" spans="2:43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</row>
    <row r="1225" spans="2:43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</row>
    <row r="1226" spans="2:43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</row>
    <row r="1227" spans="2:43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</row>
    <row r="1228" spans="2:43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</row>
    <row r="1229" spans="2:43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</row>
    <row r="1230" spans="2:43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</row>
    <row r="1231" spans="2:43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</row>
    <row r="1232" spans="2:43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</row>
    <row r="1233" spans="2:43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</row>
    <row r="1234" spans="2:43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</row>
    <row r="1235" spans="2:43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</row>
    <row r="1236" spans="2:43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</row>
    <row r="1237" spans="2:43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</row>
    <row r="1238" spans="2:43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</row>
    <row r="1239" spans="2:43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</row>
    <row r="1240" spans="2:43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</row>
    <row r="1241" spans="2:43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</row>
    <row r="1242" spans="2:43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</row>
    <row r="1243" spans="2:43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</row>
    <row r="1244" spans="2:43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</row>
    <row r="1245" spans="2:43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</row>
    <row r="1246" spans="2:43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</row>
    <row r="1247" spans="2:43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</row>
    <row r="1248" spans="2:43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</row>
    <row r="1249" spans="2:43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</row>
    <row r="1250" spans="2:43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</row>
    <row r="1251" spans="2:43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</row>
    <row r="1252" spans="2:43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</row>
    <row r="1253" spans="2:43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</row>
    <row r="1254" spans="2:43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</row>
    <row r="1255" spans="2:43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</row>
    <row r="1256" spans="2:43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</row>
    <row r="1257" spans="2:43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</row>
    <row r="1258" spans="2:43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</row>
    <row r="1259" spans="2:43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</row>
    <row r="1260" spans="2:43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</row>
    <row r="1261" spans="2:43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</row>
    <row r="1262" spans="2:43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</row>
    <row r="1263" spans="2:43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</row>
    <row r="1264" spans="2:43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</row>
    <row r="1265" spans="2:43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</row>
    <row r="1266" spans="2:43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</row>
    <row r="1267" spans="2:43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</row>
    <row r="1268" spans="2:43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</row>
    <row r="1269" spans="2:43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</row>
    <row r="1270" spans="2:43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</row>
    <row r="1271" spans="2:43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</row>
    <row r="1272" spans="2:43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</row>
    <row r="1273" spans="2:43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</row>
    <row r="1274" spans="2:43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</row>
    <row r="1275" spans="2:43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</row>
    <row r="1276" spans="2:43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</row>
    <row r="1277" spans="2:43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</row>
    <row r="1278" spans="2:43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</row>
    <row r="1279" spans="2:43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</row>
    <row r="1280" spans="2:43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</row>
    <row r="1281" spans="2:43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</row>
    <row r="1282" spans="2:43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</row>
    <row r="1283" spans="2:43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</row>
    <row r="1284" spans="2:43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</row>
    <row r="1285" spans="2:43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</row>
    <row r="1286" spans="2:43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</row>
    <row r="1287" spans="2:43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</row>
    <row r="1288" spans="2:43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</row>
    <row r="1289" spans="2:43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</row>
    <row r="1290" spans="2:43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</row>
    <row r="1291" spans="2:43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</row>
    <row r="1292" spans="2:43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</row>
    <row r="1293" spans="2:43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</row>
    <row r="1294" spans="2:43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</row>
    <row r="1295" spans="2:43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</row>
    <row r="1296" spans="2:43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</row>
    <row r="1297" spans="2:43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</row>
    <row r="1298" spans="2:43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</row>
    <row r="1299" spans="2:43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</row>
    <row r="1300" spans="2:43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</row>
    <row r="1301" spans="2:43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</row>
    <row r="1302" spans="2:43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</row>
    <row r="1303" spans="2:43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</row>
    <row r="1304" spans="2:43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</row>
    <row r="1305" spans="2:43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</row>
    <row r="1306" spans="2:43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</row>
    <row r="1307" spans="2:43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</row>
    <row r="1308" spans="2:43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</row>
    <row r="1309" spans="2:43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</row>
    <row r="1310" spans="2:43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</row>
    <row r="1311" spans="2:43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</row>
    <row r="1312" spans="2:43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</row>
    <row r="1313" spans="2:43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</row>
    <row r="1314" spans="2:43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</row>
    <row r="1315" spans="2:43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</row>
    <row r="1316" spans="2:43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</row>
    <row r="1317" spans="2:43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</row>
    <row r="1318" spans="2:43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</row>
    <row r="1319" spans="2:43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</row>
    <row r="1320" spans="2:43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</row>
    <row r="1321" spans="2:43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</row>
    <row r="1322" spans="2:43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</row>
    <row r="1323" spans="2:43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</row>
    <row r="1324" spans="2:43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</row>
    <row r="1325" spans="2:43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</row>
    <row r="1326" spans="2:43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</row>
    <row r="1327" spans="2:43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</row>
    <row r="1328" spans="2:43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</row>
    <row r="1329" spans="2:43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</row>
    <row r="1330" spans="2:43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</row>
    <row r="1331" spans="2:43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</row>
    <row r="1332" spans="2:43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</row>
    <row r="1333" spans="2:43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</row>
    <row r="1334" spans="2:43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</row>
    <row r="1335" spans="2:43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</row>
    <row r="1336" spans="2:43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</row>
    <row r="1337" spans="2:43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</row>
    <row r="1338" spans="2:43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</row>
    <row r="1339" spans="2:43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</row>
    <row r="1340" spans="2:43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</row>
    <row r="1341" spans="2:43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</row>
    <row r="1342" spans="2:43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</row>
    <row r="1343" spans="2:43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</row>
    <row r="1344" spans="2:43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</row>
    <row r="1345" spans="2:43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</row>
    <row r="1346" spans="2:43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</row>
    <row r="1347" spans="2:43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</row>
    <row r="1348" spans="2:43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</row>
    <row r="1349" spans="2:43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</row>
    <row r="1350" spans="2:43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</row>
    <row r="1351" spans="2:43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</row>
    <row r="1352" spans="2:43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</row>
    <row r="1353" spans="2:43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</row>
    <row r="1354" spans="2:43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</row>
    <row r="1355" spans="2:43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</row>
    <row r="1356" spans="2:43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</row>
    <row r="1357" spans="2:43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</row>
    <row r="1358" spans="2:43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</row>
    <row r="1359" spans="2:43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</row>
    <row r="1360" spans="2:43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</row>
    <row r="1361" spans="2:43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</row>
    <row r="1362" spans="2:43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</row>
    <row r="1363" spans="2:43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</row>
    <row r="1364" spans="2:43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</row>
    <row r="1365" spans="2:43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</row>
    <row r="1366" spans="2:43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</row>
    <row r="1367" spans="2:43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</row>
    <row r="1368" spans="2:43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</row>
    <row r="1369" spans="2:43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</row>
    <row r="1370" spans="2:43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</row>
    <row r="1371" spans="2:43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</row>
    <row r="1372" spans="2:43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</row>
    <row r="1373" spans="2:43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</row>
    <row r="1374" spans="2:43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</row>
    <row r="1375" spans="2:43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</row>
    <row r="1376" spans="2:43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</row>
    <row r="1377" spans="2:43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</row>
    <row r="1378" spans="2:43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</row>
    <row r="1379" spans="2:43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</row>
    <row r="1380" spans="2:43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</row>
    <row r="1381" spans="2:43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</row>
    <row r="1382" spans="2:43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</row>
    <row r="1383" spans="2:43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</row>
    <row r="1384" spans="2:43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</row>
    <row r="1385" spans="2:43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</row>
    <row r="1386" spans="2:43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</row>
    <row r="1387" spans="2:43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</row>
    <row r="1388" spans="2:43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</row>
    <row r="1389" spans="2:43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</row>
    <row r="1390" spans="2:43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</row>
    <row r="1391" spans="2:43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</row>
    <row r="1392" spans="2:43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</row>
    <row r="1393" spans="2:43" ht="12.75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</row>
    <row r="1394" spans="2:43" ht="12.75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</row>
    <row r="1395" spans="2:43" ht="12.75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</row>
    <row r="1396" spans="2:43" ht="12.75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</row>
    <row r="1397" spans="2:43" ht="12.75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</row>
    <row r="1398" spans="2:43" ht="12.75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</row>
    <row r="1399" spans="2:43" ht="12.75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</row>
    <row r="1400" spans="2:43" ht="12.75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</row>
    <row r="1401" spans="2:43" ht="12.7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</row>
    <row r="1402" spans="2:43" ht="12.7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</row>
    <row r="1403" spans="2:43" ht="12.7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</row>
    <row r="1404" spans="2:43" ht="12.7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</row>
    <row r="1405" spans="2:43" ht="12.7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</row>
    <row r="1406" spans="2:43" ht="12.7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</row>
    <row r="1407" spans="2:43" ht="12.7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</row>
    <row r="1408" spans="2:43" ht="12.7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</row>
    <row r="1409" spans="2:43" ht="12.7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</row>
    <row r="1410" spans="2:43" ht="12.7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</row>
    <row r="1411" spans="2:43" ht="12.7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</row>
    <row r="1412" spans="2:43" ht="12.7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</row>
    <row r="1413" spans="2:43" ht="12.7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</row>
    <row r="1414" spans="2:43" ht="12.7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</row>
    <row r="1415" spans="2:43" ht="12.7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</row>
    <row r="1416" spans="2:43" ht="12.75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</row>
    <row r="1417" spans="2:43" ht="12.7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</row>
    <row r="1418" spans="2:43" ht="12.75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</row>
    <row r="1419" spans="2:43" ht="12.75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</row>
    <row r="1420" spans="2:43" ht="12.75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</row>
    <row r="1421" spans="2:43" ht="12.75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</row>
    <row r="1422" spans="2:43" ht="12.75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</row>
    <row r="1423" spans="2:43" ht="12.75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</row>
    <row r="1424" spans="2:43" ht="12.75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</row>
    <row r="1425" spans="2:43" ht="12.75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</row>
    <row r="1426" spans="2:43" ht="12.75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</row>
    <row r="1427" spans="2:43" ht="12.75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</row>
    <row r="1428" spans="2:43" ht="12.75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</row>
    <row r="1429" spans="2:43" ht="12.75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</row>
    <row r="1430" spans="2:43" ht="12.75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</row>
    <row r="1431" spans="2:43" ht="12.75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</row>
    <row r="1432" spans="2:43" ht="12.75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</row>
    <row r="1433" spans="2:43" ht="12.75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</row>
    <row r="1434" spans="2:43" ht="12.7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</row>
    <row r="1435" spans="2:43" ht="12.7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</row>
    <row r="1436" spans="2:43" ht="12.7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</row>
    <row r="1437" spans="2:43" ht="12.7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</row>
    <row r="1438" spans="2:43" ht="12.7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</row>
    <row r="1439" spans="2:43" ht="12.7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</row>
    <row r="1440" spans="2:43" ht="12.7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</row>
    <row r="1441" spans="2:43" ht="12.7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</row>
    <row r="1442" spans="2:43" ht="12.7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</row>
    <row r="1443" spans="2:43" ht="12.7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</row>
    <row r="1444" spans="2:43" ht="12.7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</row>
    <row r="1445" spans="2:43" ht="12.7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</row>
    <row r="1446" spans="2:43" ht="12.7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</row>
    <row r="1447" spans="2:43" ht="12.7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</row>
    <row r="1448" spans="2:43" ht="12.7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</row>
    <row r="1449" spans="2:43" ht="12.75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</row>
    <row r="1450" spans="2:43" ht="12.7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</row>
    <row r="1451" spans="2:43" ht="12.75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</row>
    <row r="1452" spans="2:43" ht="12.75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</row>
    <row r="1453" spans="2:43" ht="12.75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</row>
    <row r="1454" spans="2:43" ht="12.75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</row>
    <row r="1455" spans="2:43" ht="12.75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</row>
    <row r="1456" spans="2:43" ht="12.75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</row>
    <row r="1457" spans="2:43" ht="12.75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</row>
    <row r="1458" spans="2:43" ht="12.75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</row>
    <row r="1459" spans="2:43" ht="12.75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</row>
    <row r="1460" spans="2:43" ht="12.75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</row>
    <row r="1461" spans="2:43" ht="12.75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</row>
    <row r="1462" spans="2:43" ht="12.75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</row>
    <row r="1463" spans="2:43" ht="12.75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</row>
    <row r="1464" spans="2:43" ht="12.75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</row>
    <row r="1465" spans="2:43" ht="12.75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</row>
    <row r="1466" spans="2:43" ht="12.75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</row>
    <row r="1467" spans="2:43" ht="12.7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</row>
    <row r="1468" spans="2:43" ht="12.7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</row>
    <row r="1469" spans="2:43" ht="12.7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</row>
    <row r="1470" spans="2:43" ht="12.7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</row>
    <row r="1471" spans="2:43" ht="12.7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</row>
    <row r="1472" spans="2:43" ht="12.7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</row>
    <row r="1473" spans="2:43" ht="12.7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</row>
    <row r="1474" spans="2:43" ht="12.7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</row>
    <row r="1475" spans="2:43" ht="12.7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</row>
    <row r="1476" spans="2:43" ht="12.7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</row>
    <row r="1477" spans="2:43" ht="12.7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</row>
    <row r="1478" spans="2:43" ht="12.7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</row>
    <row r="1479" spans="2:43" ht="12.7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</row>
    <row r="1480" spans="2:43" ht="12.7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</row>
    <row r="1481" spans="2:43" ht="12.7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</row>
    <row r="1482" spans="2:43" ht="12.75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</row>
    <row r="1483" spans="2:43" ht="12.7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</row>
    <row r="1484" spans="2:43" ht="12.75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</row>
    <row r="1485" spans="2:43" ht="12.75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</row>
    <row r="1486" spans="2:43" ht="12.75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</row>
    <row r="1487" spans="2:43" ht="12.75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</row>
    <row r="1488" spans="2:43" ht="12.75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</row>
    <row r="1489" spans="2:43" ht="12.75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</row>
    <row r="1490" spans="2:43" ht="12.75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</row>
    <row r="1491" spans="2:43" ht="12.75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</row>
    <row r="1492" spans="2:43" ht="12.75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</row>
    <row r="1493" spans="2:43" ht="12.75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</row>
    <row r="1494" spans="2:43" ht="12.75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</row>
    <row r="1495" spans="2:43" ht="12.75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</row>
    <row r="1496" spans="2:43" ht="12.75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</row>
    <row r="1497" spans="2:43" ht="12.75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</row>
    <row r="1498" spans="2:43" ht="12.75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</row>
    <row r="1499" spans="2:43" ht="12.75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</row>
    <row r="1500" spans="2:43" ht="12.7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</row>
    <row r="1501" spans="2:43" ht="12.7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</row>
    <row r="1502" spans="2:43" ht="12.7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</row>
    <row r="1503" spans="2:43" ht="12.7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</row>
    <row r="1504" spans="2:43" ht="12.7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</row>
    <row r="1505" spans="2:43" ht="12.7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</row>
    <row r="1506" spans="2:43" ht="12.7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</row>
    <row r="1507" spans="2:43" ht="12.7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</row>
    <row r="1508" spans="2:43" ht="12.7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</row>
    <row r="1509" spans="2:43" ht="12.7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</row>
    <row r="1510" spans="2:43" ht="12.7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</row>
    <row r="1511" spans="2:43" ht="12.7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</row>
    <row r="1512" spans="2:43" ht="12.7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</row>
    <row r="1513" spans="2:43" ht="12.7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</row>
    <row r="1514" spans="2:43" ht="12.7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</row>
    <row r="1515" spans="2:43" ht="12.75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</row>
    <row r="1516" spans="2:43" ht="12.7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</row>
    <row r="1517" spans="2:43" ht="12.75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</row>
    <row r="1518" spans="2:43" ht="12.75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</row>
    <row r="1519" spans="2:43" ht="12.75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</row>
    <row r="1520" spans="2:43" ht="12.75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</row>
    <row r="1521" spans="2:43" ht="12.75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</row>
    <row r="1522" spans="2:43" ht="12.75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</row>
    <row r="1523" spans="2:43" ht="12.75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</row>
    <row r="1524" spans="2:43" ht="12.75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</row>
    <row r="1525" spans="2:43" ht="12.75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</row>
    <row r="1526" spans="2:43" ht="12.75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</row>
    <row r="1527" spans="2:43" ht="12.75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</row>
    <row r="1528" spans="2:43" ht="12.75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</row>
    <row r="1529" spans="2:43" ht="12.75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</row>
    <row r="1530" spans="2:43" ht="12.75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</row>
    <row r="1531" spans="2:43" ht="12.75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</row>
    <row r="1532" spans="2:43" ht="12.75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</row>
    <row r="1533" spans="2:43" ht="12.7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</row>
    <row r="1534" spans="2:43" ht="12.7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</row>
    <row r="1535" spans="2:43" ht="12.7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</row>
    <row r="1536" spans="2:43" ht="12.7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</row>
    <row r="1537" spans="2:43" ht="12.7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</row>
    <row r="1538" spans="2:43" ht="12.7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</row>
    <row r="1539" spans="2:43" ht="12.7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</row>
    <row r="1540" spans="2:43" ht="12.7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</row>
    <row r="1541" spans="2:43" ht="12.7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</row>
    <row r="1542" spans="2:43" ht="12.7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</row>
    <row r="1543" spans="2:43" ht="12.7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</row>
    <row r="1544" spans="2:43" ht="12.7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</row>
    <row r="1545" spans="2:43" ht="12.7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</row>
    <row r="1546" spans="2:43" ht="12.7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</row>
    <row r="1547" spans="2:43" ht="12.7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</row>
    <row r="1548" spans="2:43" ht="12.75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</row>
    <row r="1549" spans="2:43" ht="12.7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</row>
    <row r="1550" spans="2:43" ht="12.75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</row>
    <row r="1551" spans="2:43" ht="12.75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</row>
    <row r="1552" spans="2:43" ht="12.75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</row>
    <row r="1553" spans="2:43" ht="12.75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</row>
    <row r="1554" spans="2:43" ht="12.75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</row>
    <row r="1555" spans="2:43" ht="12.75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</row>
    <row r="1556" spans="2:43" ht="12.75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</row>
    <row r="1557" spans="2:43" ht="12.75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</row>
    <row r="1558" spans="2:43" ht="12.75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</row>
    <row r="1559" spans="2:43" ht="12.75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</row>
    <row r="1560" spans="2:43" ht="12.75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</row>
    <row r="1561" spans="2:43" ht="12.75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</row>
    <row r="1562" spans="2:43" ht="12.75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</row>
    <row r="1563" spans="2:43" ht="12.75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</row>
    <row r="1564" spans="2:43" ht="12.75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</row>
    <row r="1565" spans="2:43" ht="12.75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</row>
    <row r="1566" spans="2:43" ht="12.7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</row>
    <row r="1567" spans="2:43" ht="12.7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</row>
    <row r="1568" spans="2:43" ht="12.7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</row>
    <row r="1569" spans="2:43" ht="12.7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</row>
    <row r="1570" spans="2:43" ht="12.7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</row>
    <row r="1571" spans="2:43" ht="12.7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</row>
    <row r="1572" spans="2:43" ht="12.7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</row>
    <row r="1573" spans="2:43" ht="12.7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</row>
    <row r="1574" spans="2:43" ht="12.7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</row>
    <row r="1575" spans="2:43" ht="12.7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</row>
    <row r="1576" spans="2:43" ht="12.7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</row>
    <row r="1577" spans="2:43" ht="12.7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</row>
    <row r="1578" spans="2:43" ht="12.7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</row>
    <row r="1579" spans="2:43" ht="12.7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</row>
    <row r="1580" spans="2:43" ht="12.7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</row>
    <row r="1581" spans="2:43" ht="12.75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</row>
    <row r="1582" spans="2:43" ht="12.7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</row>
    <row r="1583" spans="2:43" ht="12.75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</row>
    <row r="1584" spans="2:43" ht="12.75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</row>
    <row r="1585" spans="2:43" ht="12.75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</row>
    <row r="1586" spans="2:43" ht="12.75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</row>
    <row r="1587" spans="2:43" ht="12.75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</row>
    <row r="1588" spans="2:43" ht="12.75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</row>
    <row r="1589" spans="2:43" ht="12.75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</row>
    <row r="1590" spans="2:43" ht="12.75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</row>
    <row r="1591" spans="2:43" ht="12.75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</row>
    <row r="1592" spans="2:43" ht="12.75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</row>
    <row r="1593" spans="2:43" ht="12.75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</row>
    <row r="1594" spans="2:43" ht="12.75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</row>
    <row r="1595" spans="2:43" ht="12.75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</row>
    <row r="1596" spans="2:43" ht="12.75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</row>
    <row r="1597" spans="2:43" ht="12.75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</row>
    <row r="1598" spans="2:43" ht="12.75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</row>
    <row r="1599" spans="2:43" ht="12.7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</row>
    <row r="1600" spans="2:43" ht="12.7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</row>
    <row r="1601" spans="2:43" ht="12.7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</row>
    <row r="1602" spans="2:43" ht="12.7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</row>
    <row r="1603" spans="2:43" ht="12.7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</row>
    <row r="1604" spans="2:43" ht="12.7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</row>
    <row r="1605" spans="2:43" ht="12.7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</row>
    <row r="1606" spans="2:43" ht="12.7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</row>
    <row r="1607" spans="2:43" ht="12.7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</row>
    <row r="1608" spans="2:43" ht="12.7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</row>
    <row r="1609" spans="2:43" ht="12.7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</row>
    <row r="1610" spans="2:43" ht="12.7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</row>
    <row r="1611" spans="2:43" ht="12.7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</row>
    <row r="1612" spans="2:43" ht="12.7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</row>
    <row r="1613" spans="2:43" ht="12.7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</row>
    <row r="1614" spans="2:43" ht="12.75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</row>
    <row r="1615" spans="2:43" ht="12.7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</row>
    <row r="1616" spans="2:43" ht="12.75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</row>
    <row r="1617" spans="2:43" ht="12.75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</row>
    <row r="1618" spans="2:43" ht="12.75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</row>
    <row r="1619" spans="2:43" ht="12.75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</row>
    <row r="1620" spans="2:43" ht="12.75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</row>
    <row r="1621" spans="2:43" ht="12.75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</row>
    <row r="1622" spans="2:43" ht="12.75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</row>
    <row r="1623" spans="2:43" ht="12.75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</row>
    <row r="1624" spans="2:43" ht="12.75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</row>
    <row r="1625" spans="2:43" ht="12.75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</row>
    <row r="1626" spans="2:43" ht="12.75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</row>
    <row r="1627" spans="2:43" ht="12.75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</row>
    <row r="1628" spans="2:43" ht="12.75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</row>
    <row r="1629" spans="2:43" ht="12.75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</row>
    <row r="1630" spans="2:43" ht="12.75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</row>
    <row r="1631" spans="2:43" ht="12.75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</row>
    <row r="1632" spans="2:43" ht="12.7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</row>
    <row r="1633" spans="2:43" ht="12.7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</row>
    <row r="1634" spans="2:43" ht="12.7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</row>
    <row r="1635" spans="2:43" ht="12.7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</row>
    <row r="1636" spans="2:43" ht="12.7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</row>
    <row r="1637" spans="2:43" ht="12.7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</row>
    <row r="1638" spans="2:43" ht="12.7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</row>
    <row r="1639" spans="2:43" ht="12.7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</row>
    <row r="1640" spans="2:43" ht="12.7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</row>
    <row r="1641" spans="2:43" ht="12.7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</row>
    <row r="1642" spans="2:43" ht="12.7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</row>
    <row r="1643" spans="2:43" ht="12.7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</row>
    <row r="1644" spans="2:43" ht="12.7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</row>
    <row r="1645" spans="2:43" ht="12.7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</row>
    <row r="1646" spans="2:43" ht="12.7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</row>
    <row r="1647" spans="2:43" ht="12.75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</row>
    <row r="1648" spans="2:43" ht="12.7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</row>
    <row r="1649" spans="2:43" ht="12.75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</row>
    <row r="1650" spans="2:43" ht="12.75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</row>
    <row r="1651" spans="2:43" ht="12.75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</row>
    <row r="1652" spans="2:43" ht="12.75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</row>
    <row r="1653" spans="2:43" ht="12.75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</row>
    <row r="1654" spans="2:43" ht="12.75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</row>
    <row r="1655" spans="2:43" ht="12.75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</row>
    <row r="1656" spans="2:43" ht="12.75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</row>
    <row r="1657" spans="2:43" ht="12.75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</row>
    <row r="1658" spans="2:43" ht="12.75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</row>
    <row r="1659" spans="2:43" ht="12.75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</row>
    <row r="1660" spans="2:43" ht="12.75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</row>
    <row r="1661" spans="2:43" ht="12.75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</row>
    <row r="1662" spans="2:43" ht="12.75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</row>
    <row r="1663" spans="2:43" ht="12.75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</row>
    <row r="1664" spans="2:43" ht="12.75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</row>
    <row r="1665" spans="2:43" ht="12.7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</row>
    <row r="1666" spans="2:43" ht="12.7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</row>
    <row r="1667" spans="2:43" ht="12.7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</row>
    <row r="1668" spans="2:43" ht="12.7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</row>
    <row r="1669" spans="2:43" ht="12.7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</row>
    <row r="1670" spans="2:43" ht="12.7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</row>
    <row r="1671" spans="2:43" ht="12.7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</row>
    <row r="1672" spans="2:43" ht="12.7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</row>
    <row r="1673" spans="2:43" ht="12.7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</row>
    <row r="1674" spans="2:43" ht="12.7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</row>
    <row r="1675" spans="2:43" ht="12.7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</row>
    <row r="1676" spans="2:43" ht="12.7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</row>
    <row r="1677" spans="2:43" ht="12.7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</row>
    <row r="1678" spans="2:43" ht="12.7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</row>
    <row r="1679" spans="2:43" ht="12.7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</row>
    <row r="1680" spans="2:43" ht="12.75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</row>
    <row r="1681" spans="2:43" ht="12.7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</row>
    <row r="1682" spans="2:43" ht="12.75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</row>
    <row r="1683" spans="2:43" ht="12.75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</row>
    <row r="1684" spans="2:43" ht="12.75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</row>
    <row r="1685" spans="2:43" ht="12.75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</row>
    <row r="1686" spans="2:43" ht="12.75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</row>
    <row r="1687" spans="2:43" ht="12.75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</row>
    <row r="1688" spans="2:43" ht="12.75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</row>
    <row r="1689" spans="2:43" ht="12.75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</row>
    <row r="1690" spans="2:43" ht="12.75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</row>
    <row r="1691" spans="2:43" ht="12.75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</row>
    <row r="1692" spans="2:43" ht="12.75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</row>
    <row r="1693" spans="2:43" ht="12.75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</row>
    <row r="1694" spans="2:43" ht="12.75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</row>
    <row r="1695" spans="2:43" ht="12.75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</row>
    <row r="1696" spans="2:43" ht="12.75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</row>
    <row r="1697" spans="2:43" ht="12.75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</row>
    <row r="1698" spans="2:43" ht="12.7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</row>
    <row r="1699" spans="2:43" ht="12.7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</row>
    <row r="1700" spans="2:43" ht="12.7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</row>
    <row r="1701" spans="2:43" ht="12.7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</row>
    <row r="1702" spans="2:43" ht="12.7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</row>
    <row r="1703" spans="2:43" ht="12.7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</row>
    <row r="1704" spans="2:43" ht="12.7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</row>
    <row r="1705" spans="2:43" ht="12.7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</row>
    <row r="1706" spans="2:43" ht="12.7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</row>
    <row r="1707" spans="2:43" ht="12.7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</row>
    <row r="1708" spans="2:43" ht="12.7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</row>
    <row r="1709" spans="2:43" ht="12.7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</row>
    <row r="1710" spans="2:43" ht="12.7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</row>
    <row r="1711" spans="2:43" ht="12.7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</row>
    <row r="1712" spans="2:43" ht="12.7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</row>
    <row r="1713" spans="2:43" ht="12.75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</row>
    <row r="1714" spans="2:43" ht="12.7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</row>
    <row r="1715" spans="2:43" ht="12.75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</row>
    <row r="1716" spans="2:43" ht="12.75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</row>
    <row r="1717" spans="2:43" ht="12.75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</row>
    <row r="1718" spans="2:43" ht="12.75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</row>
    <row r="1719" spans="2:43" ht="12.75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</row>
    <row r="1720" spans="2:43" ht="12.75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</row>
    <row r="1721" spans="2:43" ht="12.75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</row>
    <row r="1722" spans="2:43" ht="12.75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</row>
    <row r="1723" spans="2:43" ht="12.75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</row>
    <row r="1724" spans="2:43" ht="12.75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</row>
    <row r="1725" spans="2:43" ht="12.75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</row>
    <row r="1726" spans="2:43" ht="12.75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</row>
    <row r="1727" spans="2:43" ht="12.75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</row>
    <row r="1728" spans="2:43" ht="12.75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</row>
    <row r="1729" spans="2:43" ht="12.75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</row>
    <row r="1730" spans="2:43" ht="12.75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</row>
    <row r="1731" spans="2:43" ht="12.7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</row>
    <row r="1732" spans="2:43" ht="12.7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</row>
    <row r="1733" spans="2:43" ht="12.7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</row>
    <row r="1734" spans="2:43" ht="12.7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</row>
    <row r="1735" spans="2:43" ht="12.7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</row>
    <row r="1736" spans="2:43" ht="12.7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</row>
    <row r="1737" spans="2:43" ht="12.7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</row>
    <row r="1738" spans="2:43" ht="12.7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</row>
    <row r="1739" spans="2:43" ht="12.7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</row>
    <row r="1740" spans="2:43" ht="12.7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</row>
    <row r="1741" spans="2:43" ht="12.7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</row>
    <row r="1742" spans="2:43" ht="12.7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</row>
    <row r="1743" spans="2:43" ht="12.7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</row>
    <row r="1744" spans="2:43" ht="12.7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</row>
    <row r="1745" spans="2:43" ht="12.7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</row>
    <row r="1746" spans="2:43" ht="12.75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</row>
    <row r="1747" spans="2:43" ht="12.7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</row>
    <row r="1748" spans="2:43" ht="12.75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</row>
    <row r="1749" spans="2:43" ht="12.75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</row>
    <row r="1750" spans="2:43" ht="12.75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</row>
    <row r="1751" spans="2:43" ht="12.75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</row>
    <row r="1752" spans="2:43" ht="12.75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</row>
    <row r="1753" spans="2:43" ht="12.75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</row>
    <row r="1754" spans="2:43" ht="12.75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</row>
    <row r="1755" spans="2:43" ht="12.75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</row>
    <row r="1756" spans="2:43" ht="12.75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</row>
    <row r="1757" spans="2:43" ht="12.75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</row>
    <row r="1758" spans="2:43" ht="12.75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</row>
    <row r="1759" spans="2:43" ht="12.75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</row>
    <row r="1760" spans="2:43" ht="12.75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</row>
    <row r="1761" spans="2:43" ht="12.75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</row>
    <row r="1762" spans="2:43" ht="12.75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</row>
    <row r="1763" spans="2:43" ht="12.75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</row>
    <row r="1764" spans="2:43" ht="12.7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</row>
    <row r="1765" spans="2:43" ht="12.7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</row>
    <row r="1766" spans="2:43" ht="12.7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</row>
    <row r="1767" spans="2:43" ht="12.7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</row>
    <row r="1768" spans="2:43" ht="12.7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</row>
    <row r="1769" spans="2:43" ht="12.7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</row>
    <row r="1770" spans="2:43" ht="12.7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</row>
    <row r="1771" spans="2:43" ht="12.7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</row>
    <row r="1772" spans="2:43" ht="12.7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</row>
    <row r="1773" spans="2:43" ht="12.7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</row>
    <row r="1774" spans="2:43" ht="12.7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</row>
    <row r="1775" spans="2:43" ht="12.7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</row>
    <row r="1776" spans="2:43" ht="12.7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</row>
    <row r="1777" spans="2:43" ht="12.7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</row>
    <row r="1778" spans="2:43" ht="12.7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</row>
    <row r="1779" spans="2:43" ht="12.75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</row>
    <row r="1780" spans="2:43" ht="12.7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</row>
    <row r="1781" spans="2:43" ht="12.75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</row>
    <row r="1782" spans="2:43" ht="12.75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</row>
    <row r="1783" spans="2:43" ht="12.75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</row>
    <row r="1784" spans="2:43" ht="12.75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</row>
    <row r="1785" spans="2:43" ht="12.75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</row>
    <row r="1786" spans="2:43" ht="12.75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</row>
    <row r="1787" spans="2:43" ht="12.75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</row>
    <row r="1788" spans="2:43" ht="12.75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</row>
    <row r="1789" spans="2:43" ht="12.75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</row>
    <row r="1790" spans="2:43" ht="12.75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</row>
    <row r="1791" spans="2:43" ht="12.75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</row>
    <row r="1792" spans="2:43" ht="12.75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</row>
    <row r="1793" spans="2:43" ht="12.75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</row>
    <row r="1794" spans="2:43" ht="12.75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</row>
    <row r="1795" spans="2:43" ht="12.75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</row>
    <row r="1796" spans="2:43" ht="12.75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</row>
    <row r="1797" spans="2:43" ht="12.7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</row>
    <row r="1798" spans="2:43" ht="12.7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</row>
    <row r="1799" spans="2:43" ht="12.7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</row>
    <row r="1800" spans="2:43" ht="12.7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</row>
    <row r="1801" spans="2:43" ht="12.7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</row>
    <row r="1802" spans="2:43" ht="12.7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</row>
    <row r="1803" spans="2:43" ht="12.7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</row>
    <row r="1804" spans="2:43" ht="12.7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</row>
    <row r="1805" spans="2:43" ht="12.7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</row>
    <row r="1806" spans="2:43" ht="12.7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</row>
    <row r="1807" spans="2:43" ht="12.7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</row>
    <row r="1808" spans="2:43" ht="12.7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</row>
    <row r="1809" spans="2:43" ht="12.7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</row>
    <row r="1810" spans="2:43" ht="12.7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</row>
    <row r="1811" spans="2:43" ht="12.7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</row>
    <row r="1812" spans="2:43" ht="12.75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</row>
    <row r="1813" spans="2:43" ht="12.7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</row>
    <row r="1814" spans="2:43" ht="12.75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</row>
    <row r="1815" spans="2:43" ht="12.75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</row>
    <row r="1816" spans="2:43" ht="12.75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</row>
    <row r="1817" spans="2:43" ht="12.75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</row>
    <row r="1818" spans="2:43" ht="12.75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</row>
    <row r="1819" spans="2:43" ht="12.75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</row>
    <row r="1820" spans="2:43" ht="12.75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</row>
    <row r="1821" spans="2:43" ht="12.75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</row>
    <row r="1822" spans="2:43" ht="12.75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</row>
    <row r="1823" spans="2:43" ht="12.75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</row>
    <row r="1824" spans="2:43" ht="12.75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</row>
    <row r="1825" spans="2:43" ht="12.75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</row>
    <row r="1826" spans="2:43" ht="12.75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</row>
    <row r="1827" spans="2:43" ht="12.75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</row>
    <row r="1828" spans="2:43" ht="12.75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</row>
    <row r="1829" spans="2:43" ht="12.75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</row>
    <row r="1830" spans="2:43" ht="12.7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</row>
    <row r="1831" spans="2:43" ht="12.7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</row>
    <row r="1832" spans="2:43" ht="12.7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</row>
    <row r="1833" spans="2:43" ht="12.7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</row>
    <row r="1834" spans="2:43" ht="12.7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</row>
    <row r="1835" spans="2:43" ht="12.7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</row>
    <row r="1836" spans="2:43" ht="12.7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</row>
    <row r="1837" spans="2:43" ht="12.7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</row>
    <row r="1838" spans="2:43" ht="12.7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</row>
    <row r="1839" spans="2:43" ht="12.7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</row>
    <row r="1840" spans="2:43" ht="12.7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</row>
    <row r="1841" spans="2:43" ht="12.7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</row>
    <row r="1842" spans="2:43" ht="12.7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</row>
    <row r="1843" spans="2:43" ht="12.7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</row>
    <row r="1844" spans="2:43" ht="12.7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</row>
    <row r="1845" spans="2:43" ht="12.75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</row>
    <row r="1846" spans="2:43" ht="12.7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</row>
    <row r="1847" spans="2:43" ht="12.75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</row>
    <row r="1848" spans="2:43" ht="12.75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</row>
    <row r="1849" spans="2:43" ht="12.75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</row>
    <row r="1850" spans="2:43" ht="12.75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</row>
    <row r="1851" spans="2:43" ht="12.75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</row>
    <row r="1852" spans="2:43" ht="12.75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</row>
    <row r="1853" spans="2:43" ht="12.75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</row>
    <row r="1854" spans="2:43" ht="12.75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</row>
    <row r="1855" spans="2:43" ht="12.75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</row>
    <row r="1856" spans="2:43" ht="12.75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</row>
    <row r="1857" spans="2:43" ht="12.75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</row>
    <row r="1858" spans="2:43" ht="12.75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</row>
    <row r="1859" spans="2:43" ht="12.75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</row>
    <row r="1860" spans="2:43" ht="12.75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</row>
    <row r="1861" spans="2:43" ht="12.75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</row>
    <row r="1862" spans="2:43" ht="12.75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</row>
    <row r="1863" spans="2:43" ht="12.7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</row>
    <row r="1864" spans="2:43" ht="12.7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</row>
    <row r="1865" spans="2:43" ht="12.7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</row>
    <row r="1866" spans="2:43" ht="12.7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</row>
    <row r="1867" spans="2:43" ht="12.7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</row>
    <row r="1868" spans="2:43" ht="12.7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</row>
    <row r="1869" spans="2:43" ht="12.7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</row>
    <row r="1870" spans="2:43" ht="12.7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</row>
    <row r="1871" spans="2:43" ht="12.7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</row>
    <row r="1872" spans="2:43" ht="12.7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</row>
    <row r="1873" spans="2:43" ht="12.7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</row>
    <row r="1874" spans="2:43" ht="12.7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</row>
    <row r="1875" spans="2:43" ht="12.7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</row>
    <row r="1876" spans="2:43" ht="12.7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</row>
    <row r="1877" spans="2:43" ht="12.7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</row>
    <row r="1878" spans="2:43" ht="12.75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</row>
    <row r="1879" spans="2:43" ht="12.7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</row>
    <row r="1880" spans="2:43" ht="12.75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</row>
    <row r="1881" spans="2:43" ht="12.75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</row>
    <row r="1882" spans="2:43" ht="12.75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</row>
    <row r="1883" spans="2:43" ht="12.75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</row>
    <row r="1884" spans="2:43" ht="12.75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</row>
    <row r="1885" spans="2:43" ht="12.75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</row>
    <row r="1886" spans="2:43" ht="12.75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</row>
    <row r="1887" spans="2:43" ht="12.75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</row>
    <row r="1888" spans="2:43" ht="12.75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</row>
    <row r="1889" spans="2:43" ht="12.75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</row>
    <row r="1890" spans="2:43" ht="12.75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</row>
    <row r="1891" spans="2:43" ht="12.75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</row>
    <row r="1892" spans="2:43" ht="12.75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</row>
    <row r="1893" spans="2:43" ht="12.75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</row>
    <row r="1894" spans="2:43" ht="12.75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</row>
    <row r="1895" spans="2:43" ht="12.75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</row>
    <row r="1896" spans="2:43" ht="12.7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</row>
    <row r="1897" spans="2:43" ht="12.7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</row>
    <row r="1898" spans="2:43" ht="12.7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</row>
    <row r="1899" spans="2:43" ht="12.7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</row>
    <row r="1900" spans="2:43" ht="12.7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</row>
    <row r="1901" spans="2:43" ht="12.7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</row>
    <row r="1902" spans="2:43" ht="12.7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</row>
    <row r="1903" spans="2:43" ht="12.7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</row>
    <row r="1904" spans="2:43" ht="12.7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</row>
    <row r="1905" spans="2:43" ht="12.7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</row>
    <row r="1906" spans="2:43" ht="12.7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</row>
    <row r="1907" spans="2:43" ht="12.7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</row>
    <row r="1908" spans="2:43" ht="12.7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</row>
    <row r="1909" spans="2:43" ht="12.7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</row>
    <row r="1910" spans="2:43" ht="12.7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</row>
    <row r="1911" spans="2:43" ht="12.75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</row>
    <row r="1912" spans="2:43" ht="12.75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</row>
    <row r="1913" spans="2:43" ht="12.75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</row>
    <row r="1914" spans="2:43" ht="12.75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</row>
    <row r="1915" spans="2:43" ht="12.75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</row>
    <row r="1916" spans="2:43" ht="12.75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</row>
    <row r="1917" spans="2:43" ht="12.75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</row>
    <row r="1918" spans="2:43" ht="12.75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</row>
    <row r="1919" spans="2:43" ht="12.75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</row>
    <row r="1920" spans="2:43" ht="12.75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</row>
    <row r="1921" spans="2:43" ht="12.75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</row>
    <row r="1922" spans="2:43" ht="12.75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</row>
    <row r="1923" spans="2:43" ht="12.75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</row>
    <row r="1924" spans="2:43" ht="12.75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</row>
    <row r="1925" spans="2:43" ht="12.75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</row>
    <row r="1926" spans="2:43" ht="12.75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</row>
    <row r="1927" spans="2:43" ht="12.75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</row>
    <row r="1928" spans="2:43" ht="12.75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</row>
    <row r="1929" spans="2:43" ht="12.75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</row>
    <row r="1930" spans="2:43" ht="12.75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</row>
    <row r="1931" spans="2:43" ht="12.75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</row>
    <row r="1932" spans="2:43" ht="12.75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</row>
    <row r="1933" spans="2:43" ht="12.75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</row>
    <row r="1934" spans="2:43" ht="12.75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</row>
    <row r="1935" spans="2:43" ht="12.75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</row>
    <row r="1936" spans="2:43" ht="12.75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</row>
    <row r="1937" spans="2:43" ht="12.75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</row>
    <row r="1938" spans="2:43" ht="12.75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</row>
    <row r="1939" spans="2:43" ht="12.75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</row>
    <row r="1940" spans="2:43" ht="12.75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</row>
    <row r="1941" spans="2:43" ht="12.75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</row>
    <row r="1942" spans="2:43" ht="12.75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</row>
    <row r="1943" spans="2:43" ht="12.75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</row>
    <row r="1944" spans="2:43" ht="12.75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</row>
    <row r="1945" spans="2:43" ht="12.75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</row>
    <row r="1946" spans="2:43" ht="12.75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</row>
    <row r="1947" spans="2:43" ht="12.75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</row>
    <row r="1948" spans="2:43" ht="12.75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</row>
    <row r="1949" spans="2:43" ht="12.75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</row>
    <row r="1950" spans="2:43" ht="12.75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</row>
    <row r="1951" spans="2:43" ht="12.75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</row>
    <row r="1952" spans="2:43" ht="12.75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</row>
    <row r="1953" spans="2:43" ht="12.75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</row>
    <row r="1954" spans="2:43" ht="12.75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</row>
    <row r="1955" spans="2:43" ht="12.75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</row>
    <row r="1956" spans="2:43" ht="12.75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</row>
    <row r="1957" spans="2:43" ht="12.75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</row>
    <row r="1958" spans="2:43" ht="12.75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</row>
    <row r="1959" spans="2:43" ht="12.75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</row>
    <row r="1960" spans="2:43" ht="12.75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</row>
    <row r="1961" spans="2:43" ht="12.75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</row>
    <row r="1962" spans="2:43" ht="12.75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</row>
    <row r="1963" spans="2:43" ht="12.75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</row>
    <row r="1964" spans="2:43" ht="12.75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</row>
    <row r="1965" spans="2:43" ht="12.75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</row>
    <row r="1966" spans="2:43" ht="12.75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</row>
    <row r="1967" spans="2:43" ht="12.75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</row>
    <row r="1968" spans="2:43" ht="12.75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</row>
    <row r="1969" spans="2:43" ht="12.75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</row>
    <row r="1970" spans="2:43" ht="12.75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</row>
    <row r="1971" spans="2:43" ht="12.75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</row>
    <row r="1972" spans="2:43" ht="12.75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</row>
    <row r="1973" spans="2:43" ht="12.75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</row>
    <row r="1974" spans="2:43" ht="12.75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</row>
    <row r="1975" spans="2:43" ht="12.75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</row>
    <row r="1976" spans="2:43" ht="12.75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</row>
    <row r="1977" spans="2:43" ht="12.75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</row>
    <row r="1978" spans="2:43" ht="12.75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</row>
    <row r="1979" spans="2:43" ht="12.75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</row>
    <row r="1980" spans="2:43" ht="12.75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</row>
    <row r="1981" spans="2:43" ht="12.75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</row>
    <row r="1982" spans="2:43" ht="12.75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</row>
    <row r="1983" spans="2:43" ht="12.75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</row>
    <row r="1984" spans="2:43" ht="12.75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</row>
    <row r="1985" spans="2:43" ht="12.75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</row>
    <row r="1986" spans="2:43" ht="12.75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</row>
    <row r="1987" spans="2:43" ht="12.75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</row>
    <row r="1988" spans="2:43" ht="12.75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</row>
    <row r="1989" spans="2:43" ht="12.75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</row>
    <row r="1990" spans="2:43" ht="12.75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</row>
    <row r="1991" spans="2:43" ht="12.75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</row>
    <row r="1992" spans="2:43" ht="12.75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</row>
    <row r="1993" spans="2:43" ht="12.75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</row>
    <row r="1994" spans="2:43" ht="12.75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</row>
    <row r="1995" spans="2:43" ht="12.75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</row>
    <row r="1996" spans="2:43" ht="12.75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</row>
    <row r="1997" spans="2:43" ht="12.75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</row>
    <row r="1998" spans="2:43" ht="12.75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</row>
    <row r="1999" spans="2:43" ht="12.75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</row>
    <row r="2000" spans="2:43" ht="12.75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</row>
    <row r="2001" spans="2:43" ht="12.75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</row>
    <row r="2002" spans="2:43" ht="12.75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</row>
    <row r="2003" spans="2:43" ht="12.75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</row>
    <row r="2004" spans="2:43" ht="12.75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</row>
    <row r="2005" spans="2:43" ht="12.75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</row>
    <row r="2006" spans="2:43" ht="12.75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</row>
    <row r="2007" spans="2:43" ht="12.75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</row>
    <row r="2008" spans="2:43" ht="12.75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</row>
    <row r="2009" spans="2:43" ht="12.75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</row>
    <row r="2010" spans="2:43" ht="12.75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</row>
    <row r="2011" spans="2:43" ht="12.75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</row>
    <row r="2012" spans="2:43" ht="12.75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</row>
    <row r="2013" spans="2:43" ht="12.75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</row>
    <row r="2014" spans="2:43" ht="12.75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</row>
    <row r="2015" spans="2:43" ht="12.75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</row>
    <row r="2016" spans="2:43" ht="12.75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</row>
    <row r="2017" spans="2:43" ht="12.75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</row>
    <row r="2018" spans="2:43" ht="12.75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</row>
    <row r="2019" spans="2:43" ht="12.75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</row>
    <row r="2020" spans="2:43" ht="12.75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</row>
    <row r="2021" spans="2:43" ht="12.75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</row>
    <row r="2022" spans="2:43" ht="12.75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</row>
    <row r="2023" spans="2:43" ht="12.75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</row>
    <row r="2024" spans="2:43" ht="12.75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</row>
    <row r="2025" spans="2:43" ht="12.75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</row>
    <row r="2026" spans="2:43" ht="12.75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</row>
    <row r="2027" spans="2:43" ht="12.75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</row>
    <row r="2028" spans="2:43" ht="12.75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</row>
    <row r="2029" spans="2:43" ht="12.75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</row>
    <row r="2030" spans="2:43" ht="12.75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</row>
    <row r="2031" spans="2:43" ht="12.75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</row>
    <row r="2032" spans="2:43" ht="12.75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</row>
    <row r="2033" spans="2:43" ht="12.75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</row>
    <row r="2034" spans="2:43" ht="12.75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</row>
    <row r="2035" spans="2:43" ht="12.75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</row>
    <row r="2036" spans="2:43" ht="12.75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</row>
    <row r="2037" spans="2:43" ht="12.75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</row>
    <row r="2038" spans="2:43" ht="12.75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</row>
    <row r="2039" spans="2:43" ht="12.75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</row>
    <row r="2040" spans="2:43" ht="12.75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</row>
    <row r="2041" spans="2:43" ht="12.75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</row>
    <row r="2042" spans="2:43" ht="12.75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</row>
    <row r="2043" spans="2:43" ht="12.75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</row>
    <row r="2044" spans="2:43" ht="12.75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</row>
    <row r="2045" spans="2:43" ht="12.75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</row>
    <row r="2046" spans="2:43" ht="12.75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</row>
    <row r="2047" spans="2:43" ht="12.75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</row>
    <row r="2048" spans="2:43" ht="12.75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</row>
    <row r="2049" spans="2:43" ht="12.75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</row>
    <row r="2050" spans="2:43" ht="12.75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</row>
    <row r="2051" spans="2:43" ht="12.75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</row>
    <row r="2052" spans="2:43" ht="12.75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</row>
    <row r="2053" spans="2:43" ht="12.75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</row>
    <row r="2054" spans="2:43" ht="12.75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</row>
    <row r="2055" spans="2:43" ht="12.75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</row>
    <row r="2056" spans="2:43" ht="12.75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</row>
    <row r="2057" spans="2:43" ht="12.75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</row>
    <row r="2058" spans="2:43" ht="12.75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</row>
    <row r="2059" spans="2:43" ht="12.75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</row>
    <row r="2060" spans="2:43" ht="12.75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</row>
    <row r="2061" spans="2:43" ht="12.75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</row>
    <row r="2062" spans="2:43" ht="12.75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</row>
    <row r="2063" spans="2:43" ht="12.75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</row>
    <row r="2064" spans="2:43" ht="12.75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</row>
    <row r="2065" spans="2:43" ht="12.75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</row>
    <row r="2066" spans="2:43" ht="12.75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</row>
    <row r="2067" spans="2:43" ht="12.75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</row>
    <row r="2068" spans="2:43" ht="12.75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</row>
    <row r="2069" spans="2:43" ht="12.75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</row>
    <row r="2070" spans="2:43" ht="12.75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</row>
    <row r="2071" spans="2:43" ht="12.75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</row>
    <row r="2072" spans="2:43" ht="12.75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</row>
    <row r="2073" spans="2:43" ht="12.75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</row>
    <row r="2074" spans="2:43" ht="12.75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</row>
    <row r="2075" spans="2:43" ht="12.75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</row>
    <row r="2076" spans="2:43" ht="12.75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</row>
    <row r="2077" spans="2:43" ht="12.75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</row>
    <row r="2078" spans="2:43" ht="12.75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</row>
    <row r="2079" spans="2:43" ht="12.75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</row>
    <row r="2080" spans="2:43" ht="12.75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</row>
    <row r="2081" spans="2:43" ht="12.75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</row>
    <row r="2082" spans="2:43" ht="12.75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</row>
    <row r="2083" spans="2:43" ht="12.75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</row>
    <row r="2084" spans="2:43" ht="12.75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</row>
    <row r="2085" spans="2:43" ht="12.75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</row>
    <row r="2086" spans="2:43" ht="12.75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</row>
    <row r="2087" spans="2:43" ht="12.75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</row>
    <row r="2088" spans="2:43" ht="12.75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</row>
    <row r="2089" spans="2:43" ht="12.75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</row>
    <row r="2090" spans="2:43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</row>
    <row r="2091" spans="2:43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</row>
    <row r="2092" spans="2:43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</row>
    <row r="2093" spans="2:43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</row>
    <row r="2094" spans="2:43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</row>
    <row r="2095" spans="2:43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</row>
    <row r="2096" spans="2:43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</row>
    <row r="2097" spans="2:43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</row>
    <row r="2098" spans="2:43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</row>
    <row r="2099" spans="2:43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</row>
    <row r="2100" spans="2:43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</row>
    <row r="2101" spans="2:43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</row>
    <row r="2102" spans="2:43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</row>
    <row r="2103" spans="2:43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</row>
    <row r="2104" spans="2:43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</row>
    <row r="2105" spans="2:43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</row>
    <row r="2106" spans="2:43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</row>
    <row r="2107" spans="2:43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</row>
    <row r="2108" spans="2:43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</row>
    <row r="2109" spans="2:43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</row>
    <row r="2110" spans="2:43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</row>
    <row r="2111" spans="2:43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</row>
    <row r="2112" spans="2:43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</row>
    <row r="2113" spans="2:43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</row>
    <row r="2114" spans="2:43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</row>
    <row r="2115" spans="2:43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</row>
    <row r="2116" spans="2:43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</row>
    <row r="2117" spans="2:43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</row>
    <row r="2118" spans="2:43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</row>
    <row r="2119" spans="2:43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</row>
    <row r="2120" spans="2:43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</row>
    <row r="2121" spans="2:43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</row>
    <row r="2122" spans="2:43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</row>
    <row r="2123" spans="2:43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</row>
    <row r="2124" spans="2:43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</row>
    <row r="2125" spans="2:43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</row>
    <row r="2126" spans="2:43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</row>
    <row r="2127" spans="2:43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</row>
    <row r="2128" spans="2:43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</row>
    <row r="2129" spans="2:43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</row>
    <row r="2130" spans="2:43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</row>
    <row r="2131" spans="2:43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</row>
    <row r="2132" spans="2:43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</row>
    <row r="2133" spans="2:43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</row>
    <row r="2134" spans="2:43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</row>
    <row r="2135" spans="2:43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</row>
    <row r="2136" spans="2:43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</row>
    <row r="2137" spans="2:43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</row>
    <row r="2138" spans="2:43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</row>
    <row r="2139" spans="2:43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</row>
    <row r="2140" spans="2:43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</row>
    <row r="2141" spans="2:43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</row>
    <row r="2142" spans="2:43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</row>
    <row r="2143" spans="2:43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</row>
    <row r="2144" spans="2:43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</row>
    <row r="2145" spans="2:43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</row>
    <row r="2146" spans="2:43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</row>
    <row r="2147" spans="2:43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</row>
    <row r="2148" spans="2:43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</row>
    <row r="2149" spans="2:43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</row>
    <row r="2150" spans="2:43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</row>
    <row r="2151" spans="2:43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</row>
    <row r="2152" spans="2:43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</row>
    <row r="2153" spans="2:43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</row>
    <row r="2154" spans="2:43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</row>
    <row r="2155" spans="2:43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</row>
    <row r="2156" spans="2:43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</row>
    <row r="2157" spans="2:43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</row>
    <row r="2158" spans="2:43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</row>
    <row r="2159" spans="2:43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</row>
    <row r="2160" spans="2:43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</row>
    <row r="2161" spans="2:43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</row>
    <row r="2162" spans="2:43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</row>
    <row r="2163" spans="2:43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</row>
    <row r="2164" spans="2:43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</row>
    <row r="2165" spans="2:43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</row>
    <row r="2166" spans="2:43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</row>
    <row r="2167" spans="2:43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</row>
    <row r="2168" spans="2:43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</row>
    <row r="2169" spans="2:43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</row>
    <row r="2170" spans="2:43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</row>
    <row r="2171" spans="2:43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</row>
    <row r="2172" spans="2:43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</row>
    <row r="2173" spans="2:43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</row>
    <row r="2174" spans="2:43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</row>
    <row r="2175" spans="2:43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</row>
    <row r="2176" spans="2:43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</row>
    <row r="2177" spans="2:43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</row>
    <row r="2178" spans="2:43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</row>
    <row r="2179" spans="2:43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</row>
    <row r="2180" spans="2:43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</row>
    <row r="2181" spans="2:43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</row>
    <row r="2182" spans="2:43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</row>
    <row r="2183" spans="2:43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</row>
    <row r="2184" spans="2:43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</row>
    <row r="2185" spans="2:43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</row>
    <row r="2186" spans="2:43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</row>
    <row r="2187" spans="2:43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</row>
    <row r="2188" spans="2:43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</row>
    <row r="2189" spans="2:43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</row>
    <row r="2190" spans="2:43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</row>
    <row r="2191" spans="2:43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</row>
    <row r="2192" spans="2:43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</row>
    <row r="2193" spans="2:43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</row>
    <row r="2194" spans="2:43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</row>
    <row r="2195" spans="2:43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</row>
    <row r="2196" spans="2:43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</row>
    <row r="2197" spans="2:43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</row>
    <row r="2198" spans="2:43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</row>
    <row r="2199" spans="2:43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</row>
    <row r="2200" spans="2:43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</row>
    <row r="2201" spans="2:43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</row>
    <row r="2202" spans="2:43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</row>
    <row r="2203" spans="2:43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</row>
    <row r="2204" spans="2:43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</row>
    <row r="2205" spans="2:43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</row>
    <row r="2206" spans="2:43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</row>
    <row r="2207" spans="2:43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</row>
    <row r="2208" spans="2:43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</row>
    <row r="2209" spans="2:43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</row>
    <row r="2210" spans="2:43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</row>
    <row r="2211" spans="2:43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</row>
    <row r="2212" spans="2:43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</row>
    <row r="2213" spans="2:43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</row>
    <row r="2214" spans="2:43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</row>
    <row r="2215" spans="2:43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</row>
    <row r="2216" spans="2:43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</row>
    <row r="2217" spans="2:43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</row>
    <row r="2218" spans="2:43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</row>
    <row r="2219" spans="2:43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</row>
    <row r="2220" spans="2:43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</row>
    <row r="2221" spans="2:43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</row>
    <row r="2222" spans="2:43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</row>
    <row r="2223" spans="2:43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</row>
    <row r="2224" spans="2:43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</row>
    <row r="2225" spans="2:43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</row>
    <row r="2226" spans="2:43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</row>
    <row r="2227" spans="2:43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</row>
    <row r="2228" spans="2:43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</row>
    <row r="2229" spans="2:43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</row>
    <row r="2230" spans="2:43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</row>
    <row r="2231" spans="2:43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</row>
    <row r="2232" spans="2:43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</row>
    <row r="2233" spans="2:43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</row>
    <row r="2234" spans="2:43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</row>
    <row r="2235" spans="2:43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</row>
    <row r="2236" spans="2:43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</row>
    <row r="2237" spans="2:43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</row>
    <row r="2238" spans="2:43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</row>
    <row r="2239" spans="2:43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</row>
    <row r="2240" spans="2:43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</row>
    <row r="2241" spans="2:43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</row>
    <row r="2242" spans="2:43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</row>
    <row r="2243" spans="2:43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</row>
    <row r="2244" spans="2:43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</row>
    <row r="2245" spans="2:43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</row>
    <row r="2246" spans="2:43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</row>
    <row r="2247" spans="2:43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</row>
    <row r="2248" spans="2:43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</row>
    <row r="2249" spans="2:43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</row>
    <row r="2250" spans="2:43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</row>
    <row r="2251" spans="2:43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</row>
    <row r="2252" spans="2:43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</row>
    <row r="2253" spans="2:43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</row>
    <row r="2254" spans="2:43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</row>
    <row r="2255" spans="2:43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</row>
    <row r="2256" spans="2:43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</row>
    <row r="2257" spans="2:43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</row>
    <row r="2258" spans="2:43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</row>
    <row r="2259" spans="2:43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</row>
    <row r="2260" spans="2:43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</row>
    <row r="2261" spans="2:43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</row>
    <row r="2262" spans="2:43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</row>
    <row r="2263" spans="2:43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</row>
    <row r="2264" spans="2:43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</row>
    <row r="2265" spans="2:43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</row>
    <row r="2266" spans="2:43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</row>
    <row r="2267" spans="2:43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</row>
    <row r="2268" spans="2:43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</row>
    <row r="2269" spans="2:43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</row>
    <row r="2270" spans="2:43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</row>
    <row r="2271" spans="2:43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</row>
    <row r="2272" spans="2:43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</row>
    <row r="2273" spans="2:43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</row>
    <row r="2274" spans="2:43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</row>
    <row r="2275" spans="2:43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</row>
    <row r="2276" spans="2:43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</row>
    <row r="2277" spans="2:43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</row>
    <row r="2278" spans="2:43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</row>
    <row r="2279" spans="2:43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</row>
    <row r="2280" spans="2:43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</row>
    <row r="2281" spans="2:43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</row>
    <row r="2282" spans="2:43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</row>
    <row r="2283" spans="2:43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</row>
    <row r="2284" spans="2:43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</row>
    <row r="2285" spans="2:43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</row>
    <row r="2286" spans="2:43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</row>
    <row r="2287" spans="2:43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</row>
    <row r="2288" spans="2:43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</row>
    <row r="2289" spans="2:43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</row>
    <row r="2290" spans="2:43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</row>
    <row r="2291" spans="2:43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</row>
    <row r="2292" spans="2:43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</row>
    <row r="2293" spans="2:43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</row>
    <row r="2294" spans="2:43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</row>
    <row r="2295" spans="2:43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</row>
    <row r="2296" spans="2:43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</row>
    <row r="2297" spans="2:43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</row>
    <row r="2298" spans="2:43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</row>
    <row r="2299" spans="2:43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</row>
    <row r="2300" spans="2:43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</row>
    <row r="2301" spans="2:43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</row>
    <row r="2302" spans="2:43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</row>
    <row r="2303" spans="2:43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</row>
    <row r="2304" spans="2:43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</row>
    <row r="2305" spans="2:43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</row>
    <row r="2306" spans="2:43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</row>
    <row r="2307" spans="2:43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</row>
    <row r="2308" spans="2:43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</row>
    <row r="2309" spans="2:43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</row>
    <row r="2310" spans="2:43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</row>
    <row r="2311" spans="2:43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</row>
    <row r="2312" spans="2:43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</row>
    <row r="2313" spans="2:43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</row>
    <row r="2314" spans="2:43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</row>
    <row r="2315" spans="2:43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</row>
    <row r="2316" spans="2:43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</row>
    <row r="2317" spans="2:43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</row>
    <row r="2318" spans="2:43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</row>
    <row r="2319" spans="2:43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</row>
    <row r="2320" spans="2:43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</row>
    <row r="2321" spans="2:43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</row>
    <row r="2322" spans="2:43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</row>
    <row r="2323" spans="2:43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</row>
    <row r="2324" spans="2:43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</row>
    <row r="2325" spans="2:43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</row>
    <row r="2326" spans="2:43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</row>
    <row r="2327" spans="2:43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</row>
    <row r="2328" spans="2:43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</row>
    <row r="2329" spans="2:43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</row>
    <row r="2330" spans="2:43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</row>
    <row r="2331" spans="2:43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</row>
    <row r="2332" spans="2:43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</row>
    <row r="2333" spans="2:43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</row>
    <row r="2334" spans="2:43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</row>
    <row r="2335" spans="2:43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</row>
    <row r="2336" spans="2:43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</row>
    <row r="2337" spans="2:43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</row>
    <row r="2338" spans="2:43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</row>
    <row r="2339" spans="2:43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</row>
    <row r="2340" spans="2:43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</row>
    <row r="2341" spans="2:43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</row>
    <row r="2342" spans="2:43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</row>
    <row r="2343" spans="2:43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</row>
    <row r="2344" spans="2:43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</row>
    <row r="2345" spans="2:43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</row>
    <row r="2346" spans="2:43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</row>
    <row r="2347" spans="2:43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</row>
    <row r="2348" spans="2:43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</row>
    <row r="2349" spans="2:43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</row>
    <row r="2350" spans="2:43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</row>
    <row r="2351" spans="2:43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</row>
    <row r="2352" spans="2:43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</row>
    <row r="2353" spans="2:43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</row>
    <row r="2354" spans="2:43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</row>
    <row r="2355" spans="2:43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</row>
    <row r="2356" spans="2:43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</row>
    <row r="2357" spans="2:43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</row>
    <row r="2358" spans="2:43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</row>
    <row r="2359" spans="2:43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</row>
    <row r="2360" spans="2:43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</row>
    <row r="2361" spans="2:43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</row>
    <row r="2362" spans="2:43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</row>
    <row r="2363" spans="2:43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</row>
    <row r="2364" spans="2:43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</row>
    <row r="2365" spans="2:43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</row>
    <row r="2366" spans="2:43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</row>
    <row r="2367" spans="2:43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</row>
    <row r="2368" spans="2:43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</row>
    <row r="2369" spans="2:43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</row>
    <row r="2370" spans="2:43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</row>
    <row r="2371" spans="2:43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</row>
    <row r="2372" spans="2:43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</row>
    <row r="2373" spans="2:43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</row>
    <row r="2374" spans="2:43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</row>
    <row r="2375" spans="2:43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</row>
    <row r="2376" spans="2:43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</row>
    <row r="2377" spans="2:43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</row>
    <row r="2378" spans="2:43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</row>
    <row r="2379" spans="2:43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</row>
    <row r="2380" spans="2:43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</row>
    <row r="2381" spans="2:43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</row>
    <row r="2382" spans="2:43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</row>
    <row r="2383" spans="2:43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</row>
    <row r="2384" spans="2:43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</row>
    <row r="2385" spans="2:43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</row>
    <row r="2386" spans="2:43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</row>
    <row r="2387" spans="2:43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</row>
    <row r="2388" spans="2:43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</row>
    <row r="2389" spans="2:43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</row>
    <row r="2390" spans="2:43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</row>
    <row r="2391" spans="2:43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</row>
    <row r="2392" spans="2:43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</row>
    <row r="2393" spans="2:43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</row>
    <row r="2394" spans="2:43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</row>
    <row r="2395" spans="2:43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</row>
    <row r="2396" spans="2:43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</row>
    <row r="2397" spans="2:43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</row>
    <row r="2398" spans="2:43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</row>
    <row r="2399" spans="2:43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</row>
    <row r="2400" spans="2:43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</row>
    <row r="2401" spans="2:43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</row>
    <row r="2402" spans="2:43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</row>
    <row r="2403" spans="2:43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</row>
    <row r="2404" spans="2:43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</row>
    <row r="2405" spans="2:43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</row>
    <row r="2406" spans="2:43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</row>
    <row r="2407" spans="2:43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</row>
    <row r="2408" spans="2:43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</row>
    <row r="2409" spans="2:43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</row>
    <row r="2410" spans="2:43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</row>
    <row r="2411" spans="2:43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</row>
    <row r="2412" spans="2:43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</row>
    <row r="2413" spans="2:43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</row>
    <row r="2414" spans="2:43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</row>
    <row r="2415" spans="2:43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</row>
    <row r="2416" spans="2:43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</row>
    <row r="2417" spans="2:43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</row>
    <row r="2418" spans="2:43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</row>
    <row r="2419" spans="2:43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</row>
    <row r="2420" spans="2:43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</row>
    <row r="2421" spans="2:43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</row>
    <row r="2422" spans="2:43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</row>
    <row r="2423" spans="2:43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</row>
    <row r="2424" spans="2:43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</row>
    <row r="2425" spans="2:43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</row>
    <row r="2426" spans="2:43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</row>
    <row r="2427" spans="2:43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</row>
    <row r="2428" spans="2:43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</row>
    <row r="2429" spans="2:43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</row>
    <row r="2430" spans="2:43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</row>
    <row r="2431" spans="2:43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</row>
    <row r="2432" spans="2:43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</row>
    <row r="2433" spans="2:43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</row>
    <row r="2434" spans="2:43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</row>
    <row r="2435" spans="2:43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</row>
    <row r="2436" spans="2:43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</row>
    <row r="2437" spans="2:43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</row>
    <row r="2438" spans="2:43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</row>
    <row r="2439" spans="2:43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</row>
    <row r="2440" spans="2:43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</row>
    <row r="2441" spans="2:43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</row>
    <row r="2442" spans="2:43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</row>
    <row r="2443" spans="2:43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</row>
    <row r="2444" spans="2:43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</row>
    <row r="2445" spans="2:43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</row>
    <row r="2446" spans="2:43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</row>
    <row r="2447" spans="2:43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</row>
    <row r="2448" spans="2:43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</row>
    <row r="2449" spans="2:43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</row>
    <row r="2450" spans="2:43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</row>
    <row r="2451" spans="2:43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</row>
    <row r="2452" spans="2:43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</row>
    <row r="2453" spans="2:43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</row>
    <row r="2454" spans="2:43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</row>
    <row r="2455" spans="2:43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</row>
    <row r="2456" spans="2:43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</row>
    <row r="2457" spans="2:43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</row>
    <row r="2458" spans="2:43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</row>
    <row r="2459" spans="2:43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</row>
    <row r="2460" spans="2:43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</row>
    <row r="2461" spans="2:43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</row>
    <row r="2462" spans="2:43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</row>
    <row r="2463" spans="2:43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</row>
    <row r="2464" spans="2:43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</row>
    <row r="2465" spans="2:43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</row>
    <row r="2466" spans="2:43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</row>
    <row r="2467" spans="2:43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</row>
    <row r="2468" spans="2:43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</row>
    <row r="2469" spans="2:43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</row>
    <row r="2470" spans="2:43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</row>
    <row r="2471" spans="2:43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</row>
    <row r="2472" spans="2:43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</row>
    <row r="2473" spans="2:43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</row>
    <row r="2474" spans="2:43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</row>
    <row r="2475" spans="2:43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</row>
    <row r="2476" spans="2:43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</row>
    <row r="2477" spans="2:43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</row>
    <row r="2478" spans="2:43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</row>
    <row r="2479" spans="2:43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</row>
    <row r="2480" spans="2:43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</row>
    <row r="2481" spans="2:43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</row>
    <row r="2482" spans="2:43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</row>
    <row r="2483" spans="2:43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</row>
    <row r="2484" spans="2:43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</row>
    <row r="2485" spans="2:43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</row>
    <row r="2486" spans="2:43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</row>
    <row r="2487" spans="2:43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</row>
    <row r="2488" spans="2:43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</row>
    <row r="2489" spans="2:43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</row>
    <row r="2490" spans="2:43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</row>
    <row r="2491" spans="2:43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</row>
    <row r="2492" spans="2:43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</row>
    <row r="2493" spans="2:43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</row>
    <row r="2494" spans="2:43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</row>
    <row r="2495" spans="2:43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</row>
    <row r="2496" spans="2:43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</row>
    <row r="2497" spans="2:43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</row>
    <row r="2498" spans="2:43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</row>
    <row r="2499" spans="2:43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</row>
    <row r="2500" spans="2:43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</row>
    <row r="2501" spans="2:43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</row>
    <row r="2502" spans="2:43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</row>
    <row r="2503" spans="2:43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</row>
    <row r="2504" spans="2:43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</row>
    <row r="2505" spans="2:43" ht="12.75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</row>
    <row r="2506" spans="2:43" ht="12.75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</row>
    <row r="2507" spans="2:43" ht="12.75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</row>
    <row r="2508" spans="2:43" ht="12.75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</row>
    <row r="2509" spans="2:43" ht="12.75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</row>
    <row r="2510" spans="2:43" ht="12.75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</row>
    <row r="2511" spans="2:43" ht="12.75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</row>
    <row r="2512" spans="2:43" ht="12.75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</row>
    <row r="2513" spans="2:43" ht="12.75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</row>
    <row r="2514" spans="2:43" ht="12.75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</row>
    <row r="2515" spans="2:43" ht="12.75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</row>
    <row r="2516" spans="2:43" ht="12.75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</row>
    <row r="2517" spans="2:43" ht="12.75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</row>
    <row r="2518" spans="2:43" ht="12.75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</row>
    <row r="2519" spans="2:43" ht="12.75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</row>
    <row r="2520" spans="2:43" ht="12.75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</row>
    <row r="2521" spans="2:43" ht="12.75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</row>
    <row r="2522" spans="2:43" ht="12.75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</row>
    <row r="2523" spans="2:43" ht="12.75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</row>
    <row r="2524" spans="2:43" ht="12.75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</row>
    <row r="2525" spans="2:43" ht="12.75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</row>
  </sheetData>
  <printOptions/>
  <pageMargins left="0.5" right="0.5" top="1" bottom="1" header="0.5" footer="0.5"/>
  <pageSetup fitToHeight="2"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7"/>
  <sheetViews>
    <sheetView workbookViewId="0" topLeftCell="A1">
      <pane xSplit="1" ySplit="7" topLeftCell="B13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140625" defaultRowHeight="12.75"/>
  <cols>
    <col min="1" max="1" width="34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4.710937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  <col min="16" max="16" width="12.7109375" style="0" customWidth="1"/>
  </cols>
  <sheetData>
    <row r="1" ht="20.25">
      <c r="A1" s="1" t="s">
        <v>0</v>
      </c>
    </row>
    <row r="3" ht="18">
      <c r="A3" s="11" t="s">
        <v>43</v>
      </c>
    </row>
    <row r="4" ht="12.75">
      <c r="A4" s="16" t="s">
        <v>41</v>
      </c>
    </row>
    <row r="6" spans="2:16" ht="15.75">
      <c r="B6" s="4" t="s">
        <v>5</v>
      </c>
      <c r="C6" s="2"/>
      <c r="D6" s="4" t="s">
        <v>5</v>
      </c>
      <c r="E6" s="2"/>
      <c r="F6" s="4" t="s">
        <v>5</v>
      </c>
      <c r="G6" s="2"/>
      <c r="H6" s="2"/>
      <c r="I6" s="2"/>
      <c r="J6" s="4" t="s">
        <v>1</v>
      </c>
      <c r="K6" s="2"/>
      <c r="L6" s="4" t="s">
        <v>2</v>
      </c>
      <c r="M6" s="2"/>
      <c r="N6" s="4" t="s">
        <v>3</v>
      </c>
      <c r="O6" s="2"/>
      <c r="P6" s="4" t="s">
        <v>4</v>
      </c>
    </row>
    <row r="7" spans="2:39" ht="15.75">
      <c r="B7" s="5">
        <v>36586</v>
      </c>
      <c r="C7" s="2"/>
      <c r="D7" s="5">
        <v>36707</v>
      </c>
      <c r="E7" s="4"/>
      <c r="F7" s="5">
        <v>36799</v>
      </c>
      <c r="G7" s="4"/>
      <c r="H7" s="5">
        <v>36890</v>
      </c>
      <c r="I7" s="4"/>
      <c r="J7" s="5">
        <v>36586</v>
      </c>
      <c r="K7" s="2"/>
      <c r="L7" s="5">
        <v>36707</v>
      </c>
      <c r="M7" s="4"/>
      <c r="N7" s="5">
        <v>36799</v>
      </c>
      <c r="O7" s="4"/>
      <c r="P7" s="5">
        <v>36890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10" ht="15.75">
      <c r="A10" s="2" t="s">
        <v>29</v>
      </c>
    </row>
    <row r="12" spans="1:39" ht="12.75">
      <c r="A12" t="s">
        <v>30</v>
      </c>
      <c r="B12" s="14">
        <f>28325+69172</f>
        <v>97497</v>
      </c>
      <c r="C12" s="14"/>
      <c r="D12" s="14">
        <f>51319+85722</f>
        <v>137041</v>
      </c>
      <c r="E12" s="14"/>
      <c r="F12" s="14">
        <v>190337</v>
      </c>
      <c r="G12" s="14"/>
      <c r="H12" s="14">
        <f>26950+182364</f>
        <v>209314</v>
      </c>
      <c r="I12" s="14"/>
      <c r="J12" s="14">
        <f>+B12</f>
        <v>97497</v>
      </c>
      <c r="K12" s="14"/>
      <c r="L12" s="14">
        <f>+B12+D12</f>
        <v>234538</v>
      </c>
      <c r="M12" s="14"/>
      <c r="N12" s="14">
        <f>+B12+D12+F12</f>
        <v>424875</v>
      </c>
      <c r="O12" s="14"/>
      <c r="P12" s="14">
        <f>+B12+D12+F12+H12</f>
        <v>634189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>
      <c r="A13" t="s">
        <v>42</v>
      </c>
      <c r="B13" s="14">
        <v>155166</v>
      </c>
      <c r="C13" s="14"/>
      <c r="D13" s="14">
        <v>102627</v>
      </c>
      <c r="E13" s="14"/>
      <c r="F13" s="14">
        <v>84972</v>
      </c>
      <c r="G13" s="14"/>
      <c r="H13" s="14">
        <v>150597</v>
      </c>
      <c r="I13" s="14"/>
      <c r="J13" s="14">
        <f aca="true" t="shared" si="0" ref="J13:J18">+B13</f>
        <v>155166</v>
      </c>
      <c r="K13" s="14"/>
      <c r="L13" s="14">
        <f aca="true" t="shared" si="1" ref="L13:L18">+B13+D13</f>
        <v>257793</v>
      </c>
      <c r="M13" s="14"/>
      <c r="N13" s="14">
        <f aca="true" t="shared" si="2" ref="N13:N18">+B13+D13+F13</f>
        <v>342765</v>
      </c>
      <c r="O13" s="14"/>
      <c r="P13" s="14">
        <f aca="true" t="shared" si="3" ref="P13:P18">+B13+D13+F13+H13</f>
        <v>493362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>
      <c r="A14" t="s">
        <v>32</v>
      </c>
      <c r="B14" s="14">
        <v>77836</v>
      </c>
      <c r="C14" s="14"/>
      <c r="D14" s="14">
        <v>46995</v>
      </c>
      <c r="E14" s="14"/>
      <c r="F14" s="14">
        <v>30997</v>
      </c>
      <c r="G14" s="14"/>
      <c r="H14" s="14">
        <v>3943</v>
      </c>
      <c r="I14" s="14"/>
      <c r="J14" s="14">
        <f t="shared" si="0"/>
        <v>77836</v>
      </c>
      <c r="K14" s="14"/>
      <c r="L14" s="14">
        <f t="shared" si="1"/>
        <v>124831</v>
      </c>
      <c r="M14" s="14"/>
      <c r="N14" s="14">
        <f t="shared" si="2"/>
        <v>155828</v>
      </c>
      <c r="O14" s="14"/>
      <c r="P14" s="14">
        <f t="shared" si="3"/>
        <v>159771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>
      <c r="A15" t="s">
        <v>33</v>
      </c>
      <c r="B15" s="14">
        <v>165301</v>
      </c>
      <c r="C15" s="14"/>
      <c r="D15" s="14">
        <v>121385</v>
      </c>
      <c r="E15" s="14"/>
      <c r="F15" s="14">
        <v>157211</v>
      </c>
      <c r="G15" s="14"/>
      <c r="H15" s="14">
        <v>124544</v>
      </c>
      <c r="I15" s="14"/>
      <c r="J15" s="14">
        <f t="shared" si="0"/>
        <v>165301</v>
      </c>
      <c r="K15" s="14"/>
      <c r="L15" s="14">
        <f t="shared" si="1"/>
        <v>286686</v>
      </c>
      <c r="M15" s="14"/>
      <c r="N15" s="14">
        <f t="shared" si="2"/>
        <v>443897</v>
      </c>
      <c r="O15" s="14"/>
      <c r="P15" s="14">
        <f t="shared" si="3"/>
        <v>568441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>
      <c r="A16" t="s">
        <v>34</v>
      </c>
      <c r="B16" s="14">
        <f>57503+98138</f>
        <v>155641</v>
      </c>
      <c r="C16" s="14"/>
      <c r="D16" s="14">
        <f>36777+42033</f>
        <v>78810</v>
      </c>
      <c r="E16" s="14"/>
      <c r="F16" s="14">
        <v>72709</v>
      </c>
      <c r="G16" s="14"/>
      <c r="H16" s="14">
        <f>55103+3587</f>
        <v>58690</v>
      </c>
      <c r="I16" s="14"/>
      <c r="J16" s="14">
        <f t="shared" si="0"/>
        <v>155641</v>
      </c>
      <c r="K16" s="14"/>
      <c r="L16" s="14">
        <f t="shared" si="1"/>
        <v>234451</v>
      </c>
      <c r="M16" s="14"/>
      <c r="N16" s="14">
        <f t="shared" si="2"/>
        <v>307160</v>
      </c>
      <c r="O16" s="14"/>
      <c r="P16" s="14">
        <f t="shared" si="3"/>
        <v>365850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2.75">
      <c r="A17" t="s">
        <v>35</v>
      </c>
      <c r="B17" s="14">
        <v>163739</v>
      </c>
      <c r="C17" s="14"/>
      <c r="D17" s="14">
        <v>131867</v>
      </c>
      <c r="E17" s="14"/>
      <c r="F17" s="14">
        <v>104339</v>
      </c>
      <c r="G17" s="14"/>
      <c r="H17" s="14">
        <v>86695</v>
      </c>
      <c r="I17" s="14"/>
      <c r="J17" s="14">
        <f t="shared" si="0"/>
        <v>163739</v>
      </c>
      <c r="K17" s="14"/>
      <c r="L17" s="14">
        <f t="shared" si="1"/>
        <v>295606</v>
      </c>
      <c r="M17" s="14"/>
      <c r="N17" s="14">
        <f t="shared" si="2"/>
        <v>399945</v>
      </c>
      <c r="O17" s="14"/>
      <c r="P17" s="14">
        <f t="shared" si="3"/>
        <v>486640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>
      <c r="A18" t="s">
        <v>36</v>
      </c>
      <c r="B18" s="14">
        <v>103757</v>
      </c>
      <c r="C18" s="14"/>
      <c r="D18" s="14">
        <v>77828</v>
      </c>
      <c r="E18" s="14"/>
      <c r="F18" s="14">
        <v>95992</v>
      </c>
      <c r="G18" s="14"/>
      <c r="H18" s="14">
        <f>4617+138584</f>
        <v>143201</v>
      </c>
      <c r="I18" s="14"/>
      <c r="J18" s="14">
        <f t="shared" si="0"/>
        <v>103757</v>
      </c>
      <c r="K18" s="14"/>
      <c r="L18" s="14">
        <f t="shared" si="1"/>
        <v>181585</v>
      </c>
      <c r="M18" s="14"/>
      <c r="N18" s="14">
        <f t="shared" si="2"/>
        <v>277577</v>
      </c>
      <c r="O18" s="14"/>
      <c r="P18" s="14">
        <f t="shared" si="3"/>
        <v>420778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2:39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2.75">
      <c r="A20" t="s">
        <v>37</v>
      </c>
      <c r="B20" s="15">
        <f>SUM(B12:B18)</f>
        <v>918937</v>
      </c>
      <c r="C20" s="14"/>
      <c r="D20" s="15">
        <f>SUM(D12:D18)</f>
        <v>696553</v>
      </c>
      <c r="E20" s="14"/>
      <c r="F20" s="15">
        <f>SUM(F12:F18)</f>
        <v>736557</v>
      </c>
      <c r="G20" s="14"/>
      <c r="H20" s="15">
        <f>SUM(H12:H18)</f>
        <v>776984</v>
      </c>
      <c r="I20" s="14"/>
      <c r="J20" s="15">
        <f>SUM(J12:J18)</f>
        <v>918937</v>
      </c>
      <c r="K20" s="14"/>
      <c r="L20" s="15">
        <f>SUM(L12:L18)</f>
        <v>1615490</v>
      </c>
      <c r="M20" s="14"/>
      <c r="N20" s="15">
        <f>SUM(N12:N18)</f>
        <v>2352047</v>
      </c>
      <c r="O20" s="14"/>
      <c r="P20" s="15">
        <f>SUM(P12:P18)</f>
        <v>3129031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2:39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2:3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.75">
      <c r="A24" s="2" t="s">
        <v>38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9:39" ht="12.75"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>
      <c r="A26" t="s">
        <v>30</v>
      </c>
      <c r="B26" s="14">
        <f>23482+50055</f>
        <v>73537</v>
      </c>
      <c r="C26" s="14"/>
      <c r="D26" s="14">
        <f>42981+53048</f>
        <v>96029</v>
      </c>
      <c r="E26" s="14"/>
      <c r="F26" s="14">
        <v>97772</v>
      </c>
      <c r="G26" s="14"/>
      <c r="H26" s="14">
        <f>16433+113164</f>
        <v>129597</v>
      </c>
      <c r="I26" s="14"/>
      <c r="J26" s="14">
        <f>+B26</f>
        <v>73537</v>
      </c>
      <c r="K26" s="14"/>
      <c r="L26" s="14">
        <f>+B26+D26</f>
        <v>169566</v>
      </c>
      <c r="M26" s="14"/>
      <c r="N26" s="14">
        <f>+B26+D26+F26</f>
        <v>267338</v>
      </c>
      <c r="O26" s="14"/>
      <c r="P26" s="14">
        <f>+B26+D26+F26+H26</f>
        <v>396935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>
      <c r="A27" t="s">
        <v>31</v>
      </c>
      <c r="B27" s="14">
        <v>113754</v>
      </c>
      <c r="C27" s="14"/>
      <c r="D27" s="14">
        <v>65362</v>
      </c>
      <c r="E27" s="14"/>
      <c r="F27" s="14">
        <v>67037</v>
      </c>
      <c r="G27" s="14"/>
      <c r="H27" s="14">
        <v>79974</v>
      </c>
      <c r="I27" s="14"/>
      <c r="J27" s="14">
        <f aca="true" t="shared" si="4" ref="J27:J32">+B27</f>
        <v>113754</v>
      </c>
      <c r="K27" s="14"/>
      <c r="L27" s="14">
        <f aca="true" t="shared" si="5" ref="L27:L32">+B27+D27</f>
        <v>179116</v>
      </c>
      <c r="M27" s="14"/>
      <c r="N27" s="14">
        <f aca="true" t="shared" si="6" ref="N27:N32">+B27+D27+F27</f>
        <v>246153</v>
      </c>
      <c r="O27" s="14"/>
      <c r="P27" s="14">
        <f aca="true" t="shared" si="7" ref="P27:P32">+B27+D27+F27+H27</f>
        <v>326127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>
      <c r="A28" t="s">
        <v>32</v>
      </c>
      <c r="B28" s="14">
        <v>77220</v>
      </c>
      <c r="C28" s="14"/>
      <c r="D28" s="14">
        <v>41397</v>
      </c>
      <c r="E28" s="14"/>
      <c r="F28" s="14">
        <v>15422</v>
      </c>
      <c r="G28" s="14"/>
      <c r="H28" s="14">
        <v>-1751</v>
      </c>
      <c r="I28" s="14"/>
      <c r="J28" s="14">
        <f t="shared" si="4"/>
        <v>77220</v>
      </c>
      <c r="K28" s="14"/>
      <c r="L28" s="14">
        <f t="shared" si="5"/>
        <v>118617</v>
      </c>
      <c r="M28" s="14"/>
      <c r="N28" s="14">
        <f t="shared" si="6"/>
        <v>134039</v>
      </c>
      <c r="O28" s="14"/>
      <c r="P28" s="14">
        <f t="shared" si="7"/>
        <v>132288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2.75">
      <c r="A29" t="s">
        <v>33</v>
      </c>
      <c r="B29" s="14">
        <v>122015</v>
      </c>
      <c r="C29" s="14"/>
      <c r="D29" s="14">
        <v>94841</v>
      </c>
      <c r="E29" s="14"/>
      <c r="F29" s="14">
        <v>113825</v>
      </c>
      <c r="G29" s="14"/>
      <c r="H29" s="14">
        <v>74068</v>
      </c>
      <c r="I29" s="14"/>
      <c r="J29" s="14">
        <f t="shared" si="4"/>
        <v>122015</v>
      </c>
      <c r="K29" s="14"/>
      <c r="L29" s="14">
        <f t="shared" si="5"/>
        <v>216856</v>
      </c>
      <c r="M29" s="14"/>
      <c r="N29" s="14">
        <f t="shared" si="6"/>
        <v>330681</v>
      </c>
      <c r="O29" s="14"/>
      <c r="P29" s="14">
        <f t="shared" si="7"/>
        <v>404749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>
      <c r="A30" t="s">
        <v>34</v>
      </c>
      <c r="B30" s="14">
        <f>44484+75426</f>
        <v>119910</v>
      </c>
      <c r="C30" s="14"/>
      <c r="D30" s="14">
        <f>27049+8516</f>
        <v>35565</v>
      </c>
      <c r="E30" s="14"/>
      <c r="F30" s="14">
        <f>60643-25000</f>
        <v>35643</v>
      </c>
      <c r="G30" s="14"/>
      <c r="H30" s="14">
        <f>37850+1388</f>
        <v>39238</v>
      </c>
      <c r="I30" s="14"/>
      <c r="J30" s="14">
        <f t="shared" si="4"/>
        <v>119910</v>
      </c>
      <c r="K30" s="14"/>
      <c r="L30" s="14">
        <f t="shared" si="5"/>
        <v>155475</v>
      </c>
      <c r="M30" s="14"/>
      <c r="N30" s="14">
        <f t="shared" si="6"/>
        <v>191118</v>
      </c>
      <c r="O30" s="14"/>
      <c r="P30" s="14">
        <f t="shared" si="7"/>
        <v>230356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>
      <c r="A31" t="s">
        <v>35</v>
      </c>
      <c r="B31" s="14">
        <v>59677</v>
      </c>
      <c r="C31" s="14"/>
      <c r="D31" s="14">
        <v>110304</v>
      </c>
      <c r="E31" s="14"/>
      <c r="F31" s="14">
        <v>90398</v>
      </c>
      <c r="G31" s="14"/>
      <c r="H31" s="14">
        <v>51435</v>
      </c>
      <c r="I31" s="14"/>
      <c r="J31" s="14">
        <f t="shared" si="4"/>
        <v>59677</v>
      </c>
      <c r="K31" s="14"/>
      <c r="L31" s="14">
        <f t="shared" si="5"/>
        <v>169981</v>
      </c>
      <c r="M31" s="14"/>
      <c r="N31" s="14">
        <f t="shared" si="6"/>
        <v>260379</v>
      </c>
      <c r="O31" s="14"/>
      <c r="P31" s="14">
        <f t="shared" si="7"/>
        <v>311814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>
      <c r="A32" t="s">
        <v>36</v>
      </c>
      <c r="B32" s="14">
        <v>85986</v>
      </c>
      <c r="C32" s="14"/>
      <c r="D32" s="14">
        <v>56411</v>
      </c>
      <c r="E32" s="14"/>
      <c r="F32" s="14">
        <f>55005+25000</f>
        <v>80005</v>
      </c>
      <c r="G32" s="14"/>
      <c r="H32" s="14">
        <f>4099+87470</f>
        <v>91569</v>
      </c>
      <c r="I32" s="14"/>
      <c r="J32" s="14">
        <f t="shared" si="4"/>
        <v>85986</v>
      </c>
      <c r="K32" s="14"/>
      <c r="L32" s="14">
        <f t="shared" si="5"/>
        <v>142397</v>
      </c>
      <c r="M32" s="14"/>
      <c r="N32" s="14">
        <f t="shared" si="6"/>
        <v>222402</v>
      </c>
      <c r="O32" s="14"/>
      <c r="P32" s="14">
        <f t="shared" si="7"/>
        <v>313971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2:3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>
      <c r="A34" t="s">
        <v>37</v>
      </c>
      <c r="B34" s="15">
        <f>SUM(B26:B32)</f>
        <v>652099</v>
      </c>
      <c r="C34" s="14"/>
      <c r="D34" s="15">
        <f>SUM(D26:D32)</f>
        <v>499909</v>
      </c>
      <c r="E34" s="14"/>
      <c r="F34" s="15">
        <f>SUM(F26:F32)</f>
        <v>500102</v>
      </c>
      <c r="G34" s="14"/>
      <c r="H34" s="15">
        <f>SUM(H26:H32)</f>
        <v>464130</v>
      </c>
      <c r="I34" s="14"/>
      <c r="J34" s="15">
        <f>SUM(J26:J32)</f>
        <v>652099</v>
      </c>
      <c r="K34" s="14"/>
      <c r="L34" s="15">
        <f>SUM(L26:L32)</f>
        <v>1152008</v>
      </c>
      <c r="M34" s="14"/>
      <c r="N34" s="15">
        <f>SUM(N26:N32)</f>
        <v>1652110</v>
      </c>
      <c r="O34" s="14"/>
      <c r="P34" s="15">
        <f>SUM(P26:P32)</f>
        <v>2116240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2:3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2:39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2:39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5.75">
      <c r="A38" s="2" t="s">
        <v>39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9:39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>
      <c r="A40" t="s">
        <v>30</v>
      </c>
      <c r="B40" s="14">
        <f>34318+43910</f>
        <v>78228</v>
      </c>
      <c r="C40" s="14"/>
      <c r="D40" s="14">
        <f>38068+41606</f>
        <v>79674</v>
      </c>
      <c r="E40" s="14"/>
      <c r="F40" s="14">
        <v>87945</v>
      </c>
      <c r="G40" s="14"/>
      <c r="H40" s="14">
        <f>35757+77049</f>
        <v>112806</v>
      </c>
      <c r="I40" s="14"/>
      <c r="J40" s="14">
        <f>+B40</f>
        <v>78228</v>
      </c>
      <c r="K40" s="14"/>
      <c r="L40" s="14">
        <f>+B40+D40</f>
        <v>157902</v>
      </c>
      <c r="M40" s="14"/>
      <c r="N40" s="14">
        <f>+B40+D40+F40</f>
        <v>245847</v>
      </c>
      <c r="O40" s="14"/>
      <c r="P40" s="14">
        <f>+B40+D40+F40+H40</f>
        <v>358653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2.75">
      <c r="A41" t="s">
        <v>31</v>
      </c>
      <c r="B41" s="14">
        <v>87937</v>
      </c>
      <c r="C41" s="14"/>
      <c r="D41" s="14">
        <v>104289</v>
      </c>
      <c r="E41" s="14"/>
      <c r="F41" s="14">
        <v>104781</v>
      </c>
      <c r="G41" s="14"/>
      <c r="H41" s="14">
        <v>93445</v>
      </c>
      <c r="I41" s="14"/>
      <c r="J41" s="14">
        <f aca="true" t="shared" si="8" ref="J41:J46">+B41</f>
        <v>87937</v>
      </c>
      <c r="K41" s="14"/>
      <c r="L41" s="14">
        <f aca="true" t="shared" si="9" ref="L41:L46">+B41+D41</f>
        <v>192226</v>
      </c>
      <c r="M41" s="14"/>
      <c r="N41" s="14">
        <f aca="true" t="shared" si="10" ref="N41:N46">+B41+D41+F41</f>
        <v>297007</v>
      </c>
      <c r="O41" s="14"/>
      <c r="P41" s="14">
        <f aca="true" t="shared" si="11" ref="P41:P46">+B41+D41+F41+H41</f>
        <v>390452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>
      <c r="A42" t="s">
        <v>32</v>
      </c>
      <c r="B42" s="14">
        <v>29278</v>
      </c>
      <c r="C42" s="14"/>
      <c r="D42" s="14">
        <v>36358</v>
      </c>
      <c r="E42" s="14"/>
      <c r="F42" s="14">
        <v>35328</v>
      </c>
      <c r="G42" s="14"/>
      <c r="H42" s="14">
        <v>31854</v>
      </c>
      <c r="I42" s="14"/>
      <c r="J42" s="14">
        <f t="shared" si="8"/>
        <v>29278</v>
      </c>
      <c r="K42" s="14"/>
      <c r="L42" s="14">
        <f t="shared" si="9"/>
        <v>65636</v>
      </c>
      <c r="M42" s="14"/>
      <c r="N42" s="14">
        <f t="shared" si="10"/>
        <v>100964</v>
      </c>
      <c r="O42" s="14"/>
      <c r="P42" s="14">
        <f t="shared" si="11"/>
        <v>132818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2.75">
      <c r="A43" t="s">
        <v>33</v>
      </c>
      <c r="B43" s="14">
        <v>82606</v>
      </c>
      <c r="C43" s="14"/>
      <c r="D43" s="14">
        <v>91577</v>
      </c>
      <c r="E43" s="14"/>
      <c r="F43" s="14">
        <v>105797</v>
      </c>
      <c r="G43" s="14"/>
      <c r="H43" s="14">
        <v>54367</v>
      </c>
      <c r="I43" s="14"/>
      <c r="J43" s="14">
        <f t="shared" si="8"/>
        <v>82606</v>
      </c>
      <c r="K43" s="14"/>
      <c r="L43" s="14">
        <f t="shared" si="9"/>
        <v>174183</v>
      </c>
      <c r="M43" s="14"/>
      <c r="N43" s="14">
        <f t="shared" si="10"/>
        <v>279980</v>
      </c>
      <c r="O43" s="14"/>
      <c r="P43" s="14">
        <f t="shared" si="11"/>
        <v>334347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2.75">
      <c r="A44" t="s">
        <v>34</v>
      </c>
      <c r="B44" s="14">
        <f>23220+21296</f>
        <v>44516</v>
      </c>
      <c r="C44" s="14"/>
      <c r="D44" s="14">
        <f>24089+17011</f>
        <v>41100</v>
      </c>
      <c r="E44" s="14"/>
      <c r="F44" s="14">
        <v>78552</v>
      </c>
      <c r="G44" s="14"/>
      <c r="H44" s="14">
        <f>45930+2175</f>
        <v>48105</v>
      </c>
      <c r="I44" s="14"/>
      <c r="J44" s="14">
        <f t="shared" si="8"/>
        <v>44516</v>
      </c>
      <c r="K44" s="14"/>
      <c r="L44" s="14">
        <f t="shared" si="9"/>
        <v>85616</v>
      </c>
      <c r="M44" s="14"/>
      <c r="N44" s="14">
        <f t="shared" si="10"/>
        <v>164168</v>
      </c>
      <c r="O44" s="14"/>
      <c r="P44" s="14">
        <f t="shared" si="11"/>
        <v>212273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>
      <c r="A45" t="s">
        <v>35</v>
      </c>
      <c r="B45" s="14">
        <v>103062</v>
      </c>
      <c r="C45" s="14"/>
      <c r="D45" s="14">
        <v>95158</v>
      </c>
      <c r="E45" s="14"/>
      <c r="F45" s="14">
        <v>93378</v>
      </c>
      <c r="G45" s="14"/>
      <c r="H45" s="14">
        <v>66226</v>
      </c>
      <c r="I45" s="14"/>
      <c r="J45" s="14">
        <f t="shared" si="8"/>
        <v>103062</v>
      </c>
      <c r="K45" s="14"/>
      <c r="L45" s="14">
        <f t="shared" si="9"/>
        <v>198220</v>
      </c>
      <c r="M45" s="14"/>
      <c r="N45" s="14">
        <f t="shared" si="10"/>
        <v>291598</v>
      </c>
      <c r="O45" s="14"/>
      <c r="P45" s="14">
        <f t="shared" si="11"/>
        <v>357824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>
      <c r="A46" t="s">
        <v>36</v>
      </c>
      <c r="B46" s="14">
        <v>68872</v>
      </c>
      <c r="C46" s="14"/>
      <c r="D46" s="14">
        <v>55219</v>
      </c>
      <c r="E46" s="14"/>
      <c r="F46" s="14">
        <v>34164</v>
      </c>
      <c r="G46" s="14"/>
      <c r="H46" s="14">
        <f>5249+85369</f>
        <v>90618</v>
      </c>
      <c r="I46" s="14"/>
      <c r="J46" s="14">
        <f t="shared" si="8"/>
        <v>68872</v>
      </c>
      <c r="K46" s="14"/>
      <c r="L46" s="14">
        <f t="shared" si="9"/>
        <v>124091</v>
      </c>
      <c r="M46" s="14"/>
      <c r="N46" s="14">
        <f t="shared" si="10"/>
        <v>158255</v>
      </c>
      <c r="O46" s="14"/>
      <c r="P46" s="14">
        <f t="shared" si="11"/>
        <v>248873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2:39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>
      <c r="A48" t="s">
        <v>37</v>
      </c>
      <c r="B48" s="15">
        <f>SUM(B40:B46)</f>
        <v>494499</v>
      </c>
      <c r="C48" s="14"/>
      <c r="D48" s="15">
        <f>SUM(D40:D46)</f>
        <v>503375</v>
      </c>
      <c r="E48" s="14"/>
      <c r="F48" s="15">
        <f>SUM(F40:F46)</f>
        <v>539945</v>
      </c>
      <c r="G48" s="14"/>
      <c r="H48" s="15">
        <f>SUM(H40:H46)</f>
        <v>497421</v>
      </c>
      <c r="I48" s="14"/>
      <c r="J48" s="15">
        <f>SUM(J40:J46)</f>
        <v>494499</v>
      </c>
      <c r="K48" s="14"/>
      <c r="L48" s="15">
        <f>SUM(L40:L46)</f>
        <v>997874</v>
      </c>
      <c r="M48" s="14"/>
      <c r="N48" s="15">
        <f>SUM(N40:N46)</f>
        <v>1537819</v>
      </c>
      <c r="O48" s="14"/>
      <c r="P48" s="15">
        <f>SUM(P40:P46)</f>
        <v>2035240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2:3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2:39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:39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2:3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2:3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2:39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2:39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2:39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39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:39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3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2:3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2:39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2:3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2:3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2:3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2:3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2:3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2:3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3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2:3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2:3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2:3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2:3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2:3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2:39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2:3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2:3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2:3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39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39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2:3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2:3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2:3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2:3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2:39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2:3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2:3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2:3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2:39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2:39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2:3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2:3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2:3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2:3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2:39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2:3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2:3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2:3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2:39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2:39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2:3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2:3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2:3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2:3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2:39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2:3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2:3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3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2:39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2:39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2:3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2:39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2:39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2:39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2:39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2:3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2:3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2:3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2:3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2:3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2:39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2:39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2:39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2:39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2:39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2:39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2:39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2:39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2:3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2:39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2:39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2:39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2:39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2:39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2:39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2:39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2:39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2:3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2:39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2:39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2:39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2:39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2:39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2:39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2:39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2:39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2:39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2:39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2:39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2:39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2:39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2:39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2:39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2:39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2:39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2:39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2:39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2:39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2:39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2:39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2:39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2:39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2:39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2:39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2:39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2:39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2:39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2:39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2:39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2:39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2:39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2:39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2:39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2:39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2:39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</row>
    <row r="187" spans="2:39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</row>
    <row r="188" spans="2:39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2:39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</row>
    <row r="190" spans="2:39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2:39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2:39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2:39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2:39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2:39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</row>
    <row r="197" spans="2:39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2:39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2:39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2:39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2:39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2:39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2:39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2:39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2:39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2:39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</row>
    <row r="208" spans="2:39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</row>
    <row r="209" spans="2:39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2:39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</row>
    <row r="211" spans="2:39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</row>
    <row r="212" spans="2:39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2:39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2:39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2:39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2:39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2:39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2:39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2:39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2:39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2:39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2:39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2:39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2:39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2:39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2:39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2:39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2:39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2:39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2:39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2:39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2:39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2:39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2:39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2:39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2:39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2:39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2:39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2:39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2:39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2:39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2:39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2:39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2:39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2:39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2:39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2:39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2:39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2:39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2:39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2:39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2:39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2:39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2:39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2:39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2:39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2:39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2:39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2:39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2:39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2:39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2:39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2:39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  <row r="264" spans="2:39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</row>
    <row r="265" spans="2:39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</row>
    <row r="266" spans="2:39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</row>
    <row r="267" spans="2:39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</row>
    <row r="268" spans="2:39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</row>
    <row r="269" spans="2:39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</row>
    <row r="270" spans="2:39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</row>
    <row r="271" spans="2:39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</row>
    <row r="272" spans="2:39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</row>
    <row r="273" spans="2:39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</row>
    <row r="274" spans="2:39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</row>
    <row r="275" spans="2:39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</row>
    <row r="276" spans="2:39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</row>
    <row r="277" spans="2:39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</row>
    <row r="278" spans="2:39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</row>
    <row r="279" spans="2:39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</row>
    <row r="280" spans="2:39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</row>
    <row r="281" spans="2:39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</row>
    <row r="282" spans="2:39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</row>
    <row r="283" spans="2:39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</row>
    <row r="284" spans="2:39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</row>
    <row r="285" spans="2:39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</row>
    <row r="286" spans="2:39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</row>
    <row r="287" spans="2:39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</row>
    <row r="288" spans="2:39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</row>
    <row r="289" spans="2:39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</row>
    <row r="290" spans="2:39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</row>
    <row r="291" spans="2:39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</row>
    <row r="292" spans="2:39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</row>
    <row r="293" spans="2:39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</row>
    <row r="294" spans="2:39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</row>
    <row r="295" spans="2:39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</row>
    <row r="296" spans="2:39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</row>
    <row r="297" spans="2:39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</row>
    <row r="298" spans="2:39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</row>
    <row r="299" spans="2:39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</row>
    <row r="300" spans="2:39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</row>
    <row r="301" spans="2:39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</row>
    <row r="302" spans="2:39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</row>
    <row r="303" spans="2:39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</row>
    <row r="304" spans="2:39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</row>
    <row r="305" spans="2:39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2:39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</row>
    <row r="307" spans="2:39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</row>
    <row r="308" spans="2:39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2:39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</row>
    <row r="310" spans="2:39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</row>
    <row r="311" spans="2:39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2:39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</row>
    <row r="313" spans="2:39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</row>
    <row r="314" spans="2:39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2:39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</row>
    <row r="316" spans="2:39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</row>
    <row r="317" spans="2:39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</row>
    <row r="318" spans="2:39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</row>
    <row r="319" spans="2:39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</row>
    <row r="320" spans="2:39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2:39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</row>
    <row r="322" spans="2:39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</row>
    <row r="323" spans="2:39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2:39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</row>
    <row r="325" spans="2:39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</row>
    <row r="326" spans="2:39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2:39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</row>
    <row r="328" spans="2:39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</row>
    <row r="329" spans="2:39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</row>
    <row r="330" spans="2:39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</row>
    <row r="331" spans="2:39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</row>
    <row r="332" spans="2:39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2:39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</row>
    <row r="334" spans="2:39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</row>
    <row r="335" spans="2:39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</row>
    <row r="336" spans="2:39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</row>
    <row r="337" spans="2:39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</row>
    <row r="338" spans="2:39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</row>
    <row r="339" spans="2:39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</row>
    <row r="340" spans="2:39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</row>
    <row r="341" spans="2:39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</row>
    <row r="342" spans="2:39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</row>
    <row r="343" spans="2:39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</row>
    <row r="344" spans="2:39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</row>
    <row r="345" spans="2:39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</row>
    <row r="346" spans="2:39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</row>
    <row r="347" spans="2:39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</row>
    <row r="348" spans="2:39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</row>
    <row r="349" spans="2:39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</row>
    <row r="350" spans="2:39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</row>
    <row r="351" spans="2:39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</row>
    <row r="352" spans="2:39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</row>
    <row r="353" spans="2:39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</row>
    <row r="354" spans="2:39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</row>
    <row r="355" spans="2:39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</row>
    <row r="356" spans="2:39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</row>
    <row r="357" spans="2:39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</row>
    <row r="358" spans="2:39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</row>
    <row r="359" spans="2:39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</row>
    <row r="360" spans="2:39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</row>
    <row r="361" spans="2:39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</row>
    <row r="362" spans="2:39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</row>
    <row r="363" spans="2:39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</row>
    <row r="364" spans="2:39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</row>
    <row r="365" spans="2:39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</row>
    <row r="366" spans="2:39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</row>
    <row r="367" spans="2:39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</row>
    <row r="368" spans="2:39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</row>
    <row r="369" spans="2:39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</row>
    <row r="370" spans="2:39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</row>
    <row r="371" spans="2:39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</row>
    <row r="372" spans="2:39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</row>
    <row r="373" spans="2:39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</row>
    <row r="374" spans="2:39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</row>
    <row r="375" spans="2:39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</row>
    <row r="376" spans="2:39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</row>
    <row r="377" spans="2:39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</row>
    <row r="378" spans="2:39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</row>
    <row r="379" spans="2:39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</row>
    <row r="380" spans="2:39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</row>
    <row r="381" spans="2:39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</row>
    <row r="382" spans="2:39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</row>
    <row r="383" spans="2:39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</row>
    <row r="384" spans="2:39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</row>
    <row r="385" spans="2:39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</row>
    <row r="386" spans="2:39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</row>
    <row r="387" spans="2:39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</row>
    <row r="388" spans="2:39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</row>
    <row r="389" spans="2:39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2:39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</row>
    <row r="391" spans="2:39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</row>
    <row r="392" spans="2:39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</row>
    <row r="393" spans="2:39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</row>
    <row r="394" spans="2:39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</row>
    <row r="395" spans="2:39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</row>
    <row r="396" spans="2:39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</row>
    <row r="397" spans="2:39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</row>
    <row r="398" spans="2:39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</row>
    <row r="399" spans="2:39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</row>
    <row r="400" spans="2:39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</row>
    <row r="401" spans="2:39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</row>
    <row r="402" spans="2:39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</row>
    <row r="403" spans="2:39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</row>
    <row r="404" spans="2:39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</row>
    <row r="405" spans="2:39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</row>
    <row r="406" spans="2:39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</row>
    <row r="407" spans="2:39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</row>
    <row r="408" spans="2:39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</row>
    <row r="409" spans="2:39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</row>
    <row r="410" spans="2:39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</row>
    <row r="411" spans="2:39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</row>
    <row r="412" spans="2:39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</row>
    <row r="413" spans="2:39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</row>
    <row r="414" spans="2:39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</row>
    <row r="415" spans="2:39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</row>
    <row r="416" spans="2:39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</row>
    <row r="417" spans="2:39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</row>
    <row r="418" spans="2:39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</row>
    <row r="419" spans="2:39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</row>
    <row r="420" spans="2:39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</row>
    <row r="421" spans="2:39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</row>
    <row r="422" spans="2:39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</row>
    <row r="423" spans="2:39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</row>
    <row r="424" spans="2:39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</row>
    <row r="425" spans="2:39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</row>
    <row r="426" spans="2:39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</row>
    <row r="427" spans="2:39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</row>
    <row r="428" spans="2:39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</row>
    <row r="429" spans="2:39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</row>
    <row r="430" spans="2:39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</row>
    <row r="431" spans="2:39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</row>
    <row r="432" spans="2:39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</row>
    <row r="433" spans="2:39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</row>
    <row r="434" spans="2:39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</row>
    <row r="435" spans="2:39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</row>
    <row r="436" spans="2:39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</row>
    <row r="437" spans="2:39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</row>
    <row r="438" spans="2:39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</row>
    <row r="439" spans="2:39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</row>
    <row r="440" spans="2:39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</row>
    <row r="441" spans="2:39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</row>
    <row r="442" spans="2:39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</row>
    <row r="443" spans="2:39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</row>
    <row r="444" spans="2:39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</row>
    <row r="445" spans="2:39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</row>
    <row r="446" spans="2:39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</row>
    <row r="447" spans="2:39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</row>
    <row r="448" spans="2:39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</row>
    <row r="449" spans="2:39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</row>
    <row r="450" spans="2:39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</row>
    <row r="451" spans="2:39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</row>
    <row r="452" spans="2:39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</row>
    <row r="453" spans="2:39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</row>
    <row r="454" spans="2:39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</row>
    <row r="455" spans="2:39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</row>
    <row r="456" spans="2:39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</row>
    <row r="457" spans="2:39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</row>
    <row r="458" spans="2:39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</row>
    <row r="459" spans="2:39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</row>
    <row r="460" spans="2:39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</row>
    <row r="461" spans="2:39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</row>
    <row r="462" spans="2:39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</row>
    <row r="463" spans="2:39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</row>
    <row r="464" spans="2:39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</row>
    <row r="465" spans="2:39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</row>
    <row r="466" spans="2:39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</row>
    <row r="467" spans="2:39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</row>
    <row r="468" spans="2:39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</row>
    <row r="469" spans="2:39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</row>
    <row r="470" spans="2:39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</row>
    <row r="471" spans="2:39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</row>
    <row r="472" spans="2:39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</row>
    <row r="473" spans="2:39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</row>
    <row r="474" spans="2:39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</row>
    <row r="475" spans="2:39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</row>
    <row r="476" spans="2:39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</row>
    <row r="477" spans="2:39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</row>
    <row r="478" spans="2:39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</row>
    <row r="479" spans="2:39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</row>
    <row r="480" spans="2:39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</row>
    <row r="481" spans="2:39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</row>
    <row r="482" spans="2:39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</row>
    <row r="483" spans="2:39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</row>
    <row r="484" spans="2:39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</row>
    <row r="485" spans="2:39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</row>
    <row r="486" spans="2:39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</row>
    <row r="487" spans="2:39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</row>
    <row r="488" spans="2:39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</row>
    <row r="489" spans="2:39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</row>
    <row r="490" spans="2:39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</row>
    <row r="491" spans="2:39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</row>
    <row r="492" spans="2:39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</row>
    <row r="493" spans="2:39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</row>
    <row r="494" spans="2:39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</row>
    <row r="495" spans="2:39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</row>
    <row r="496" spans="2:39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</row>
    <row r="497" spans="2:39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</row>
    <row r="498" spans="2:39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</row>
    <row r="499" spans="2:39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</row>
    <row r="500" spans="2:39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</row>
    <row r="501" spans="2:39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</row>
    <row r="502" spans="2:39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</row>
    <row r="503" spans="2:39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</row>
    <row r="504" spans="2:39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</row>
    <row r="505" spans="2:39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</row>
    <row r="506" spans="2:39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</row>
    <row r="507" spans="2:39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</row>
    <row r="508" spans="2:39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</row>
    <row r="509" spans="2:39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</row>
    <row r="510" spans="2:39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</row>
    <row r="511" spans="2:39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</row>
    <row r="512" spans="2:39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</row>
    <row r="513" spans="2:39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</row>
    <row r="514" spans="2:39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</row>
    <row r="515" spans="2:39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</row>
    <row r="516" spans="2:39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</row>
    <row r="517" spans="2:39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</row>
    <row r="518" spans="2:39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</row>
    <row r="519" spans="2:39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</row>
    <row r="520" spans="2:39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</row>
    <row r="521" spans="2:39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</row>
    <row r="522" spans="2:39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</row>
    <row r="523" spans="2:39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</row>
    <row r="524" spans="2:39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</row>
    <row r="525" spans="2:39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</row>
    <row r="526" spans="2:39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</row>
    <row r="527" spans="2:39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</row>
    <row r="528" spans="2:39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</row>
    <row r="529" spans="2:39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</row>
    <row r="530" spans="2:39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</row>
    <row r="531" spans="2:39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</row>
    <row r="532" spans="2:39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</row>
    <row r="533" spans="2:39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</row>
    <row r="534" spans="2:39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</row>
    <row r="535" spans="2:39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</row>
    <row r="536" spans="2:39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</row>
    <row r="537" spans="2:39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</row>
    <row r="538" spans="2:39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</row>
    <row r="539" spans="2:39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</row>
    <row r="540" spans="2:39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</row>
    <row r="541" spans="2:39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</row>
    <row r="542" spans="2:39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</row>
    <row r="543" spans="2:39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</row>
    <row r="544" spans="2:39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</row>
    <row r="545" spans="2:39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</row>
    <row r="546" spans="2:39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</row>
    <row r="547" spans="2:39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</row>
    <row r="548" spans="2:39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</row>
    <row r="549" spans="2:39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</row>
    <row r="550" spans="2:39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</row>
    <row r="551" spans="2:39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</row>
    <row r="552" spans="2:39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</row>
    <row r="553" spans="2:39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</row>
    <row r="554" spans="2:39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</row>
    <row r="555" spans="2:39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</row>
    <row r="556" spans="2:39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</row>
    <row r="557" spans="2:39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</row>
    <row r="558" spans="2:39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</row>
    <row r="559" spans="2:39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</row>
    <row r="560" spans="2:39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</row>
    <row r="561" spans="2:39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</row>
    <row r="562" spans="2:39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</row>
    <row r="563" spans="2:39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</row>
    <row r="564" spans="2:39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</row>
    <row r="565" spans="2:39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</row>
    <row r="566" spans="2:39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</row>
    <row r="567" spans="2:39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</row>
    <row r="568" spans="2:39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</row>
    <row r="569" spans="2:39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</row>
    <row r="570" spans="2:39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</row>
    <row r="571" spans="2:39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</row>
    <row r="572" spans="2:39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</row>
    <row r="573" spans="2:39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</row>
    <row r="574" spans="2:39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</row>
    <row r="575" spans="2:39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</row>
    <row r="576" spans="2:39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</row>
    <row r="577" spans="2:39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</row>
    <row r="578" spans="2:39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</row>
    <row r="579" spans="2:39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</row>
    <row r="580" spans="2:39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</row>
    <row r="581" spans="2:39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</row>
    <row r="582" spans="2:39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</row>
    <row r="583" spans="2:39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</row>
    <row r="584" spans="2:39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</row>
    <row r="585" spans="2:39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</row>
    <row r="586" spans="2:39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</row>
    <row r="587" spans="2:39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</row>
    <row r="588" spans="2:39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</row>
    <row r="589" spans="2:39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</row>
    <row r="590" spans="2:39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</row>
    <row r="591" spans="2:39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</row>
    <row r="592" spans="2:39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</row>
    <row r="593" spans="2:39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</row>
    <row r="594" spans="2:39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</row>
    <row r="595" spans="2:39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</row>
    <row r="596" spans="2:39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</row>
    <row r="597" spans="2:39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</row>
    <row r="598" spans="2:39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</row>
    <row r="599" spans="2:39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</row>
    <row r="600" spans="2:39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</row>
    <row r="601" spans="2:39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</row>
    <row r="602" spans="2:39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</row>
    <row r="603" spans="2:39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</row>
    <row r="604" spans="2:39" ht="12.7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</row>
    <row r="605" spans="2:39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</row>
    <row r="606" spans="2:39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</row>
    <row r="607" spans="2:39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</row>
    <row r="608" spans="2:39" ht="12.7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</row>
    <row r="609" spans="2:39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</row>
    <row r="610" spans="2:39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</row>
    <row r="611" spans="2:39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</row>
    <row r="612" spans="2:39" ht="12.7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</row>
    <row r="613" spans="2:39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</row>
    <row r="614" spans="2:39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</row>
    <row r="615" spans="2:39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</row>
    <row r="616" spans="2:39" ht="12.7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</row>
    <row r="617" spans="2:39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</row>
    <row r="618" spans="2:39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</row>
    <row r="619" spans="2:39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</row>
    <row r="620" spans="2:39" ht="12.7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</row>
    <row r="621" spans="2:39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</row>
    <row r="622" spans="2:39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</row>
    <row r="623" spans="2:39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</row>
    <row r="624" spans="2:39" ht="12.7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</row>
    <row r="625" spans="2:39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</row>
    <row r="626" spans="2:39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</row>
    <row r="627" spans="2:39" ht="12.7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</row>
    <row r="628" spans="2:39" ht="12.7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</row>
    <row r="629" spans="2:39" ht="12.7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</row>
    <row r="630" spans="2:39" ht="12.7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</row>
    <row r="631" spans="2:39" ht="12.7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</row>
    <row r="632" spans="2:39" ht="12.7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</row>
    <row r="633" spans="2:39" ht="12.7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</row>
    <row r="634" spans="2:39" ht="12.7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</row>
    <row r="635" spans="2:39" ht="12.7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</row>
    <row r="636" spans="2:39" ht="12.7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</row>
    <row r="637" spans="2:39" ht="12.7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</row>
    <row r="638" spans="2:39" ht="12.7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</row>
    <row r="639" spans="2:39" ht="12.7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</row>
    <row r="640" spans="2:39" ht="12.7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</row>
    <row r="641" spans="2:39" ht="12.7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</row>
    <row r="642" spans="2:39" ht="12.7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</row>
    <row r="643" spans="2:39" ht="12.7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</row>
    <row r="644" spans="2:39" ht="12.7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</row>
    <row r="645" spans="2:39" ht="12.7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</row>
    <row r="646" spans="2:39" ht="12.7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</row>
    <row r="647" spans="2:39" ht="12.7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</row>
    <row r="648" spans="2:39" ht="12.7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</row>
    <row r="649" spans="2:39" ht="12.7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</row>
    <row r="650" spans="2:39" ht="12.7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</row>
    <row r="651" spans="2:39" ht="12.7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</row>
    <row r="652" spans="2:39" ht="12.7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</row>
    <row r="653" spans="2:39" ht="12.7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</row>
    <row r="654" spans="2:39" ht="12.7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</row>
    <row r="655" spans="2:39" ht="12.7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</row>
    <row r="656" spans="2:39" ht="12.7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</row>
    <row r="657" spans="2:39" ht="12.7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</row>
    <row r="658" spans="2:39" ht="12.7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</row>
    <row r="659" spans="2:39" ht="12.7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</row>
    <row r="660" spans="2:39" ht="12.7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</row>
    <row r="661" spans="2:39" ht="12.7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</row>
    <row r="662" spans="2:39" ht="12.7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</row>
    <row r="663" spans="2:39" ht="12.7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</row>
    <row r="664" spans="2:39" ht="12.7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</row>
    <row r="665" spans="2:39" ht="12.7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</row>
    <row r="666" spans="2:39" ht="12.7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</row>
    <row r="667" spans="2:39" ht="12.7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</row>
    <row r="668" spans="2:39" ht="12.7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</row>
    <row r="669" spans="2:39" ht="12.7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</row>
    <row r="670" spans="2:39" ht="12.7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</row>
    <row r="671" spans="2:39" ht="12.7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</row>
    <row r="672" spans="2:39" ht="12.7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</row>
    <row r="673" spans="2:39" ht="12.7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</row>
    <row r="674" spans="2:39" ht="12.7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</row>
    <row r="675" spans="2:39" ht="12.7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</row>
    <row r="676" spans="2:39" ht="12.7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</row>
    <row r="677" spans="2:39" ht="12.7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</row>
    <row r="678" spans="2:39" ht="12.7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</row>
    <row r="679" spans="2:39" ht="12.7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</row>
    <row r="680" spans="2:39" ht="12.7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</row>
    <row r="681" spans="2:39" ht="12.7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</row>
    <row r="682" spans="2:39" ht="12.7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</row>
    <row r="683" spans="2:39" ht="12.7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</row>
    <row r="684" spans="2:39" ht="12.7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</row>
    <row r="685" spans="2:39" ht="12.7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</row>
    <row r="686" spans="2:39" ht="12.7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</row>
    <row r="687" spans="2:39" ht="12.7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</row>
  </sheetData>
  <printOptions/>
  <pageMargins left="0.38" right="0.38" top="0.75" bottom="0.88" header="0.5" footer="0.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Shelley Albanese</cp:lastModifiedBy>
  <cp:lastPrinted>2001-02-16T00:01:04Z</cp:lastPrinted>
  <dcterms:created xsi:type="dcterms:W3CDTF">2000-07-13T18:19:12Z</dcterms:created>
  <dcterms:modified xsi:type="dcterms:W3CDTF">2001-11-01T19:19:11Z</dcterms:modified>
  <cp:category/>
  <cp:version/>
  <cp:contentType/>
  <cp:contentStatus/>
</cp:coreProperties>
</file>