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egment info" sheetId="1" r:id="rId1"/>
    <sheet name="Product info." sheetId="2" r:id="rId2"/>
    <sheet name="Sheet3" sheetId="3" r:id="rId3"/>
  </sheets>
  <definedNames>
    <definedName name="_xlnm.Print_Area" localSheetId="1">'Product info.'!$A$1:$P$46</definedName>
    <definedName name="_xlnm.Print_Area" localSheetId="0">'Segment info'!$A$9:$P$137</definedName>
    <definedName name="_xlnm.Print_Titles" localSheetId="0">'Segment info'!$1:$7</definedName>
  </definedNames>
  <calcPr fullCalcOnLoad="1"/>
</workbook>
</file>

<file path=xl/sharedStrings.xml><?xml version="1.0" encoding="utf-8"?>
<sst xmlns="http://schemas.openxmlformats.org/spreadsheetml/2006/main" count="126" uniqueCount="46">
  <si>
    <t xml:space="preserve">XL CAPITAL LTD </t>
  </si>
  <si>
    <t>3 months</t>
  </si>
  <si>
    <t>6 months</t>
  </si>
  <si>
    <t>9 months</t>
  </si>
  <si>
    <t>12 months</t>
  </si>
  <si>
    <t>Quarter</t>
  </si>
  <si>
    <t>INSURANCE</t>
  </si>
  <si>
    <t>Gross premium written</t>
  </si>
  <si>
    <t>Net premium written</t>
  </si>
  <si>
    <t>Net premium earned</t>
  </si>
  <si>
    <t>Fee and other income</t>
  </si>
  <si>
    <t>Net losses and loss expenses</t>
  </si>
  <si>
    <t>Acquisition costs</t>
  </si>
  <si>
    <t>Operating expenses</t>
  </si>
  <si>
    <t>Exchange (gains) losses</t>
  </si>
  <si>
    <t>Underwriting profit ( loss)</t>
  </si>
  <si>
    <t>Loss and loss expense ratio</t>
  </si>
  <si>
    <t>Underwriting expense ratio</t>
  </si>
  <si>
    <t>Combined ratio</t>
  </si>
  <si>
    <t>REINSURANCE</t>
  </si>
  <si>
    <t>LLOYDS</t>
  </si>
  <si>
    <t>FINANCIAL SERVICES</t>
  </si>
  <si>
    <t>TOTAL</t>
  </si>
  <si>
    <t>Intercompany stop loss included</t>
  </si>
  <si>
    <t>Intercompany stop loss excluded</t>
  </si>
  <si>
    <t>Net investment income</t>
  </si>
  <si>
    <t>Equity in earnings of affiliates</t>
  </si>
  <si>
    <t>Corporate, taxes and other</t>
  </si>
  <si>
    <t>Economic operating income</t>
  </si>
  <si>
    <t>GROSS PREMIUM WRITTEN</t>
  </si>
  <si>
    <t>Marine, energy, aviation and satellite</t>
  </si>
  <si>
    <t>Lloyd's syndicates</t>
  </si>
  <si>
    <t xml:space="preserve">Other </t>
  </si>
  <si>
    <t>Total</t>
  </si>
  <si>
    <t>NET PREMIUM WRITTEN</t>
  </si>
  <si>
    <t>NET PREMIUM EARNED</t>
  </si>
  <si>
    <t>(IN THOUSANDS)</t>
  </si>
  <si>
    <t>SUMMARY SEGMENT INFORMATION  - 2001</t>
  </si>
  <si>
    <t>Life:</t>
  </si>
  <si>
    <t>Life premiums assumed</t>
  </si>
  <si>
    <t>Change in policy benefit reserves</t>
  </si>
  <si>
    <t xml:space="preserve">Casualty </t>
  </si>
  <si>
    <t xml:space="preserve">Property </t>
  </si>
  <si>
    <t>Non Life :</t>
  </si>
  <si>
    <t>Non Life ratios :</t>
  </si>
  <si>
    <t xml:space="preserve">SUMMARY NON LIFE PREMIUM INFORMATION BY LINE OF BUSINESS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</si>
</sst>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5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5" fontId="5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Alignment="1">
      <alignment/>
    </xf>
    <xf numFmtId="5" fontId="5" fillId="0" borderId="1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0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6" sqref="I26"/>
    </sheetView>
  </sheetViews>
  <sheetFormatPr defaultColWidth="9.140625" defaultRowHeight="12.75"/>
  <cols>
    <col min="1" max="1" width="33.14062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9" width="5.8515625" style="0" customWidth="1"/>
    <col min="10" max="10" width="12.7109375" style="0" customWidth="1"/>
    <col min="11" max="11" width="2.7109375" style="0" customWidth="1"/>
    <col min="12" max="12" width="12.7109375" style="0" customWidth="1"/>
    <col min="13" max="13" width="2.7109375" style="0" customWidth="1"/>
    <col min="14" max="14" width="12.7109375" style="0" customWidth="1"/>
    <col min="15" max="15" width="2.7109375" style="0" customWidth="1"/>
    <col min="16" max="66" width="12.7109375" style="0" customWidth="1"/>
  </cols>
  <sheetData>
    <row r="1" ht="20.25">
      <c r="A1" s="1" t="s">
        <v>0</v>
      </c>
    </row>
    <row r="3" ht="18">
      <c r="A3" s="11" t="s">
        <v>37</v>
      </c>
    </row>
    <row r="4" ht="12.75">
      <c r="A4" s="15" t="s">
        <v>36</v>
      </c>
    </row>
    <row r="6" spans="2:16" ht="15.75">
      <c r="B6" s="4" t="s">
        <v>5</v>
      </c>
      <c r="C6" s="2"/>
      <c r="D6" s="4" t="s">
        <v>5</v>
      </c>
      <c r="E6" s="2"/>
      <c r="F6" s="4" t="s">
        <v>5</v>
      </c>
      <c r="G6" s="2"/>
      <c r="H6" s="4" t="s">
        <v>5</v>
      </c>
      <c r="I6" s="2"/>
      <c r="J6" s="4" t="s">
        <v>1</v>
      </c>
      <c r="K6" s="2"/>
      <c r="L6" s="4" t="s">
        <v>2</v>
      </c>
      <c r="M6" s="2"/>
      <c r="N6" s="4" t="s">
        <v>3</v>
      </c>
      <c r="O6" s="2"/>
      <c r="P6" s="4" t="s">
        <v>4</v>
      </c>
    </row>
    <row r="7" spans="2:39" ht="15.75">
      <c r="B7" s="5">
        <v>36951</v>
      </c>
      <c r="C7" s="2"/>
      <c r="D7" s="5">
        <v>37072</v>
      </c>
      <c r="E7" s="4"/>
      <c r="F7" s="5">
        <v>37164</v>
      </c>
      <c r="G7" s="4"/>
      <c r="H7" s="5">
        <v>37255</v>
      </c>
      <c r="I7" s="2"/>
      <c r="J7" s="5">
        <v>36951</v>
      </c>
      <c r="K7" s="2"/>
      <c r="L7" s="5">
        <v>37072</v>
      </c>
      <c r="M7" s="4"/>
      <c r="N7" s="5">
        <v>37164</v>
      </c>
      <c r="O7" s="4"/>
      <c r="P7" s="5">
        <v>37255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9" ht="15.75">
      <c r="A9" s="6" t="s">
        <v>6</v>
      </c>
    </row>
    <row r="11" ht="12.75">
      <c r="A11" s="18" t="s">
        <v>43</v>
      </c>
    </row>
    <row r="12" spans="1:43" ht="12.75">
      <c r="A12" t="s">
        <v>7</v>
      </c>
      <c r="B12" s="13">
        <v>354242</v>
      </c>
      <c r="C12" s="13"/>
      <c r="D12" s="13">
        <v>463345</v>
      </c>
      <c r="E12" s="13"/>
      <c r="F12" s="13">
        <f>412431+191966</f>
        <v>604397</v>
      </c>
      <c r="G12" s="13"/>
      <c r="H12" s="13">
        <v>746341</v>
      </c>
      <c r="I12" s="13"/>
      <c r="J12" s="13">
        <f>+B12</f>
        <v>354242</v>
      </c>
      <c r="K12" s="13"/>
      <c r="L12" s="13">
        <f>+B12+D12</f>
        <v>817587</v>
      </c>
      <c r="M12" s="13"/>
      <c r="N12" s="13">
        <f>+L12+F12</f>
        <v>1421984</v>
      </c>
      <c r="O12" s="13"/>
      <c r="P12" s="13">
        <f>+N12+H12</f>
        <v>2168325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2.75">
      <c r="A13" t="s">
        <v>8</v>
      </c>
      <c r="B13" s="7">
        <v>207687</v>
      </c>
      <c r="C13" s="7"/>
      <c r="D13" s="7">
        <v>317516</v>
      </c>
      <c r="E13" s="7"/>
      <c r="F13" s="7">
        <f>228198+53729</f>
        <v>281927</v>
      </c>
      <c r="G13" s="7"/>
      <c r="H13" s="7">
        <v>473994</v>
      </c>
      <c r="I13" s="7"/>
      <c r="J13" s="7">
        <f>+B13</f>
        <v>207687</v>
      </c>
      <c r="K13" s="7"/>
      <c r="L13" s="13">
        <f>+B13+D13</f>
        <v>525203</v>
      </c>
      <c r="M13" s="7"/>
      <c r="N13" s="13">
        <f>+L13+F13</f>
        <v>807130</v>
      </c>
      <c r="O13" s="7"/>
      <c r="P13" s="13">
        <f>+N13+H13</f>
        <v>1281124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2:43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.75">
      <c r="A15" t="s">
        <v>9</v>
      </c>
      <c r="B15" s="7">
        <v>177314</v>
      </c>
      <c r="C15" s="7"/>
      <c r="D15" s="7">
        <v>221536</v>
      </c>
      <c r="E15" s="7"/>
      <c r="F15" s="7">
        <f>220045+181073</f>
        <v>401118</v>
      </c>
      <c r="G15" s="7"/>
      <c r="H15" s="7">
        <v>422228</v>
      </c>
      <c r="I15" s="7"/>
      <c r="J15" s="7">
        <f>+B15</f>
        <v>177314</v>
      </c>
      <c r="K15" s="7"/>
      <c r="L15" s="13">
        <f>+B15+D15</f>
        <v>398850</v>
      </c>
      <c r="M15" s="7"/>
      <c r="N15" s="13">
        <f>+L15+F15</f>
        <v>799968</v>
      </c>
      <c r="O15" s="7"/>
      <c r="P15" s="13">
        <f>+N15+H15</f>
        <v>1222196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2:43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2.75">
      <c r="A17" t="s">
        <v>10</v>
      </c>
      <c r="B17" s="7">
        <v>2023</v>
      </c>
      <c r="C17" s="7"/>
      <c r="D17" s="7">
        <v>2624</v>
      </c>
      <c r="E17" s="7"/>
      <c r="F17" s="7">
        <f>3512+5081</f>
        <v>8593</v>
      </c>
      <c r="G17" s="7"/>
      <c r="H17" s="7">
        <v>8825</v>
      </c>
      <c r="I17" s="7"/>
      <c r="J17" s="7">
        <f>+B17</f>
        <v>2023</v>
      </c>
      <c r="K17" s="7"/>
      <c r="L17" s="13">
        <f>+B17+D17</f>
        <v>4647</v>
      </c>
      <c r="M17" s="7"/>
      <c r="N17" s="13">
        <f>+L17+F17</f>
        <v>13240</v>
      </c>
      <c r="O17" s="7"/>
      <c r="P17" s="13">
        <f>+N17+H17</f>
        <v>22065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2:43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2.75">
      <c r="A19" t="s">
        <v>11</v>
      </c>
      <c r="B19" s="7">
        <v>94205</v>
      </c>
      <c r="C19" s="7"/>
      <c r="D19" s="7">
        <v>123162</v>
      </c>
      <c r="E19" s="7"/>
      <c r="F19" s="7">
        <f>238024+128881</f>
        <v>366905</v>
      </c>
      <c r="G19" s="7"/>
      <c r="H19" s="7">
        <v>275540</v>
      </c>
      <c r="I19" s="7"/>
      <c r="J19" s="7">
        <f>+B19</f>
        <v>94205</v>
      </c>
      <c r="K19" s="7"/>
      <c r="L19" s="13">
        <f>+B19+D19</f>
        <v>217367</v>
      </c>
      <c r="M19" s="7"/>
      <c r="N19" s="13">
        <f>+L19+F19</f>
        <v>584272</v>
      </c>
      <c r="O19" s="7"/>
      <c r="P19" s="13">
        <f>+N19+H19</f>
        <v>859812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2.75">
      <c r="A20" t="s">
        <v>12</v>
      </c>
      <c r="B20" s="7">
        <v>24803</v>
      </c>
      <c r="C20" s="7"/>
      <c r="D20" s="7">
        <v>31368</v>
      </c>
      <c r="E20" s="7"/>
      <c r="F20" s="7">
        <f>41858+12975</f>
        <v>54833</v>
      </c>
      <c r="G20" s="7"/>
      <c r="H20" s="7">
        <v>76439</v>
      </c>
      <c r="I20" s="7"/>
      <c r="J20" s="7">
        <f>+B20</f>
        <v>24803</v>
      </c>
      <c r="K20" s="7"/>
      <c r="L20" s="13">
        <f>+B20+D20</f>
        <v>56171</v>
      </c>
      <c r="M20" s="7"/>
      <c r="N20" s="13">
        <f>+L20+F20</f>
        <v>111004</v>
      </c>
      <c r="O20" s="7"/>
      <c r="P20" s="13">
        <f>+N20+H20</f>
        <v>187443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2.75">
      <c r="A21" t="s">
        <v>13</v>
      </c>
      <c r="B21" s="7">
        <v>25975</v>
      </c>
      <c r="C21" s="7"/>
      <c r="D21" s="7">
        <v>28621</v>
      </c>
      <c r="E21" s="7"/>
      <c r="F21" s="7">
        <f>32495+38157</f>
        <v>70652</v>
      </c>
      <c r="G21" s="7"/>
      <c r="H21" s="7">
        <v>53282</v>
      </c>
      <c r="I21" s="7"/>
      <c r="J21" s="7">
        <f>+B21</f>
        <v>25975</v>
      </c>
      <c r="K21" s="7"/>
      <c r="L21" s="13">
        <f>+B21+D21</f>
        <v>54596</v>
      </c>
      <c r="M21" s="7"/>
      <c r="N21" s="13">
        <f>+L21+F21</f>
        <v>125248</v>
      </c>
      <c r="O21" s="7"/>
      <c r="P21" s="13">
        <f>+N21+H21</f>
        <v>178530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2.75">
      <c r="A22" t="s">
        <v>14</v>
      </c>
      <c r="B22" s="7">
        <v>-547</v>
      </c>
      <c r="C22" s="7"/>
      <c r="D22" s="7">
        <v>-639</v>
      </c>
      <c r="E22" s="7"/>
      <c r="F22" s="7">
        <f>421+5979</f>
        <v>6400</v>
      </c>
      <c r="G22" s="7"/>
      <c r="H22" s="7">
        <v>-290</v>
      </c>
      <c r="I22" s="7"/>
      <c r="J22" s="7">
        <f>+B22</f>
        <v>-547</v>
      </c>
      <c r="K22" s="7"/>
      <c r="L22" s="13">
        <f>+B22+D22</f>
        <v>-1186</v>
      </c>
      <c r="M22" s="7"/>
      <c r="N22" s="13">
        <f>+L22+F22</f>
        <v>5214</v>
      </c>
      <c r="O22" s="7"/>
      <c r="P22" s="13">
        <f>+N22+H22</f>
        <v>4924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2:43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2.75">
      <c r="A24" s="18" t="s">
        <v>15</v>
      </c>
      <c r="B24" s="16">
        <f>+B15+B17-B19-B20-B21-B22</f>
        <v>34901</v>
      </c>
      <c r="C24" s="17"/>
      <c r="D24" s="16">
        <f>+D15+D17-D19-D20-D21-D22</f>
        <v>41648</v>
      </c>
      <c r="E24" s="17"/>
      <c r="F24" s="16">
        <f>+F15+F17-F19-F20-F21-F22</f>
        <v>-89079</v>
      </c>
      <c r="G24" s="17"/>
      <c r="H24" s="16">
        <f>+H15+H17-H19-H20-H21-H22</f>
        <v>26082</v>
      </c>
      <c r="I24" s="17"/>
      <c r="J24" s="16">
        <f>+J15+J17-J19-J20-J21-J22</f>
        <v>34901</v>
      </c>
      <c r="K24" s="17"/>
      <c r="L24" s="16">
        <f>+L15+L17-L19-L20-L21-L22</f>
        <v>76549</v>
      </c>
      <c r="M24" s="17"/>
      <c r="N24" s="16">
        <f>+N15+N17-N19-N20-N21-N22</f>
        <v>-12530</v>
      </c>
      <c r="O24" s="17"/>
      <c r="P24" s="16">
        <f>+P15+P17-P19-P20-P21-P22</f>
        <v>13552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2:43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2.75">
      <c r="A26" t="s">
        <v>16</v>
      </c>
      <c r="B26" s="9">
        <v>0.532</v>
      </c>
      <c r="C26" s="7"/>
      <c r="D26" s="9">
        <f>+D19/D15</f>
        <v>0.5559457605084501</v>
      </c>
      <c r="E26" s="7"/>
      <c r="F26" s="9">
        <f>+F19/F15</f>
        <v>0.9147058970178351</v>
      </c>
      <c r="G26" s="7"/>
      <c r="H26" s="9">
        <f>+H19/H15</f>
        <v>0.6525858067205396</v>
      </c>
      <c r="I26" s="7"/>
      <c r="J26" s="9">
        <f>+J19/J15</f>
        <v>0.5312891255061643</v>
      </c>
      <c r="K26" s="7"/>
      <c r="L26" s="9">
        <f>+L19/L15</f>
        <v>0.5449843299486022</v>
      </c>
      <c r="M26" s="7"/>
      <c r="N26" s="9">
        <f>+N19/N15</f>
        <v>0.7303692147685907</v>
      </c>
      <c r="O26" s="7"/>
      <c r="P26" s="9">
        <f>+P19/P15+0.001</f>
        <v>0.7044976386766116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2.75">
      <c r="A27" t="s">
        <v>17</v>
      </c>
      <c r="B27" s="9">
        <f>+(B20+B21)/B15</f>
        <v>0.2863733264152859</v>
      </c>
      <c r="C27" s="7"/>
      <c r="D27" s="9">
        <f>+(D20+D21)/D15</f>
        <v>0.27078668929654776</v>
      </c>
      <c r="E27" s="7"/>
      <c r="F27" s="9">
        <f>+(F20+F21)/F15</f>
        <v>0.31283811746169454</v>
      </c>
      <c r="G27" s="7"/>
      <c r="H27" s="9">
        <f>+(H20+H21)/H15</f>
        <v>0.3072297431719355</v>
      </c>
      <c r="I27" s="7"/>
      <c r="J27" s="9">
        <f>+(J20+J21)/J15</f>
        <v>0.2863733264152859</v>
      </c>
      <c r="K27" s="7"/>
      <c r="L27" s="9">
        <f>+(L20+L21)/L15</f>
        <v>0.2777159333082613</v>
      </c>
      <c r="M27" s="7"/>
      <c r="N27" s="9">
        <f>+(N20+N21)/N15</f>
        <v>0.2953268130725229</v>
      </c>
      <c r="O27" s="7"/>
      <c r="P27" s="9">
        <f>+(P20+P21)/P15</f>
        <v>0.29943887887049214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2.75">
      <c r="A28" t="s">
        <v>18</v>
      </c>
      <c r="B28" s="10">
        <f>SUM(B26:B27)</f>
        <v>0.8183733264152859</v>
      </c>
      <c r="C28" s="7"/>
      <c r="D28" s="10">
        <f>SUM(D26:D27)</f>
        <v>0.8267324498049979</v>
      </c>
      <c r="E28" s="7"/>
      <c r="F28" s="10">
        <f>SUM(F26:F27)</f>
        <v>1.2275440144795295</v>
      </c>
      <c r="G28" s="7"/>
      <c r="H28" s="10">
        <f>SUM(H26:H27)</f>
        <v>0.9598155498924751</v>
      </c>
      <c r="I28" s="7"/>
      <c r="J28" s="10">
        <f>SUM(J26:J27)</f>
        <v>0.8176624519214502</v>
      </c>
      <c r="K28" s="7"/>
      <c r="L28" s="10">
        <f>SUM(L26:L27)</f>
        <v>0.8227002632568635</v>
      </c>
      <c r="M28" s="7"/>
      <c r="N28" s="10">
        <v>1.025</v>
      </c>
      <c r="O28" s="7"/>
      <c r="P28" s="10">
        <f>SUM(P26:P27)-0.001</f>
        <v>1.002936517547104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2:43" ht="12.75">
      <c r="B29" s="12"/>
      <c r="C29" s="7"/>
      <c r="D29" s="12"/>
      <c r="E29" s="7"/>
      <c r="F29" s="12"/>
      <c r="G29" s="7"/>
      <c r="H29" s="12"/>
      <c r="I29" s="7"/>
      <c r="J29" s="12"/>
      <c r="K29" s="7"/>
      <c r="L29" s="12"/>
      <c r="M29" s="7"/>
      <c r="N29" s="12"/>
      <c r="O29" s="7"/>
      <c r="P29" s="1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2.75">
      <c r="A30" t="s">
        <v>23</v>
      </c>
      <c r="B30" s="7">
        <v>0</v>
      </c>
      <c r="C30" s="7"/>
      <c r="D30" s="7">
        <v>0</v>
      </c>
      <c r="E30" s="7"/>
      <c r="F30" s="7">
        <v>0</v>
      </c>
      <c r="G30" s="7"/>
      <c r="H30" s="7">
        <v>0</v>
      </c>
      <c r="I30" s="7"/>
      <c r="J30" s="7">
        <f>+B30</f>
        <v>0</v>
      </c>
      <c r="K30" s="7"/>
      <c r="L30" s="7">
        <f>+B30+D30</f>
        <v>0</v>
      </c>
      <c r="M30" s="7"/>
      <c r="N30" s="7">
        <f>+B30+D30+F30</f>
        <v>0</v>
      </c>
      <c r="O30" s="7"/>
      <c r="P30" s="7">
        <f>+B30+D30+F30+H30</f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2:43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5.75">
      <c r="A33" s="6" t="s">
        <v>19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5.75">
      <c r="A34" s="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.75">
      <c r="A35" s="18" t="s">
        <v>43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2.75">
      <c r="A36" t="s">
        <v>7</v>
      </c>
      <c r="B36" s="13">
        <v>567618</v>
      </c>
      <c r="C36" s="13"/>
      <c r="D36" s="13">
        <v>351046</v>
      </c>
      <c r="E36" s="13"/>
      <c r="F36" s="13">
        <f>462357-46247</f>
        <v>416110</v>
      </c>
      <c r="G36" s="13"/>
      <c r="H36" s="13">
        <v>483717</v>
      </c>
      <c r="I36" s="13"/>
      <c r="J36" s="13">
        <f>+B36</f>
        <v>567618</v>
      </c>
      <c r="K36" s="13"/>
      <c r="L36" s="13">
        <f>+B36+D36</f>
        <v>918664</v>
      </c>
      <c r="M36" s="13"/>
      <c r="N36" s="13">
        <f>+F36+L36</f>
        <v>1334774</v>
      </c>
      <c r="O36" s="13"/>
      <c r="P36" s="13">
        <f>+N36+H36</f>
        <v>1818491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2.75">
      <c r="A37" t="s">
        <v>8</v>
      </c>
      <c r="B37" s="7">
        <v>458094</v>
      </c>
      <c r="C37" s="7"/>
      <c r="D37" s="7">
        <v>257600</v>
      </c>
      <c r="E37" s="7"/>
      <c r="F37" s="7">
        <f>160532-46247</f>
        <v>114285</v>
      </c>
      <c r="G37" s="7"/>
      <c r="H37" s="7">
        <v>182689</v>
      </c>
      <c r="I37" s="7"/>
      <c r="J37" s="7">
        <f>+B37</f>
        <v>458094</v>
      </c>
      <c r="K37" s="7"/>
      <c r="L37" s="13">
        <f>+B37+D37</f>
        <v>715694</v>
      </c>
      <c r="M37" s="7"/>
      <c r="N37" s="13">
        <f>+F37+L37</f>
        <v>829979</v>
      </c>
      <c r="O37" s="7"/>
      <c r="P37" s="13">
        <f>+N37+H37</f>
        <v>1012668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2:43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2.75">
      <c r="A39" t="s">
        <v>9</v>
      </c>
      <c r="B39" s="7">
        <v>266860</v>
      </c>
      <c r="C39" s="7"/>
      <c r="D39" s="7">
        <v>292407</v>
      </c>
      <c r="E39" s="7"/>
      <c r="F39" s="7">
        <f>242998-46247</f>
        <v>196751</v>
      </c>
      <c r="G39" s="7"/>
      <c r="H39" s="7">
        <v>273600</v>
      </c>
      <c r="I39" s="7"/>
      <c r="J39" s="7">
        <f>+B39</f>
        <v>266860</v>
      </c>
      <c r="K39" s="7"/>
      <c r="L39" s="13">
        <f>+B39+D39</f>
        <v>559267</v>
      </c>
      <c r="M39" s="7"/>
      <c r="N39" s="13">
        <f>+F39+L39</f>
        <v>756018</v>
      </c>
      <c r="O39" s="7"/>
      <c r="P39" s="13">
        <f>+N39+H39</f>
        <v>1029618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2:43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.75">
      <c r="A41" t="s">
        <v>10</v>
      </c>
      <c r="B41" s="7">
        <v>-563</v>
      </c>
      <c r="C41" s="7"/>
      <c r="D41" s="7">
        <v>714</v>
      </c>
      <c r="E41" s="7"/>
      <c r="F41" s="7">
        <v>-5175</v>
      </c>
      <c r="G41" s="7"/>
      <c r="H41" s="7">
        <v>-2156</v>
      </c>
      <c r="I41" s="7"/>
      <c r="J41" s="7">
        <f>+B41</f>
        <v>-563</v>
      </c>
      <c r="K41" s="7"/>
      <c r="L41" s="13">
        <f>+B41+D41</f>
        <v>151</v>
      </c>
      <c r="M41" s="7"/>
      <c r="N41" s="13">
        <f>+F41+L41</f>
        <v>-5024</v>
      </c>
      <c r="O41" s="7"/>
      <c r="P41" s="13">
        <f>+N41+H41</f>
        <v>-7180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2:43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.75">
      <c r="A43" t="s">
        <v>11</v>
      </c>
      <c r="B43" s="7">
        <v>168458</v>
      </c>
      <c r="C43" s="7"/>
      <c r="D43" s="7">
        <v>183339</v>
      </c>
      <c r="E43" s="7"/>
      <c r="F43" s="7">
        <f>689525-46473</f>
        <v>643052</v>
      </c>
      <c r="G43" s="7"/>
      <c r="H43" s="7">
        <v>433922</v>
      </c>
      <c r="I43" s="7"/>
      <c r="J43" s="7">
        <f>+B43</f>
        <v>168458</v>
      </c>
      <c r="K43" s="7"/>
      <c r="L43" s="13">
        <f>+B43+D43</f>
        <v>351797</v>
      </c>
      <c r="M43" s="7"/>
      <c r="N43" s="13">
        <f>+F43+L43</f>
        <v>994849</v>
      </c>
      <c r="O43" s="7"/>
      <c r="P43" s="13">
        <f aca="true" t="shared" si="0" ref="P43:P49">+N43+H43</f>
        <v>1428771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2.75">
      <c r="A44" t="s">
        <v>12</v>
      </c>
      <c r="B44" s="7">
        <v>69600</v>
      </c>
      <c r="C44" s="7"/>
      <c r="D44" s="7">
        <v>76126</v>
      </c>
      <c r="E44" s="7"/>
      <c r="F44" s="7">
        <v>72545</v>
      </c>
      <c r="G44" s="7"/>
      <c r="H44" s="7">
        <v>73798</v>
      </c>
      <c r="I44" s="7"/>
      <c r="J44" s="7">
        <f>+B44</f>
        <v>69600</v>
      </c>
      <c r="K44" s="7"/>
      <c r="L44" s="13">
        <f>+B44+D44</f>
        <v>145726</v>
      </c>
      <c r="M44" s="7"/>
      <c r="N44" s="13">
        <f>+F44+L44</f>
        <v>218271</v>
      </c>
      <c r="O44" s="7"/>
      <c r="P44" s="13">
        <f t="shared" si="0"/>
        <v>292069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2.75">
      <c r="A45" t="s">
        <v>13</v>
      </c>
      <c r="B45" s="7">
        <v>16706</v>
      </c>
      <c r="C45" s="7"/>
      <c r="D45" s="7">
        <v>23069</v>
      </c>
      <c r="E45" s="7"/>
      <c r="F45" s="7">
        <v>21078</v>
      </c>
      <c r="G45" s="7"/>
      <c r="H45" s="7">
        <v>26316</v>
      </c>
      <c r="I45" s="7"/>
      <c r="J45" s="7">
        <f>+B45</f>
        <v>16706</v>
      </c>
      <c r="K45" s="7"/>
      <c r="L45" s="13">
        <f>+B45+D45</f>
        <v>39775</v>
      </c>
      <c r="M45" s="7"/>
      <c r="N45" s="13">
        <f>+F45+L45</f>
        <v>60853</v>
      </c>
      <c r="O45" s="7"/>
      <c r="P45" s="13">
        <f t="shared" si="0"/>
        <v>87169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2.75">
      <c r="A46" t="s">
        <v>14</v>
      </c>
      <c r="B46" s="7">
        <v>212</v>
      </c>
      <c r="C46" s="7"/>
      <c r="D46" s="7">
        <v>4825</v>
      </c>
      <c r="E46" s="7"/>
      <c r="F46" s="7">
        <v>1337</v>
      </c>
      <c r="G46" s="7"/>
      <c r="H46" s="7">
        <v>-2312</v>
      </c>
      <c r="I46" s="7"/>
      <c r="J46" s="7">
        <f>+B46</f>
        <v>212</v>
      </c>
      <c r="K46" s="7"/>
      <c r="L46" s="13">
        <f>+B46+D46</f>
        <v>5037</v>
      </c>
      <c r="M46" s="7"/>
      <c r="N46" s="13">
        <f>+F46+L46</f>
        <v>6374</v>
      </c>
      <c r="O46" s="7"/>
      <c r="P46" s="13">
        <f t="shared" si="0"/>
        <v>4062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2.75">
      <c r="A47" s="18" t="s">
        <v>38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13"/>
      <c r="M47" s="7"/>
      <c r="N47" s="13"/>
      <c r="O47" s="7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2.75">
      <c r="A48" t="s">
        <v>39</v>
      </c>
      <c r="B48" s="7">
        <v>0</v>
      </c>
      <c r="C48" s="7"/>
      <c r="D48" s="7">
        <v>0</v>
      </c>
      <c r="E48" s="7"/>
      <c r="F48" s="7">
        <v>46247</v>
      </c>
      <c r="G48" s="7"/>
      <c r="H48" s="7">
        <v>649348</v>
      </c>
      <c r="I48" s="7"/>
      <c r="J48" s="7">
        <v>0</v>
      </c>
      <c r="K48" s="7"/>
      <c r="L48" s="13">
        <v>0</v>
      </c>
      <c r="M48" s="7"/>
      <c r="N48" s="13">
        <f>+L48+F48</f>
        <v>46247</v>
      </c>
      <c r="O48" s="7"/>
      <c r="P48" s="13">
        <f t="shared" si="0"/>
        <v>695595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t="s">
        <v>40</v>
      </c>
      <c r="B49" s="7">
        <v>0</v>
      </c>
      <c r="C49" s="7"/>
      <c r="D49" s="7">
        <v>0</v>
      </c>
      <c r="E49" s="7"/>
      <c r="F49" s="7">
        <v>46473</v>
      </c>
      <c r="G49" s="7"/>
      <c r="H49" s="7">
        <v>652202</v>
      </c>
      <c r="I49" s="7"/>
      <c r="J49" s="7">
        <v>0</v>
      </c>
      <c r="K49" s="7"/>
      <c r="L49" s="13">
        <v>0</v>
      </c>
      <c r="M49" s="7"/>
      <c r="N49" s="13">
        <f>+L49+F49</f>
        <v>46473</v>
      </c>
      <c r="O49" s="7"/>
      <c r="P49" s="13">
        <f t="shared" si="0"/>
        <v>698675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2:43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2.75">
      <c r="A51" s="18" t="s">
        <v>15</v>
      </c>
      <c r="B51" s="16">
        <f>+B39+B41-B43-B44-B45-B46</f>
        <v>11321</v>
      </c>
      <c r="C51" s="17"/>
      <c r="D51" s="16">
        <f>+D39+D41-D43-D44-D45-D46</f>
        <v>5762</v>
      </c>
      <c r="E51" s="17"/>
      <c r="F51" s="16">
        <f>+F39+F41-F43-F44-F45-F46</f>
        <v>-546436</v>
      </c>
      <c r="G51" s="17"/>
      <c r="H51" s="16">
        <f>+H39+H41-H43-H44-H45-H46+H48-H49</f>
        <v>-263134</v>
      </c>
      <c r="I51" s="17"/>
      <c r="J51" s="16">
        <f>+J39+J41-J43-J44-J45-J46</f>
        <v>11321</v>
      </c>
      <c r="K51" s="17"/>
      <c r="L51" s="16">
        <f>+L39+L41-L43-L44-L45-L46</f>
        <v>17083</v>
      </c>
      <c r="M51" s="17"/>
      <c r="N51" s="16">
        <f>+N39+N41-N43-N44-N45-N46</f>
        <v>-529353</v>
      </c>
      <c r="O51" s="17"/>
      <c r="P51" s="16">
        <f>+P39+P41-P43-P44-P45-P46+P48-P49</f>
        <v>-792713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2:43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2.75">
      <c r="A53" t="s">
        <v>16</v>
      </c>
      <c r="B53" s="9">
        <f>B43/B39</f>
        <v>0.6312598366184516</v>
      </c>
      <c r="C53" s="7"/>
      <c r="D53" s="9">
        <f>+D43/D39</f>
        <v>0.6269993536406447</v>
      </c>
      <c r="E53" s="7"/>
      <c r="F53" s="9">
        <f>+F43/F39</f>
        <v>3.2683544175124903</v>
      </c>
      <c r="G53" s="7"/>
      <c r="H53" s="9">
        <f>+H43/H39</f>
        <v>1.5859722222222221</v>
      </c>
      <c r="I53" s="7"/>
      <c r="J53" s="9">
        <v>0.545</v>
      </c>
      <c r="K53" s="7"/>
      <c r="L53" s="9">
        <f>+L43/L39</f>
        <v>0.6290322869041084</v>
      </c>
      <c r="M53" s="7"/>
      <c r="N53" s="9">
        <f>+N43/N39</f>
        <v>1.3159064995806977</v>
      </c>
      <c r="O53" s="7"/>
      <c r="P53" s="9">
        <f>+P43/P39</f>
        <v>1.3876709614633778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2.75">
      <c r="A54" t="s">
        <v>17</v>
      </c>
      <c r="B54" s="9">
        <f>+(B44+B45)/B39</f>
        <v>0.32341302555647156</v>
      </c>
      <c r="C54" s="7"/>
      <c r="D54" s="9">
        <f>+(D44+D45)/D39</f>
        <v>0.3392360648000903</v>
      </c>
      <c r="E54" s="7"/>
      <c r="F54" s="9">
        <f>+(F44+F45)/F39</f>
        <v>0.4758451037097651</v>
      </c>
      <c r="G54" s="7"/>
      <c r="H54" s="9">
        <f>+(H44+H45)/H39</f>
        <v>0.3659137426900585</v>
      </c>
      <c r="I54" s="7"/>
      <c r="J54" s="9">
        <f>+(J44+J45)/J39</f>
        <v>0.32341302555647156</v>
      </c>
      <c r="K54" s="7"/>
      <c r="L54" s="9">
        <f>+(L44+L45)/L39</f>
        <v>0.3316859389164746</v>
      </c>
      <c r="M54" s="7"/>
      <c r="N54" s="9">
        <f>+(N44+N45)/N39</f>
        <v>0.36920284966760053</v>
      </c>
      <c r="O54" s="7"/>
      <c r="P54" s="9">
        <f>+(P44+P45)/P39</f>
        <v>0.3683288365199521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2.75">
      <c r="A55" t="s">
        <v>18</v>
      </c>
      <c r="B55" s="10">
        <f>SUM(B53:B54)</f>
        <v>0.9546728621749232</v>
      </c>
      <c r="C55" s="7"/>
      <c r="D55" s="10">
        <f>SUM(D53:D54)</f>
        <v>0.966235418440735</v>
      </c>
      <c r="E55" s="7"/>
      <c r="F55" s="10">
        <f>SUM(F53:F54)</f>
        <v>3.7441995212222556</v>
      </c>
      <c r="G55" s="7"/>
      <c r="H55" s="10">
        <f>SUM(H53:H54)</f>
        <v>1.9518859649122806</v>
      </c>
      <c r="I55" s="7"/>
      <c r="J55" s="10">
        <f>SUM(J53:J54)</f>
        <v>0.8684130255564716</v>
      </c>
      <c r="K55" s="7"/>
      <c r="L55" s="10">
        <f>SUM(L53:L54)</f>
        <v>0.960718225820583</v>
      </c>
      <c r="M55" s="7"/>
      <c r="N55" s="10">
        <f>SUM(N53:N54)</f>
        <v>1.6851093492482982</v>
      </c>
      <c r="O55" s="7"/>
      <c r="P55" s="10">
        <f>SUM(P53:P54)</f>
        <v>1.7559997979833297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2:43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2.75">
      <c r="A57" t="s">
        <v>24</v>
      </c>
      <c r="B57" s="7">
        <v>0</v>
      </c>
      <c r="C57" s="7"/>
      <c r="D57" s="7">
        <v>0</v>
      </c>
      <c r="E57" s="7"/>
      <c r="F57" s="7">
        <v>0</v>
      </c>
      <c r="G57" s="7"/>
      <c r="H57" s="7">
        <v>0</v>
      </c>
      <c r="I57" s="7"/>
      <c r="J57" s="7">
        <f>+B57</f>
        <v>0</v>
      </c>
      <c r="K57" s="7"/>
      <c r="L57" s="7">
        <f>+B57+D57</f>
        <v>0</v>
      </c>
      <c r="M57" s="7"/>
      <c r="N57" s="7">
        <f>+B57+D57+F57</f>
        <v>0</v>
      </c>
      <c r="O57" s="7"/>
      <c r="P57" s="7">
        <f>+B57+D57+F57+H57</f>
        <v>0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2:43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2:43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5.75">
      <c r="A60" s="6" t="s">
        <v>20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5.75">
      <c r="A61" s="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2.75">
      <c r="A62" s="18" t="s">
        <v>43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2.75">
      <c r="A63" t="s">
        <v>7</v>
      </c>
      <c r="B63" s="13">
        <v>216996</v>
      </c>
      <c r="C63" s="13"/>
      <c r="D63" s="13">
        <v>162242</v>
      </c>
      <c r="E63" s="13"/>
      <c r="F63" s="13">
        <v>101982</v>
      </c>
      <c r="G63" s="13"/>
      <c r="H63" s="13">
        <v>211796</v>
      </c>
      <c r="I63" s="13"/>
      <c r="J63" s="13">
        <f>+B63</f>
        <v>216996</v>
      </c>
      <c r="K63" s="13"/>
      <c r="L63" s="13">
        <f>+B63+D63</f>
        <v>379238</v>
      </c>
      <c r="M63" s="13"/>
      <c r="N63" s="13">
        <f>+L63+F63</f>
        <v>481220</v>
      </c>
      <c r="O63" s="13"/>
      <c r="P63" s="13">
        <f>+N63+H63</f>
        <v>693016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2.75">
      <c r="A64" t="s">
        <v>8</v>
      </c>
      <c r="B64" s="7">
        <v>134540</v>
      </c>
      <c r="C64" s="7"/>
      <c r="D64" s="7">
        <v>145042</v>
      </c>
      <c r="E64" s="7"/>
      <c r="F64" s="7">
        <v>70274</v>
      </c>
      <c r="G64" s="7"/>
      <c r="H64" s="7">
        <v>187758</v>
      </c>
      <c r="I64" s="7"/>
      <c r="J64" s="7">
        <f>+B64</f>
        <v>134540</v>
      </c>
      <c r="K64" s="7"/>
      <c r="L64" s="13">
        <f>+B64+D64</f>
        <v>279582</v>
      </c>
      <c r="M64" s="7"/>
      <c r="N64" s="13">
        <f>+L64+F64</f>
        <v>349856</v>
      </c>
      <c r="O64" s="7"/>
      <c r="P64" s="13">
        <f>+N64+H64</f>
        <v>537614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2:43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2.75">
      <c r="A66" t="s">
        <v>9</v>
      </c>
      <c r="B66" s="7">
        <v>92159</v>
      </c>
      <c r="C66" s="7"/>
      <c r="D66" s="7">
        <v>118387</v>
      </c>
      <c r="E66" s="7"/>
      <c r="F66" s="7">
        <v>94155</v>
      </c>
      <c r="G66" s="7"/>
      <c r="H66" s="7">
        <v>176606</v>
      </c>
      <c r="I66" s="7"/>
      <c r="J66" s="7">
        <f>+B66</f>
        <v>92159</v>
      </c>
      <c r="K66" s="7"/>
      <c r="L66" s="13">
        <f>+B66+D66</f>
        <v>210546</v>
      </c>
      <c r="M66" s="7"/>
      <c r="N66" s="13">
        <f>+L66+F66</f>
        <v>304701</v>
      </c>
      <c r="O66" s="7"/>
      <c r="P66" s="13">
        <f>+N66+H66</f>
        <v>481307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2:43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2.75">
      <c r="A68" t="s">
        <v>10</v>
      </c>
      <c r="B68" s="7">
        <v>602</v>
      </c>
      <c r="C68" s="7"/>
      <c r="D68" s="7">
        <v>-2211</v>
      </c>
      <c r="E68" s="7"/>
      <c r="F68" s="7">
        <v>-1477</v>
      </c>
      <c r="G68" s="7"/>
      <c r="H68" s="7">
        <v>-621</v>
      </c>
      <c r="I68" s="7"/>
      <c r="J68" s="7">
        <f>+B68</f>
        <v>602</v>
      </c>
      <c r="K68" s="7"/>
      <c r="L68" s="13">
        <f>+B68+D68</f>
        <v>-1609</v>
      </c>
      <c r="M68" s="7"/>
      <c r="N68" s="13">
        <f>+L68+F68</f>
        <v>-3086</v>
      </c>
      <c r="O68" s="7"/>
      <c r="P68" s="13">
        <f>+N68+H68</f>
        <v>-3707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2:43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2.75">
      <c r="A70" t="s">
        <v>11</v>
      </c>
      <c r="B70" s="7">
        <v>65926</v>
      </c>
      <c r="C70" s="7"/>
      <c r="D70" s="7">
        <v>78436</v>
      </c>
      <c r="E70" s="7"/>
      <c r="F70" s="7">
        <v>342151</v>
      </c>
      <c r="G70" s="7"/>
      <c r="H70" s="7">
        <v>124311</v>
      </c>
      <c r="I70" s="7"/>
      <c r="J70" s="7">
        <f>+B70</f>
        <v>65926</v>
      </c>
      <c r="K70" s="7"/>
      <c r="L70" s="13">
        <f>+B70+D70</f>
        <v>144362</v>
      </c>
      <c r="M70" s="7"/>
      <c r="N70" s="13">
        <f>+L70+F70</f>
        <v>486513</v>
      </c>
      <c r="O70" s="7"/>
      <c r="P70" s="13">
        <f>+N70+H70</f>
        <v>610824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2.75">
      <c r="A71" t="s">
        <v>12</v>
      </c>
      <c r="B71" s="7">
        <v>31148</v>
      </c>
      <c r="C71" s="7"/>
      <c r="D71" s="7">
        <v>34551</v>
      </c>
      <c r="E71" s="7"/>
      <c r="F71" s="7">
        <v>37835</v>
      </c>
      <c r="G71" s="7"/>
      <c r="H71" s="7">
        <v>52270</v>
      </c>
      <c r="I71" s="7"/>
      <c r="J71" s="7">
        <f>+B71</f>
        <v>31148</v>
      </c>
      <c r="K71" s="7"/>
      <c r="L71" s="13">
        <f>+B71+D71</f>
        <v>65699</v>
      </c>
      <c r="M71" s="7"/>
      <c r="N71" s="13">
        <f>+L71+F71</f>
        <v>103534</v>
      </c>
      <c r="O71" s="7"/>
      <c r="P71" s="13">
        <f>+N71+H71</f>
        <v>155804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2.75">
      <c r="A72" t="s">
        <v>13</v>
      </c>
      <c r="B72" s="7">
        <v>6812</v>
      </c>
      <c r="C72" s="7"/>
      <c r="D72" s="7">
        <v>4944</v>
      </c>
      <c r="E72" s="7"/>
      <c r="F72" s="7">
        <v>5625</v>
      </c>
      <c r="G72" s="7"/>
      <c r="H72" s="7">
        <v>4834</v>
      </c>
      <c r="I72" s="7"/>
      <c r="J72" s="7">
        <f>+B72</f>
        <v>6812</v>
      </c>
      <c r="K72" s="7"/>
      <c r="L72" s="13">
        <f>+B72+D72</f>
        <v>11756</v>
      </c>
      <c r="M72" s="7"/>
      <c r="N72" s="13">
        <f>+L72+F72</f>
        <v>17381</v>
      </c>
      <c r="O72" s="7"/>
      <c r="P72" s="13">
        <f>+N72+H72</f>
        <v>22215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2.75">
      <c r="A73" t="s">
        <v>14</v>
      </c>
      <c r="B73" s="7">
        <v>-835</v>
      </c>
      <c r="C73" s="7"/>
      <c r="D73" s="7">
        <v>3422</v>
      </c>
      <c r="E73" s="7"/>
      <c r="F73" s="7">
        <v>-540</v>
      </c>
      <c r="G73" s="7"/>
      <c r="H73" s="7">
        <v>1151</v>
      </c>
      <c r="I73" s="7"/>
      <c r="J73" s="7">
        <f>+B73</f>
        <v>-835</v>
      </c>
      <c r="K73" s="7"/>
      <c r="L73" s="13">
        <f>+B73+D73</f>
        <v>2587</v>
      </c>
      <c r="M73" s="7"/>
      <c r="N73" s="13">
        <f>+L73+F73</f>
        <v>2047</v>
      </c>
      <c r="O73" s="7"/>
      <c r="P73" s="13">
        <f>+N73+H73</f>
        <v>3198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2:43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2.75">
      <c r="A75" s="18" t="s">
        <v>15</v>
      </c>
      <c r="B75" s="16">
        <f>+B66+B68-B70-B71-B72-B73</f>
        <v>-10290</v>
      </c>
      <c r="C75" s="17"/>
      <c r="D75" s="16">
        <f>+D66+D68-D70-D71-D72-D73</f>
        <v>-5177</v>
      </c>
      <c r="E75" s="17"/>
      <c r="F75" s="16">
        <f>+F66+F68-F70-F71-F72-F73</f>
        <v>-292393</v>
      </c>
      <c r="G75" s="17"/>
      <c r="H75" s="16">
        <f>+H66+H68-H70-H71-H72-H73</f>
        <v>-6581</v>
      </c>
      <c r="I75" s="17"/>
      <c r="J75" s="16">
        <f>+J66+J68-J70-J71-J72-J73</f>
        <v>-10290</v>
      </c>
      <c r="K75" s="17"/>
      <c r="L75" s="16">
        <f>+L66+L68-L70-L71-L72-L73</f>
        <v>-15467</v>
      </c>
      <c r="M75" s="17"/>
      <c r="N75" s="16">
        <f>+N66+N68-N70-N71-N72-N73</f>
        <v>-307860</v>
      </c>
      <c r="O75" s="17"/>
      <c r="P75" s="16">
        <f>+P66+P68-P70-P71-P72-P73</f>
        <v>-314441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2:43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2.75">
      <c r="A77" t="s">
        <v>16</v>
      </c>
      <c r="B77" s="9">
        <f>+B70/B66</f>
        <v>0.715350643995703</v>
      </c>
      <c r="C77" s="7"/>
      <c r="D77" s="9">
        <f>+D70/D66</f>
        <v>0.6625389612035105</v>
      </c>
      <c r="E77" s="7"/>
      <c r="F77" s="9">
        <f>+F70/F66</f>
        <v>3.6339121661090754</v>
      </c>
      <c r="G77" s="7"/>
      <c r="H77" s="9">
        <f>+H70/H66</f>
        <v>0.7038888825974202</v>
      </c>
      <c r="I77" s="7"/>
      <c r="J77" s="9">
        <f>+J70/J66</f>
        <v>0.715350643995703</v>
      </c>
      <c r="K77" s="7"/>
      <c r="L77" s="9">
        <f>+L70/L66</f>
        <v>0.6856553912209209</v>
      </c>
      <c r="M77" s="7"/>
      <c r="N77" s="9">
        <f>+N70/N66</f>
        <v>1.596689869741156</v>
      </c>
      <c r="O77" s="7"/>
      <c r="P77" s="9">
        <f>+P70/P66</f>
        <v>1.2690943618106532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2.75">
      <c r="A78" t="s">
        <v>17</v>
      </c>
      <c r="B78" s="9">
        <f>+(B71+B72)/B66</f>
        <v>0.41189683047776127</v>
      </c>
      <c r="C78" s="7"/>
      <c r="D78" s="9">
        <f>+(D71+D72)/D66</f>
        <v>0.333609264530734</v>
      </c>
      <c r="E78" s="7"/>
      <c r="F78" s="9">
        <f>+(F71+F72)/F66</f>
        <v>0.46157931071106156</v>
      </c>
      <c r="G78" s="7"/>
      <c r="H78" s="9">
        <f>+(H71+H72)/H66</f>
        <v>0.32334122283501127</v>
      </c>
      <c r="I78" s="7"/>
      <c r="J78" s="9">
        <f>+(J71+J72)/J66</f>
        <v>0.41189683047776127</v>
      </c>
      <c r="K78" s="7"/>
      <c r="L78" s="9">
        <f>+(L71+L72)/L66</f>
        <v>0.3678768535141964</v>
      </c>
      <c r="M78" s="7"/>
      <c r="N78" s="9">
        <f>+(N71+N72)/N66</f>
        <v>0.3968316480746699</v>
      </c>
      <c r="O78" s="7"/>
      <c r="P78" s="9">
        <f>+(P71+P72)/P66</f>
        <v>0.36986580290749976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2.75">
      <c r="A79" t="s">
        <v>18</v>
      </c>
      <c r="B79" s="10">
        <f>SUM(B77:B78)</f>
        <v>1.1272474744734642</v>
      </c>
      <c r="C79" s="7"/>
      <c r="D79" s="10">
        <f>SUM(D77:D78)</f>
        <v>0.9961482257342444</v>
      </c>
      <c r="E79" s="7"/>
      <c r="F79" s="10">
        <v>4.096</v>
      </c>
      <c r="G79" s="7"/>
      <c r="H79" s="10">
        <f>SUM(H77:H78)</f>
        <v>1.0272301054324315</v>
      </c>
      <c r="I79" s="7"/>
      <c r="J79" s="10">
        <f>SUM(J77:J78)</f>
        <v>1.1272474744734642</v>
      </c>
      <c r="K79" s="7"/>
      <c r="L79" s="10">
        <f>SUM(L77:L78)</f>
        <v>1.0535322447351172</v>
      </c>
      <c r="M79" s="7"/>
      <c r="N79" s="10">
        <f>SUM(N77:N78)</f>
        <v>1.9935215178158259</v>
      </c>
      <c r="O79" s="7"/>
      <c r="P79" s="10">
        <f>SUM(P77:P78)</f>
        <v>1.6389601647181529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2:43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2:43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2:43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5.75">
      <c r="A83" s="6" t="s">
        <v>21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7:43" ht="12.75"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2.75">
      <c r="A85" s="18" t="s">
        <v>43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2.75">
      <c r="A86" t="s">
        <v>7</v>
      </c>
      <c r="B86" s="13">
        <v>11989</v>
      </c>
      <c r="C86" s="13"/>
      <c r="D86" s="13">
        <v>29214</v>
      </c>
      <c r="E86" s="13"/>
      <c r="F86" s="13">
        <v>24581</v>
      </c>
      <c r="G86" s="13"/>
      <c r="H86" s="13">
        <v>38106</v>
      </c>
      <c r="I86" s="13"/>
      <c r="J86" s="13">
        <f>+B86</f>
        <v>11989</v>
      </c>
      <c r="K86" s="13"/>
      <c r="L86" s="13">
        <f>+B86+D86</f>
        <v>41203</v>
      </c>
      <c r="M86" s="13"/>
      <c r="N86" s="13">
        <f>+L86+F86</f>
        <v>65784</v>
      </c>
      <c r="O86" s="13"/>
      <c r="P86" s="13">
        <f>+N86+H86</f>
        <v>103890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2.75">
      <c r="A87" t="s">
        <v>8</v>
      </c>
      <c r="B87" s="7">
        <v>11933</v>
      </c>
      <c r="C87" s="7"/>
      <c r="D87" s="7">
        <v>28994</v>
      </c>
      <c r="E87" s="7"/>
      <c r="F87" s="7">
        <v>24239</v>
      </c>
      <c r="G87" s="7"/>
      <c r="H87" s="7">
        <v>31854</v>
      </c>
      <c r="I87" s="7"/>
      <c r="J87" s="7">
        <f>+B87</f>
        <v>11933</v>
      </c>
      <c r="K87" s="7"/>
      <c r="L87" s="13">
        <f>+B87+D87</f>
        <v>40927</v>
      </c>
      <c r="M87" s="7"/>
      <c r="N87" s="13">
        <f>+L87+F87</f>
        <v>65166</v>
      </c>
      <c r="O87" s="7"/>
      <c r="P87" s="13">
        <f>+N87+H87</f>
        <v>97020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2:4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2.75">
      <c r="A89" t="s">
        <v>9</v>
      </c>
      <c r="B89" s="7">
        <v>5821</v>
      </c>
      <c r="C89" s="7"/>
      <c r="D89" s="7">
        <v>8654</v>
      </c>
      <c r="E89" s="7"/>
      <c r="F89" s="7">
        <v>13253</v>
      </c>
      <c r="G89" s="7"/>
      <c r="H89" s="7">
        <v>19078</v>
      </c>
      <c r="I89" s="7"/>
      <c r="J89" s="7">
        <f>+B89</f>
        <v>5821</v>
      </c>
      <c r="K89" s="7"/>
      <c r="L89" s="13">
        <f>+B89+D89</f>
        <v>14475</v>
      </c>
      <c r="M89" s="7"/>
      <c r="N89" s="13">
        <f>+L89+F89</f>
        <v>27728</v>
      </c>
      <c r="O89" s="7"/>
      <c r="P89" s="13">
        <f>+N89+H89</f>
        <v>46806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2.75">
      <c r="A91" t="s">
        <v>10</v>
      </c>
      <c r="B91" s="7">
        <v>5007</v>
      </c>
      <c r="C91" s="7"/>
      <c r="D91" s="7">
        <v>10366</v>
      </c>
      <c r="E91" s="7"/>
      <c r="F91" s="7">
        <v>6049</v>
      </c>
      <c r="G91" s="7"/>
      <c r="H91" s="7">
        <v>10864</v>
      </c>
      <c r="I91" s="7"/>
      <c r="J91" s="7">
        <f>+B91</f>
        <v>5007</v>
      </c>
      <c r="K91" s="7"/>
      <c r="L91" s="13">
        <f>+B91+D91</f>
        <v>15373</v>
      </c>
      <c r="M91" s="7"/>
      <c r="N91" s="13">
        <f>+L91+F91</f>
        <v>21422</v>
      </c>
      <c r="O91" s="7"/>
      <c r="P91" s="13">
        <f>+N91+H91</f>
        <v>32286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2:4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2.75">
      <c r="A93" t="s">
        <v>11</v>
      </c>
      <c r="B93" s="7">
        <v>1615</v>
      </c>
      <c r="C93" s="7"/>
      <c r="D93" s="7">
        <v>2014</v>
      </c>
      <c r="E93" s="7"/>
      <c r="F93" s="7">
        <v>4464</v>
      </c>
      <c r="G93" s="7"/>
      <c r="H93" s="7">
        <v>11398</v>
      </c>
      <c r="I93" s="7"/>
      <c r="J93" s="7">
        <f>+B93</f>
        <v>1615</v>
      </c>
      <c r="K93" s="7"/>
      <c r="L93" s="13">
        <f>+B93+D93</f>
        <v>3629</v>
      </c>
      <c r="M93" s="7"/>
      <c r="N93" s="13">
        <f>+L93+F93</f>
        <v>8093</v>
      </c>
      <c r="O93" s="7"/>
      <c r="P93" s="13">
        <f>+N93+H93</f>
        <v>19491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2.75">
      <c r="A94" t="s">
        <v>12</v>
      </c>
      <c r="B94" s="7">
        <v>321</v>
      </c>
      <c r="C94" s="7"/>
      <c r="D94" s="7">
        <v>1157</v>
      </c>
      <c r="E94" s="7"/>
      <c r="F94" s="7">
        <v>978</v>
      </c>
      <c r="G94" s="7"/>
      <c r="H94" s="7">
        <v>1274</v>
      </c>
      <c r="I94" s="7"/>
      <c r="J94" s="7">
        <f>+B94</f>
        <v>321</v>
      </c>
      <c r="K94" s="7"/>
      <c r="L94" s="13">
        <f>+B94+D94</f>
        <v>1478</v>
      </c>
      <c r="M94" s="7"/>
      <c r="N94" s="13">
        <f>+L94+F94</f>
        <v>2456</v>
      </c>
      <c r="O94" s="7"/>
      <c r="P94" s="13">
        <f>+N94+H94</f>
        <v>3730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2.75">
      <c r="A95" t="s">
        <v>13</v>
      </c>
      <c r="B95" s="7">
        <v>11357</v>
      </c>
      <c r="C95" s="7"/>
      <c r="D95" s="7">
        <v>6863</v>
      </c>
      <c r="E95" s="7"/>
      <c r="F95" s="7">
        <v>10813</v>
      </c>
      <c r="G95" s="7"/>
      <c r="H95" s="7">
        <v>13371</v>
      </c>
      <c r="I95" s="7"/>
      <c r="J95" s="7">
        <f>+B95</f>
        <v>11357</v>
      </c>
      <c r="K95" s="7"/>
      <c r="L95" s="13">
        <f>+B95+D95</f>
        <v>18220</v>
      </c>
      <c r="M95" s="7"/>
      <c r="N95" s="13">
        <f>+L95+F95</f>
        <v>29033</v>
      </c>
      <c r="O95" s="7"/>
      <c r="P95" s="13">
        <f>+N95+H95</f>
        <v>42404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2.75">
      <c r="A96" t="s">
        <v>14</v>
      </c>
      <c r="B96" s="7">
        <v>0</v>
      </c>
      <c r="C96" s="7"/>
      <c r="D96" s="7">
        <v>0</v>
      </c>
      <c r="E96" s="7"/>
      <c r="F96" s="7">
        <v>0</v>
      </c>
      <c r="G96" s="7"/>
      <c r="H96" s="7">
        <v>0</v>
      </c>
      <c r="I96" s="7"/>
      <c r="J96" s="7">
        <f>+B96</f>
        <v>0</v>
      </c>
      <c r="K96" s="7"/>
      <c r="L96" s="13">
        <f>+B96+D96</f>
        <v>0</v>
      </c>
      <c r="M96" s="7"/>
      <c r="N96" s="13">
        <f>+L96+F96</f>
        <v>0</v>
      </c>
      <c r="O96" s="7"/>
      <c r="P96" s="13">
        <f>+N96+H96</f>
        <v>0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2.75">
      <c r="A98" s="18" t="s">
        <v>15</v>
      </c>
      <c r="B98" s="16">
        <f>+B89+B91-B93-B94-B95-B96</f>
        <v>-2465</v>
      </c>
      <c r="C98" s="17"/>
      <c r="D98" s="16">
        <f>+D89+D91-D93-D94-D95-D96</f>
        <v>8986</v>
      </c>
      <c r="E98" s="17"/>
      <c r="F98" s="16">
        <f>+F89+F91-F93-F94-F95-F96</f>
        <v>3047</v>
      </c>
      <c r="G98" s="17"/>
      <c r="H98" s="16">
        <f>+H89+H91-H93-H94-H95-H96</f>
        <v>3899</v>
      </c>
      <c r="I98" s="17"/>
      <c r="J98" s="16">
        <f>+J89+J91-J93-J94-J95-J96</f>
        <v>-2465</v>
      </c>
      <c r="K98" s="17"/>
      <c r="L98" s="16">
        <f>+L89+L91-L93-L94-L95-L96</f>
        <v>6521</v>
      </c>
      <c r="M98" s="17"/>
      <c r="N98" s="16">
        <f>+N89+N91-N93-N94-N95-N96</f>
        <v>9568</v>
      </c>
      <c r="O98" s="17"/>
      <c r="P98" s="16">
        <f>+P89+P91-P93-P94-P95-P96</f>
        <v>13467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2:4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2.75">
      <c r="A100" t="s">
        <v>16</v>
      </c>
      <c r="B100" s="9">
        <f>+B93/B89</f>
        <v>0.27744373818931456</v>
      </c>
      <c r="C100" s="7"/>
      <c r="D100" s="9">
        <f>+D93/D89</f>
        <v>0.23272475155997227</v>
      </c>
      <c r="E100" s="7"/>
      <c r="F100" s="9">
        <f>+F93/F89</f>
        <v>0.33682939711763377</v>
      </c>
      <c r="G100" s="7"/>
      <c r="H100" s="9">
        <f>+H93/H89</f>
        <v>0.5974420798825872</v>
      </c>
      <c r="I100" s="7"/>
      <c r="J100" s="9">
        <f>+J93/J89</f>
        <v>0.27744373818931456</v>
      </c>
      <c r="K100" s="7"/>
      <c r="L100" s="9">
        <f>+L93/L89</f>
        <v>0.2507081174438687</v>
      </c>
      <c r="M100" s="7"/>
      <c r="N100" s="9">
        <f>+N93/N89</f>
        <v>0.2918710328909406</v>
      </c>
      <c r="O100" s="7"/>
      <c r="P100" s="9">
        <f>+P93/P89</f>
        <v>0.4164209716702987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2.75">
      <c r="A101" t="s">
        <v>17</v>
      </c>
      <c r="B101" s="9">
        <f>+(B94+B95)/B89</f>
        <v>2.0061845043806907</v>
      </c>
      <c r="C101" s="7"/>
      <c r="D101" s="9">
        <f>+(D94+D95)/D89</f>
        <v>0.9267390801941299</v>
      </c>
      <c r="E101" s="7"/>
      <c r="F101" s="9">
        <f>+(F94+F95)/F89</f>
        <v>0.889685354259413</v>
      </c>
      <c r="G101" s="7"/>
      <c r="H101" s="9">
        <f>+(H94+H95)/H89</f>
        <v>0.7676381172030611</v>
      </c>
      <c r="I101" s="7"/>
      <c r="J101" s="9">
        <f>+(J94+J95)/J89</f>
        <v>2.0061845043806907</v>
      </c>
      <c r="K101" s="7"/>
      <c r="L101" s="9">
        <f>+(L94+L95)/L89</f>
        <v>1.3608290155440415</v>
      </c>
      <c r="M101" s="7"/>
      <c r="N101" s="9">
        <f>+(N94+N95)/N89</f>
        <v>1.1356390652048471</v>
      </c>
      <c r="O101" s="7"/>
      <c r="P101" s="9">
        <f>+(P94+P95)/P89</f>
        <v>0.9856428662991924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2.75">
      <c r="A102" t="s">
        <v>18</v>
      </c>
      <c r="B102" s="10">
        <f>SUM(B100:B101)</f>
        <v>2.283628242570005</v>
      </c>
      <c r="C102" s="7"/>
      <c r="D102" s="10">
        <f>SUM(D100:D101)</f>
        <v>1.1594638317541022</v>
      </c>
      <c r="E102" s="7"/>
      <c r="F102" s="10">
        <f>SUM(F100:F101)</f>
        <v>1.2265147513770467</v>
      </c>
      <c r="G102" s="7"/>
      <c r="H102" s="10">
        <f>SUM(H100:H101)</f>
        <v>1.3650801970856483</v>
      </c>
      <c r="I102" s="7"/>
      <c r="J102" s="10">
        <f>SUM(J100:J101)</f>
        <v>2.283628242570005</v>
      </c>
      <c r="K102" s="7"/>
      <c r="L102" s="10">
        <f>SUM(L100:L101)</f>
        <v>1.6115371329879102</v>
      </c>
      <c r="M102" s="7"/>
      <c r="N102" s="10">
        <f>SUM(N100:N101)</f>
        <v>1.4275100980957878</v>
      </c>
      <c r="O102" s="7"/>
      <c r="P102" s="10">
        <f>SUM(P100:P101)</f>
        <v>1.4020638379694912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2:43" ht="12.75">
      <c r="B103" s="12"/>
      <c r="C103" s="7"/>
      <c r="D103" s="12"/>
      <c r="E103" s="7"/>
      <c r="F103" s="12"/>
      <c r="G103" s="7"/>
      <c r="H103" s="12"/>
      <c r="I103" s="7"/>
      <c r="J103" s="12"/>
      <c r="K103" s="7"/>
      <c r="L103" s="12"/>
      <c r="M103" s="7"/>
      <c r="N103" s="12"/>
      <c r="O103" s="7"/>
      <c r="P103" s="1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2:4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2:4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5.75">
      <c r="A107" s="6" t="s">
        <v>22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5.75">
      <c r="A108" s="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2.75">
      <c r="A109" s="18" t="s">
        <v>43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2.75">
      <c r="A110" t="s">
        <v>7</v>
      </c>
      <c r="B110" s="7">
        <f>+B12+B36+B63+B86</f>
        <v>1150845</v>
      </c>
      <c r="C110" s="7"/>
      <c r="D110" s="7">
        <f>+D12+D36+D63+D86</f>
        <v>1005847</v>
      </c>
      <c r="E110" s="7"/>
      <c r="F110" s="7">
        <f>+F12+F36+F63+F86</f>
        <v>1147070</v>
      </c>
      <c r="G110" s="7"/>
      <c r="H110" s="7">
        <f>+H12+H36+H63+H86</f>
        <v>1479960</v>
      </c>
      <c r="I110" s="7"/>
      <c r="J110" s="7">
        <f>+B110</f>
        <v>1150845</v>
      </c>
      <c r="K110" s="7"/>
      <c r="L110" s="13">
        <f>+B110+D110</f>
        <v>2156692</v>
      </c>
      <c r="M110" s="7"/>
      <c r="N110" s="7">
        <f>+L110+F110</f>
        <v>3303762</v>
      </c>
      <c r="O110" s="7"/>
      <c r="P110" s="7">
        <f>+N110+H110</f>
        <v>4783722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>
      <c r="A111" t="s">
        <v>8</v>
      </c>
      <c r="B111" s="7">
        <f>+B13+B37+B64+B87</f>
        <v>812254</v>
      </c>
      <c r="C111" s="7"/>
      <c r="D111" s="7">
        <f>+D13+D37+D64+D87</f>
        <v>749152</v>
      </c>
      <c r="E111" s="7"/>
      <c r="F111" s="7">
        <f>+F13+F37+F64+F87</f>
        <v>490725</v>
      </c>
      <c r="G111" s="7"/>
      <c r="H111" s="7">
        <f>+H13+H37+H64+H87</f>
        <v>876295</v>
      </c>
      <c r="I111" s="7"/>
      <c r="J111" s="7">
        <f>+B111</f>
        <v>812254</v>
      </c>
      <c r="K111" s="7"/>
      <c r="L111" s="13">
        <f>+B111+D111</f>
        <v>1561406</v>
      </c>
      <c r="M111" s="7"/>
      <c r="N111" s="7">
        <f>+L111+F111</f>
        <v>2052131</v>
      </c>
      <c r="O111" s="7"/>
      <c r="P111" s="7">
        <f>+N111+H111</f>
        <v>2928426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>
      <c r="A113" t="s">
        <v>9</v>
      </c>
      <c r="B113" s="7">
        <f>+B15+B39+B66+B89</f>
        <v>542154</v>
      </c>
      <c r="C113" s="7"/>
      <c r="D113" s="7">
        <f>+D15+D39+D66+D89</f>
        <v>640984</v>
      </c>
      <c r="E113" s="7"/>
      <c r="F113" s="7">
        <f>+F15+F39+F66+F89</f>
        <v>705277</v>
      </c>
      <c r="G113" s="7"/>
      <c r="H113" s="7">
        <f>+H15+H39+H66+H89</f>
        <v>891512</v>
      </c>
      <c r="I113" s="7"/>
      <c r="J113" s="7">
        <f>+B113</f>
        <v>542154</v>
      </c>
      <c r="K113" s="7"/>
      <c r="L113" s="13">
        <f>+B113+D113</f>
        <v>1183138</v>
      </c>
      <c r="M113" s="7"/>
      <c r="N113" s="7">
        <f>+L113+F113</f>
        <v>1888415</v>
      </c>
      <c r="O113" s="7"/>
      <c r="P113" s="7">
        <f>+N113+H113</f>
        <v>2779927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>
      <c r="A115" t="s">
        <v>10</v>
      </c>
      <c r="B115" s="7">
        <f>+B17+B41+B68+B91</f>
        <v>7069</v>
      </c>
      <c r="C115" s="7"/>
      <c r="D115" s="7">
        <f>+D17+D41+D68+D91</f>
        <v>11493</v>
      </c>
      <c r="E115" s="7"/>
      <c r="F115" s="7">
        <f>+F17+F41+F68+F91</f>
        <v>7990</v>
      </c>
      <c r="G115" s="7"/>
      <c r="H115" s="7">
        <f>+H17+H41+H68+H91</f>
        <v>16912</v>
      </c>
      <c r="I115" s="7"/>
      <c r="J115" s="7">
        <f>+B115</f>
        <v>7069</v>
      </c>
      <c r="K115" s="7"/>
      <c r="L115" s="13">
        <f>+B115+D115</f>
        <v>18562</v>
      </c>
      <c r="M115" s="7"/>
      <c r="N115" s="7">
        <f>+L115+F115</f>
        <v>26552</v>
      </c>
      <c r="O115" s="7"/>
      <c r="P115" s="7">
        <f>+N115+H115</f>
        <v>43464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>
      <c r="A117" t="s">
        <v>11</v>
      </c>
      <c r="B117" s="7">
        <f>+B19+B43+B70+B93</f>
        <v>330204</v>
      </c>
      <c r="C117" s="7"/>
      <c r="D117" s="7">
        <f>+D19+D43+D70+D93</f>
        <v>386951</v>
      </c>
      <c r="E117" s="7"/>
      <c r="F117" s="7">
        <f>+F19+F43+F70+F93</f>
        <v>1356572</v>
      </c>
      <c r="G117" s="7"/>
      <c r="H117" s="7">
        <f>+H19+H43+H70+H93</f>
        <v>845171</v>
      </c>
      <c r="I117" s="7"/>
      <c r="J117" s="7">
        <f>+B117</f>
        <v>330204</v>
      </c>
      <c r="K117" s="7"/>
      <c r="L117" s="13">
        <f>+B117+D117</f>
        <v>717155</v>
      </c>
      <c r="M117" s="7"/>
      <c r="N117" s="7">
        <f>+L117+F117</f>
        <v>2073727</v>
      </c>
      <c r="O117" s="7"/>
      <c r="P117" s="7">
        <f>+N117+H117</f>
        <v>2918898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>
      <c r="A118" t="s">
        <v>12</v>
      </c>
      <c r="B118" s="7">
        <f>+B20+B44+B71+B94</f>
        <v>125872</v>
      </c>
      <c r="C118" s="7"/>
      <c r="D118" s="7">
        <f>+D20+D44+D71+D94</f>
        <v>143202</v>
      </c>
      <c r="E118" s="7"/>
      <c r="F118" s="7">
        <f>+F20+F44+F71+F94</f>
        <v>166191</v>
      </c>
      <c r="G118" s="7"/>
      <c r="H118" s="7">
        <f>+H20+H44+H71+H94</f>
        <v>203781</v>
      </c>
      <c r="I118" s="7"/>
      <c r="J118" s="7">
        <f>+B118</f>
        <v>125872</v>
      </c>
      <c r="K118" s="7"/>
      <c r="L118" s="13">
        <f>+B118+D118</f>
        <v>269074</v>
      </c>
      <c r="M118" s="7"/>
      <c r="N118" s="7">
        <f>+L118+F118</f>
        <v>435265</v>
      </c>
      <c r="O118" s="7"/>
      <c r="P118" s="7">
        <f>+N118+H118</f>
        <v>639046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>
      <c r="A119" t="s">
        <v>13</v>
      </c>
      <c r="B119" s="7">
        <f>+B21+B45+B72+B95</f>
        <v>60850</v>
      </c>
      <c r="C119" s="7"/>
      <c r="D119" s="7">
        <f>+D21+D45+D72+D95</f>
        <v>63497</v>
      </c>
      <c r="E119" s="7"/>
      <c r="F119" s="7">
        <f>+F21+F45+F72+F95</f>
        <v>108168</v>
      </c>
      <c r="G119" s="7"/>
      <c r="H119" s="7">
        <f>+H21+H45+H72+H95</f>
        <v>97803</v>
      </c>
      <c r="I119" s="7"/>
      <c r="J119" s="7">
        <f>+B119</f>
        <v>60850</v>
      </c>
      <c r="K119" s="7"/>
      <c r="L119" s="13">
        <f>+B119+D119</f>
        <v>124347</v>
      </c>
      <c r="M119" s="7"/>
      <c r="N119" s="7">
        <f>+L119+F119</f>
        <v>232515</v>
      </c>
      <c r="O119" s="7"/>
      <c r="P119" s="7">
        <f>+N119+H119</f>
        <v>330318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>
      <c r="A120" t="s">
        <v>14</v>
      </c>
      <c r="B120" s="7">
        <f>+B22+B46+B73+B96</f>
        <v>-1170</v>
      </c>
      <c r="C120" s="7"/>
      <c r="D120" s="7">
        <f>+D22+D46+D73+D96</f>
        <v>7608</v>
      </c>
      <c r="E120" s="7"/>
      <c r="F120" s="7">
        <f>+F22+F46+F73+F96</f>
        <v>7197</v>
      </c>
      <c r="G120" s="7"/>
      <c r="H120" s="7">
        <f>+H22+H46+H73+H96</f>
        <v>-1451</v>
      </c>
      <c r="I120" s="7"/>
      <c r="J120" s="7">
        <f>+B120</f>
        <v>-1170</v>
      </c>
      <c r="K120" s="7"/>
      <c r="L120" s="13">
        <f>+B120+D120</f>
        <v>6438</v>
      </c>
      <c r="M120" s="7"/>
      <c r="N120" s="7">
        <f>+L120+F120</f>
        <v>13635</v>
      </c>
      <c r="O120" s="7"/>
      <c r="P120" s="7">
        <f>+N120+H120</f>
        <v>12184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>
      <c r="A121" s="18" t="s">
        <v>38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3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>
      <c r="A122" t="s">
        <v>39</v>
      </c>
      <c r="B122" s="7">
        <f>+B48</f>
        <v>0</v>
      </c>
      <c r="C122" s="7"/>
      <c r="D122" s="7">
        <f>+D48</f>
        <v>0</v>
      </c>
      <c r="E122" s="7"/>
      <c r="F122" s="7">
        <f>+F48</f>
        <v>46247</v>
      </c>
      <c r="G122" s="7"/>
      <c r="H122" s="7">
        <f>+H48</f>
        <v>649348</v>
      </c>
      <c r="I122" s="7"/>
      <c r="J122" s="7">
        <f>+J48</f>
        <v>0</v>
      </c>
      <c r="K122" s="7"/>
      <c r="L122" s="7">
        <f>+L48</f>
        <v>0</v>
      </c>
      <c r="M122" s="7"/>
      <c r="N122" s="7">
        <f>+N48</f>
        <v>46247</v>
      </c>
      <c r="O122" s="7"/>
      <c r="P122" s="7">
        <f>+N122+H122</f>
        <v>695595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>
      <c r="A123" t="s">
        <v>40</v>
      </c>
      <c r="B123" s="7">
        <f>+B49</f>
        <v>0</v>
      </c>
      <c r="C123" s="7"/>
      <c r="D123" s="7">
        <f>+D49</f>
        <v>0</v>
      </c>
      <c r="E123" s="7"/>
      <c r="F123" s="7">
        <f>+F49</f>
        <v>46473</v>
      </c>
      <c r="G123" s="7"/>
      <c r="H123" s="7">
        <f>+H49</f>
        <v>652202</v>
      </c>
      <c r="I123" s="7"/>
      <c r="J123" s="7">
        <f>+J49</f>
        <v>0</v>
      </c>
      <c r="K123" s="7"/>
      <c r="L123" s="7">
        <f>+L49</f>
        <v>0</v>
      </c>
      <c r="M123" s="7"/>
      <c r="N123" s="7">
        <f>+N49</f>
        <v>46473</v>
      </c>
      <c r="O123" s="7"/>
      <c r="P123" s="7">
        <f>+N123+H123</f>
        <v>698675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>
      <c r="A125" s="18" t="s">
        <v>15</v>
      </c>
      <c r="B125" s="16">
        <f>+B113+B115-B117-B118-B119-B120+B122-B123</f>
        <v>33467</v>
      </c>
      <c r="C125" s="17"/>
      <c r="D125" s="16">
        <f>+D113+D115-D117-D118-D119-D120+D122-D123</f>
        <v>51219</v>
      </c>
      <c r="E125" s="17"/>
      <c r="F125" s="16">
        <f>+F113+F115-F117-F118-F119-F120+F122-F123</f>
        <v>-925087</v>
      </c>
      <c r="G125" s="17"/>
      <c r="H125" s="16">
        <f>+H113+H115-H117-H118-H119-H120+H122-H123</f>
        <v>-239734</v>
      </c>
      <c r="I125" s="17"/>
      <c r="J125" s="16">
        <f>+J113+J115-J117-J118-J119-J120+J122-J123</f>
        <v>33467</v>
      </c>
      <c r="K125" s="17"/>
      <c r="L125" s="16">
        <f>+L113+L115-L117-L118-L119-L120+L122-L123</f>
        <v>84686</v>
      </c>
      <c r="M125" s="17"/>
      <c r="N125" s="16">
        <f>+N113+N115-N117-N118-N119-N120+N122-N123</f>
        <v>-840401</v>
      </c>
      <c r="O125" s="17"/>
      <c r="P125" s="16">
        <f>+P113+P115-P117-P118-P119-P120+P122-P123</f>
        <v>-1080135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>
      <c r="A127" t="s">
        <v>25</v>
      </c>
      <c r="B127" s="7">
        <v>129351</v>
      </c>
      <c r="C127" s="7"/>
      <c r="D127" s="7">
        <v>140800</v>
      </c>
      <c r="E127" s="7"/>
      <c r="F127" s="7">
        <v>142818</v>
      </c>
      <c r="G127" s="7"/>
      <c r="H127" s="7">
        <v>149637</v>
      </c>
      <c r="I127" s="7"/>
      <c r="J127" s="7">
        <f>+B127</f>
        <v>129351</v>
      </c>
      <c r="K127" s="7"/>
      <c r="L127" s="13">
        <f>+B127+D127</f>
        <v>270151</v>
      </c>
      <c r="M127" s="7"/>
      <c r="N127" s="7">
        <f>+L127+F127</f>
        <v>412969</v>
      </c>
      <c r="O127" s="7"/>
      <c r="P127" s="7">
        <v>562606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>
      <c r="A128" t="s">
        <v>26</v>
      </c>
      <c r="B128" s="7">
        <v>28388</v>
      </c>
      <c r="C128" s="7"/>
      <c r="D128" s="7">
        <v>29514</v>
      </c>
      <c r="E128" s="7"/>
      <c r="F128" s="7">
        <v>7267</v>
      </c>
      <c r="G128" s="7"/>
      <c r="H128" s="7">
        <v>10111</v>
      </c>
      <c r="I128" s="7"/>
      <c r="J128" s="7">
        <f>+B128</f>
        <v>28388</v>
      </c>
      <c r="K128" s="7"/>
      <c r="L128" s="13">
        <f>+B128+D128</f>
        <v>57902</v>
      </c>
      <c r="M128" s="7"/>
      <c r="N128" s="7">
        <f>+L128+F128</f>
        <v>65169</v>
      </c>
      <c r="O128" s="7"/>
      <c r="P128" s="7">
        <v>75280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>
      <c r="A129" t="s">
        <v>27</v>
      </c>
      <c r="B129" s="7">
        <v>-20004</v>
      </c>
      <c r="C129" s="7"/>
      <c r="D129" s="7">
        <v>-46768</v>
      </c>
      <c r="E129" s="7"/>
      <c r="F129" s="7">
        <v>28207</v>
      </c>
      <c r="G129" s="7"/>
      <c r="H129" s="7">
        <v>88197</v>
      </c>
      <c r="I129" s="7"/>
      <c r="J129" s="7">
        <f>+B129</f>
        <v>-20004</v>
      </c>
      <c r="K129" s="7"/>
      <c r="L129" s="13">
        <f>+B129+D129</f>
        <v>-66772</v>
      </c>
      <c r="M129" s="7"/>
      <c r="N129" s="7">
        <f>+L129+F129</f>
        <v>-38565</v>
      </c>
      <c r="O129" s="7"/>
      <c r="P129" s="7">
        <v>49632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>
      <c r="A131" t="s">
        <v>28</v>
      </c>
      <c r="B131" s="8">
        <f>SUM(B125:B129)</f>
        <v>171202</v>
      </c>
      <c r="C131" s="7"/>
      <c r="D131" s="8">
        <f>SUM(D125:D129)</f>
        <v>174765</v>
      </c>
      <c r="E131" s="7"/>
      <c r="F131" s="8">
        <f>SUM(F125:F129)</f>
        <v>-746795</v>
      </c>
      <c r="G131" s="7"/>
      <c r="H131" s="8">
        <f>SUM(H125:H129)</f>
        <v>8211</v>
      </c>
      <c r="I131" s="7"/>
      <c r="J131" s="8">
        <f>SUM(J125:J129)</f>
        <v>171202</v>
      </c>
      <c r="K131" s="7"/>
      <c r="L131" s="8">
        <f>SUM(L125:L129)</f>
        <v>345967</v>
      </c>
      <c r="M131" s="7"/>
      <c r="N131" s="8">
        <f>SUM(N125:N129)</f>
        <v>-400828</v>
      </c>
      <c r="O131" s="7"/>
      <c r="P131" s="8">
        <f>SUM(P125:P129)</f>
        <v>-392617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>
      <c r="A133" s="18" t="s">
        <v>44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>
      <c r="A134" t="s">
        <v>16</v>
      </c>
      <c r="B134" s="9">
        <f>+B117/B113</f>
        <v>0.6090594185415952</v>
      </c>
      <c r="C134" s="7"/>
      <c r="D134" s="9">
        <f>+D117/D113</f>
        <v>0.6036827752330791</v>
      </c>
      <c r="E134" s="7"/>
      <c r="F134" s="9">
        <f>+F117/F113</f>
        <v>1.9234598604519926</v>
      </c>
      <c r="G134" s="7"/>
      <c r="H134" s="9">
        <f>+H117/H113</f>
        <v>0.9480197686626765</v>
      </c>
      <c r="I134" s="7"/>
      <c r="J134" s="9">
        <f>+J117/J113</f>
        <v>0.6090594185415952</v>
      </c>
      <c r="K134" s="7"/>
      <c r="L134" s="9">
        <f>+L117/L113</f>
        <v>0.6061465357380119</v>
      </c>
      <c r="M134" s="7"/>
      <c r="N134" s="9">
        <f>+N117/N113</f>
        <v>1.098130972270396</v>
      </c>
      <c r="O134" s="7"/>
      <c r="P134" s="9">
        <f>+P117/P113</f>
        <v>1.0499908810555096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>
      <c r="A135" t="s">
        <v>17</v>
      </c>
      <c r="B135" s="9">
        <f>+(B118+B119)/B113</f>
        <v>0.34440767752336054</v>
      </c>
      <c r="C135" s="7"/>
      <c r="D135" s="9">
        <f>+(D118+D119)/D113</f>
        <v>0.3224713877413477</v>
      </c>
      <c r="E135" s="7"/>
      <c r="F135" s="9">
        <f>+(F118+F119)/F113</f>
        <v>0.38900885751272196</v>
      </c>
      <c r="G135" s="7"/>
      <c r="H135" s="9">
        <f>+(H118+H119)/H113</f>
        <v>0.3382837247283267</v>
      </c>
      <c r="I135" s="7"/>
      <c r="J135" s="9">
        <f>+(J118+J119)/J113</f>
        <v>0.34440767752336054</v>
      </c>
      <c r="K135" s="7"/>
      <c r="L135" s="9">
        <f>+(L118+L119)/L113</f>
        <v>0.33252334047253995</v>
      </c>
      <c r="M135" s="7"/>
      <c r="N135" s="9">
        <f>+(N118+N119)/N113</f>
        <v>0.3536193050785977</v>
      </c>
      <c r="O135" s="7"/>
      <c r="P135" s="9">
        <f>+(P118+P119)/P113</f>
        <v>0.34870124287436327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>
      <c r="A136" t="s">
        <v>18</v>
      </c>
      <c r="B136" s="10">
        <f>SUM(B134:B135)</f>
        <v>0.9534670960649557</v>
      </c>
      <c r="C136" s="7"/>
      <c r="D136" s="10">
        <f>SUM(D134:D135)</f>
        <v>0.9261541629744268</v>
      </c>
      <c r="E136" s="7"/>
      <c r="F136" s="10">
        <f>SUM(F134:F135)</f>
        <v>2.3124687179647143</v>
      </c>
      <c r="G136" s="7"/>
      <c r="H136" s="10">
        <f>SUM(H134:H135)</f>
        <v>1.2863034933910031</v>
      </c>
      <c r="I136" s="7"/>
      <c r="J136" s="10">
        <f>SUM(J134:J135)</f>
        <v>0.9534670960649557</v>
      </c>
      <c r="K136" s="7"/>
      <c r="L136" s="10">
        <f>SUM(L134:L135)</f>
        <v>0.9386698762105519</v>
      </c>
      <c r="M136" s="7"/>
      <c r="N136" s="10">
        <f>SUM(N134:N135)</f>
        <v>1.4517502773489936</v>
      </c>
      <c r="O136" s="7"/>
      <c r="P136" s="10">
        <f>SUM(P134:P135)</f>
        <v>1.3986921239298729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12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12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12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12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12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12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12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12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12.7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12.7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12.7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12.7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12.7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12.7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12.7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12.7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12.7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12.7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12.7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12.7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12.7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12.7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12.7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12.7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12.7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12.7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12.7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12.7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12.7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12.7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12.7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12.7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12.7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12.7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12.7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12.7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12.7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12.7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12.7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12.7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12.7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12.7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12.7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12.7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12.7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12.7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12.7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12.7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12.7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12.7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12.7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12.7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12.7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12.7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12.7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12.7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12.7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12.7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12.7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12.7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12.7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12.7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12.7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12.7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12.7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12.7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12.7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12.7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12.7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12.7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12.7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12.7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12.7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12.7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12.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12.7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12.7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12.7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12.7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12.7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12.7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12.7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12.7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12.7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12.7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12.7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12.7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12.7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12.7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12.7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12.7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12.7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12.7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12.7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12.7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12.7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12.7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12.7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12.7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12.7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12.7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12.7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12.7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12.7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12.7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12.7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12.7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12.7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12.7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12.7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12.7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12.7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12.7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12.7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12.7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12.7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12.7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12.7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12.7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12.7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12.7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12.7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12.7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12.7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12.7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12.7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12.7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12.7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12.7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12.7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12.7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12.7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12.7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12.7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12.7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12.7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12.7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12.7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12.7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12.7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12.7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12.7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12.7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12.7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12.7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12.7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12.7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12.7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12.7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12.7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12.7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12.7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12.7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12.7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12.7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12.7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12.7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12.7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12.7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12.7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12.7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12.7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12.7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12.7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12.7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12.7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12.7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12.7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12.7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12.7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12.7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12.7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12.7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12.7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12.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12.7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12.7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12.7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12.7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12.7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12.7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12.7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12.7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12.7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12.7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12.7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12.7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12.7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12.7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12.7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12.7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12.7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12.7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12.7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12.7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12.7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12.7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12.7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12.7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12.7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12.7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12.7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12.7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12.7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12.7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12.7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12.7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12.7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12.7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12.7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12.7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12.7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12.7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12.7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12.7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12.7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12.7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12.7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12.7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12.7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12.7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12.7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12.7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12.7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12.7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12.7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12.7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12.7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12.7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12.7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12.7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12.7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12.7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12.7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12.7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12.7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12.7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12.7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12.7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12.7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12.7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12.7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12.7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12.7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12.7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12.7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12.7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12.7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12.7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12.7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12.7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12.7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12.7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12.7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12.7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12.7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12.7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12.7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12.7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12.7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12.7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12.7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12.7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12.7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12.7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12.7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12.7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12.7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12.7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12.7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12.7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12.7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12.7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12.7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12.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12.7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12.7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12.7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12.7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12.7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12.7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12.7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12.7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12.7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12.7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12.75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12.75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12.75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12.75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12.75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12.7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12.75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12.75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12.75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12.7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12.75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12.75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12.75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12.75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12.75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12.75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12.75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12.75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12.75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12.7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12.75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12.75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12.75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12.75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12.75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12.75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12.75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12.75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12.75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12.7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12.75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12.7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12.75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12.75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12.75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12.75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12.75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12.75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12.75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12.7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12.75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12.75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12.75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12.75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12.75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12.75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12.75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12.75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12.75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12.7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12.75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12.75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12.75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12.75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12.75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12.75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12.75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12.75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12.75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12.7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12.75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12.75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12.75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12.75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12.75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12.75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12.75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12.75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12.75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12.7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12.75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12.75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12.75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12.75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12.75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12.75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12.75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12.75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12.75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12.7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12.75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12.75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12.75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12.75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12.75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12.75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12.75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12.75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12.75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12.75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12.75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12.75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12.75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12.75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12.75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12.75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12.75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12.75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12.75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12.75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12.75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12.75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12.75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12.75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12.75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12.75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12.75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12.75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12.75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12.75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12.75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  <row r="997" spans="2:43" ht="12.75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</row>
    <row r="998" spans="2:43" ht="12.75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</row>
    <row r="999" spans="2:43" ht="12.75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</row>
    <row r="1000" spans="2:43" ht="12.75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</row>
    <row r="1001" spans="2:43" ht="12.75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</row>
    <row r="1002" spans="2:43" ht="12.75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</row>
    <row r="1003" spans="2:43" ht="12.75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</row>
    <row r="1004" spans="2:43" ht="12.75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</row>
    <row r="1005" spans="2:43" ht="12.75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</row>
    <row r="1006" spans="2:43" ht="12.75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</row>
    <row r="1007" spans="2:43" ht="12.75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</row>
    <row r="1008" spans="2:43" ht="12.75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</row>
    <row r="1009" spans="2:43" ht="12.75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</row>
    <row r="1010" spans="2:43" ht="12.75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</row>
    <row r="1011" spans="2:43" ht="12.7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</row>
    <row r="1012" spans="2:43" ht="12.7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</row>
    <row r="1013" spans="2:43" ht="12.7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</row>
    <row r="1014" spans="2:43" ht="12.7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</row>
    <row r="1015" spans="2:43" ht="12.7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</row>
    <row r="1016" spans="2:43" ht="12.7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</row>
    <row r="1017" spans="2:43" ht="12.7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</row>
    <row r="1018" spans="2:43" ht="12.7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</row>
    <row r="1019" spans="2:43" ht="12.7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</row>
    <row r="1020" spans="2:43" ht="12.7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</row>
    <row r="1021" spans="2:43" ht="12.7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</row>
    <row r="1022" spans="2:43" ht="12.7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</row>
    <row r="1023" spans="2:43" ht="12.75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</row>
    <row r="1024" spans="2:43" ht="12.75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</row>
    <row r="1025" spans="2:43" ht="12.75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</row>
    <row r="1026" spans="2:43" ht="12.75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</row>
    <row r="1027" spans="2:43" ht="12.75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</row>
    <row r="1028" spans="2:43" ht="12.75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</row>
    <row r="1029" spans="2:43" ht="12.75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</row>
    <row r="1030" spans="2:43" ht="12.75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</row>
    <row r="1031" spans="2:43" ht="12.75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</row>
    <row r="1032" spans="2:43" ht="12.75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</row>
    <row r="1033" spans="2:43" ht="12.75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</row>
    <row r="1034" spans="2:43" ht="12.75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</row>
    <row r="1035" spans="2:43" ht="12.75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</row>
    <row r="1036" spans="2:43" ht="12.75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</row>
    <row r="1037" spans="2:43" ht="12.75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</row>
    <row r="1038" spans="2:43" ht="12.75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</row>
    <row r="1039" spans="2:43" ht="12.75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</row>
    <row r="1040" spans="2:43" ht="12.75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</row>
    <row r="1041" spans="2:43" ht="12.75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</row>
    <row r="1042" spans="2:43" ht="12.75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</row>
    <row r="1043" spans="2:43" ht="12.75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</row>
    <row r="1044" spans="2:43" ht="12.75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</row>
    <row r="1045" spans="2:43" ht="12.75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</row>
    <row r="1046" spans="2:43" ht="12.75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</row>
    <row r="1047" spans="2:43" ht="12.75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</row>
    <row r="1048" spans="2:43" ht="12.75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</row>
    <row r="1049" spans="2:43" ht="12.75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</row>
    <row r="1050" spans="2:43" ht="12.75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</row>
    <row r="1051" spans="2:43" ht="12.75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</row>
    <row r="1052" spans="2:43" ht="12.75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</row>
    <row r="1053" spans="2:43" ht="12.75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</row>
    <row r="1054" spans="2:43" ht="12.75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</row>
    <row r="1055" spans="2:43" ht="12.75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</row>
    <row r="1056" spans="2:43" ht="12.75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</row>
    <row r="1057" spans="2:43" ht="12.75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</row>
    <row r="1058" spans="2:43" ht="12.75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</row>
    <row r="1059" spans="2:43" ht="12.75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</row>
    <row r="1060" spans="2:43" ht="12.75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</row>
    <row r="1061" spans="2:43" ht="12.75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</row>
    <row r="1062" spans="2:43" ht="12.75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</row>
    <row r="1063" spans="2:43" ht="12.75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</row>
    <row r="1064" spans="2:43" ht="12.75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</row>
    <row r="1065" spans="2:43" ht="12.75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</row>
    <row r="1066" spans="2:43" ht="12.75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</row>
    <row r="1067" spans="2:43" ht="12.75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</row>
    <row r="1068" spans="2:43" ht="12.75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</row>
    <row r="1069" spans="2:43" ht="12.75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</row>
    <row r="1070" spans="2:43" ht="12.75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</row>
    <row r="1071" spans="2:43" ht="12.75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</row>
    <row r="1072" spans="2:43" ht="12.75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</row>
    <row r="1073" spans="2:43" ht="12.75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</row>
    <row r="1074" spans="2:43" ht="12.75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</row>
    <row r="1075" spans="2:43" ht="12.75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</row>
    <row r="1076" spans="2:43" ht="12.75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</row>
    <row r="1077" spans="2:43" ht="12.75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</row>
    <row r="1078" spans="2:43" ht="12.75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</row>
    <row r="1079" spans="2:43" ht="12.75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</row>
    <row r="1080" spans="2:43" ht="12.75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</row>
    <row r="1081" spans="2:43" ht="12.75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</row>
    <row r="1082" spans="2:43" ht="12.75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</row>
    <row r="1083" spans="2:43" ht="12.75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</row>
    <row r="1084" spans="2:43" ht="12.75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</row>
    <row r="1085" spans="2:43" ht="12.75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</row>
    <row r="1086" spans="2:43" ht="12.75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</row>
    <row r="1087" spans="2:43" ht="12.75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</row>
    <row r="1088" spans="2:43" ht="12.75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</row>
    <row r="1089" spans="2:43" ht="12.75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</row>
    <row r="1090" spans="2:43" ht="12.75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</row>
    <row r="1091" spans="2:43" ht="12.75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</row>
    <row r="1092" spans="2:43" ht="12.75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</row>
    <row r="1093" spans="2:43" ht="12.75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</row>
    <row r="1094" spans="2:43" ht="12.75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</row>
    <row r="1095" spans="2:43" ht="12.75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</row>
    <row r="1096" spans="2:43" ht="12.75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</row>
    <row r="1097" spans="2:43" ht="12.75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</row>
    <row r="1098" spans="2:43" ht="12.75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</row>
    <row r="1099" spans="2:43" ht="12.75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</row>
    <row r="1100" spans="2:43" ht="12.75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</row>
    <row r="1101" spans="2:43" ht="12.75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</row>
    <row r="1102" spans="2:43" ht="12.75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</row>
    <row r="1103" spans="2:43" ht="12.75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</row>
    <row r="1104" spans="2:43" ht="12.75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</row>
    <row r="1105" spans="2:43" ht="12.75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</row>
    <row r="1106" spans="2:43" ht="12.75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</row>
    <row r="1107" spans="2:43" ht="12.75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</row>
    <row r="1108" spans="2:43" ht="12.75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</row>
    <row r="1109" spans="2:43" ht="12.75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</row>
    <row r="1110" spans="2:43" ht="12.75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</row>
    <row r="1111" spans="2:43" ht="12.75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</row>
    <row r="1112" spans="2:43" ht="12.75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</row>
    <row r="1113" spans="2:43" ht="12.75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</row>
    <row r="1114" spans="2:43" ht="12.75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</row>
    <row r="1115" spans="2:43" ht="12.75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</row>
    <row r="1116" spans="2:43" ht="12.75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</row>
    <row r="1117" spans="2:43" ht="12.75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</row>
    <row r="1118" spans="2:43" ht="12.75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</row>
    <row r="1119" spans="2:43" ht="12.75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</row>
    <row r="1120" spans="2:43" ht="12.75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</row>
    <row r="1121" spans="2:43" ht="12.75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</row>
    <row r="1122" spans="2:43" ht="12.75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</row>
    <row r="1123" spans="2:43" ht="12.75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</row>
    <row r="1124" spans="2:43" ht="12.75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</row>
    <row r="1125" spans="2:43" ht="12.75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</row>
    <row r="1126" spans="2:43" ht="12.75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</row>
    <row r="1127" spans="2:43" ht="12.75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</row>
    <row r="1128" spans="2:43" ht="12.75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</row>
    <row r="1129" spans="2:43" ht="12.75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</row>
    <row r="1130" spans="2:43" ht="12.75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</row>
    <row r="1131" spans="2:43" ht="12.75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</row>
    <row r="1132" spans="2:43" ht="12.75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</row>
    <row r="1133" spans="2:43" ht="12.75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</row>
    <row r="1134" spans="2:43" ht="12.75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</row>
    <row r="1135" spans="2:43" ht="12.75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</row>
    <row r="1136" spans="2:43" ht="12.75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</row>
    <row r="1137" spans="2:43" ht="12.75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</row>
    <row r="1138" spans="2:43" ht="12.75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</row>
    <row r="1139" spans="2:43" ht="12.75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</row>
    <row r="1140" spans="2:43" ht="12.75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</row>
    <row r="1141" spans="2:43" ht="12.75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</row>
    <row r="1142" spans="2:43" ht="12.75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</row>
    <row r="1143" spans="2:43" ht="12.75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</row>
    <row r="1144" spans="2:43" ht="12.75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</row>
    <row r="1145" spans="2:43" ht="12.75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</row>
    <row r="1146" spans="2:43" ht="12.75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</row>
    <row r="1147" spans="2:43" ht="12.75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</row>
    <row r="1148" spans="2:43" ht="12.75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</row>
    <row r="1149" spans="2:43" ht="12.75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</row>
    <row r="1150" spans="2:43" ht="12.75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</row>
    <row r="1151" spans="2:43" ht="12.75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</row>
    <row r="1152" spans="2:43" ht="12.75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</row>
    <row r="1153" spans="2:43" ht="12.75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</row>
    <row r="1154" spans="2:43" ht="12.75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</row>
    <row r="1155" spans="2:43" ht="12.75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</row>
    <row r="1156" spans="2:43" ht="12.75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</row>
    <row r="1157" spans="2:43" ht="12.75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</row>
    <row r="1158" spans="2:43" ht="12.75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</row>
    <row r="1159" spans="2:43" ht="12.75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</row>
    <row r="1160" spans="2:43" ht="12.75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</row>
    <row r="1161" spans="2:43" ht="12.75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</row>
    <row r="1162" spans="2:43" ht="12.75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</row>
    <row r="1163" spans="2:43" ht="12.75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</row>
    <row r="1164" spans="2:43" ht="12.75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</row>
    <row r="1165" spans="2:43" ht="12.75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</row>
    <row r="1166" spans="2:43" ht="12.75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</row>
    <row r="1167" spans="2:43" ht="12.75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</row>
    <row r="1168" spans="2:43" ht="12.75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</row>
    <row r="1169" spans="2:43" ht="12.75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</row>
    <row r="1170" spans="2:43" ht="12.75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</row>
    <row r="1171" spans="2:43" ht="12.75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</row>
    <row r="1172" spans="2:43" ht="12.75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</row>
    <row r="1173" spans="2:43" ht="12.75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</row>
    <row r="1174" spans="2:43" ht="12.75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</row>
    <row r="1175" spans="2:43" ht="12.75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</row>
    <row r="1176" spans="2:43" ht="12.75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</row>
    <row r="1177" spans="2:43" ht="12.75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</row>
    <row r="1178" spans="2:43" ht="12.75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</row>
    <row r="1179" spans="2:43" ht="12.75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</row>
    <row r="1180" spans="2:43" ht="12.75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</row>
    <row r="1181" spans="2:43" ht="12.75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</row>
    <row r="1182" spans="2:43" ht="12.75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</row>
    <row r="1183" spans="2:43" ht="12.75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</row>
    <row r="1184" spans="2:43" ht="12.75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</row>
    <row r="1185" spans="2:43" ht="12.75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</row>
    <row r="1186" spans="2:43" ht="12.75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</row>
    <row r="1187" spans="2:43" ht="12.75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</row>
    <row r="1188" spans="2:43" ht="12.75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</row>
    <row r="1189" spans="2:43" ht="12.75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</row>
    <row r="1190" spans="2:43" ht="12.75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</row>
    <row r="1191" spans="2:43" ht="12.75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</row>
    <row r="1192" spans="2:43" ht="12.75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</row>
    <row r="1193" spans="2:43" ht="12.75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</row>
    <row r="1194" spans="2:43" ht="12.75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</row>
    <row r="1195" spans="2:43" ht="12.75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</row>
    <row r="1196" spans="2:43" ht="12.75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</row>
    <row r="1197" spans="2:43" ht="12.75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</row>
    <row r="1198" spans="2:43" ht="12.75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</row>
    <row r="1199" spans="2:43" ht="12.75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</row>
    <row r="1200" spans="2:43" ht="12.75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</row>
    <row r="1201" spans="2:43" ht="12.75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</row>
    <row r="1202" spans="2:43" ht="12.75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</row>
    <row r="1203" spans="2:43" ht="12.75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</row>
    <row r="1204" spans="2:43" ht="12.75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</row>
    <row r="1205" spans="2:43" ht="12.75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</row>
    <row r="1206" spans="2:43" ht="12.75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</row>
    <row r="1207" spans="2:43" ht="12.75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</row>
    <row r="1208" spans="2:43" ht="12.75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</row>
    <row r="1209" spans="2:43" ht="12.75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</row>
    <row r="1210" spans="2:43" ht="12.75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</row>
    <row r="1211" spans="2:43" ht="12.75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</row>
    <row r="1212" spans="2:43" ht="12.75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</row>
    <row r="1213" spans="2:43" ht="12.75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</row>
    <row r="1214" spans="2:43" ht="12.75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</row>
    <row r="1215" spans="2:43" ht="12.75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</row>
    <row r="1216" spans="2:43" ht="12.75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</row>
    <row r="1217" spans="2:43" ht="12.75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</row>
    <row r="1218" spans="2:43" ht="12.75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</row>
    <row r="1219" spans="2:43" ht="12.75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</row>
    <row r="1220" spans="2:43" ht="12.75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</row>
    <row r="1221" spans="2:43" ht="12.75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</row>
    <row r="1222" spans="2:43" ht="12.75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</row>
    <row r="1223" spans="2:43" ht="12.75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</row>
    <row r="1224" spans="2:43" ht="12.75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</row>
    <row r="1225" spans="2:43" ht="12.75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</row>
    <row r="1226" spans="2:43" ht="12.75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</row>
    <row r="1227" spans="2:43" ht="12.75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</row>
    <row r="1228" spans="2:43" ht="12.75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</row>
    <row r="1229" spans="2:43" ht="12.75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</row>
    <row r="1230" spans="2:43" ht="12.75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</row>
    <row r="1231" spans="2:43" ht="12.75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</row>
    <row r="1232" spans="2:43" ht="12.75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</row>
    <row r="1233" spans="2:43" ht="12.75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</row>
    <row r="1234" spans="2:43" ht="12.75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</row>
    <row r="1235" spans="2:43" ht="12.75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</row>
    <row r="1236" spans="2:43" ht="12.75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</row>
    <row r="1237" spans="2:43" ht="12.75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</row>
    <row r="1238" spans="2:43" ht="12.75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</row>
    <row r="1239" spans="2:43" ht="12.75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</row>
    <row r="1240" spans="2:43" ht="12.75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</row>
    <row r="1241" spans="2:43" ht="12.75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</row>
    <row r="1242" spans="2:43" ht="12.75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</row>
    <row r="1243" spans="2:43" ht="12.75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</row>
    <row r="1244" spans="2:43" ht="12.75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</row>
    <row r="1245" spans="2:43" ht="12.75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</row>
    <row r="1246" spans="2:43" ht="12.75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</row>
    <row r="1247" spans="2:43" ht="12.75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</row>
    <row r="1248" spans="2:43" ht="12.75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</row>
    <row r="1249" spans="2:43" ht="12.75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</row>
    <row r="1250" spans="2:43" ht="12.75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</row>
    <row r="1251" spans="2:43" ht="12.75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</row>
    <row r="1252" spans="2:43" ht="12.75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</row>
    <row r="1253" spans="2:43" ht="12.75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</row>
    <row r="1254" spans="2:43" ht="12.75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</row>
    <row r="1255" spans="2:43" ht="12.75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</row>
    <row r="1256" spans="2:43" ht="12.75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</row>
    <row r="1257" spans="2:43" ht="12.75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</row>
    <row r="1258" spans="2:43" ht="12.75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</row>
    <row r="1259" spans="2:43" ht="12.75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</row>
    <row r="1260" spans="2:43" ht="12.75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</row>
    <row r="1261" spans="2:43" ht="12.75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</row>
    <row r="1262" spans="2:43" ht="12.75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</row>
    <row r="1263" spans="2:43" ht="12.75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</row>
    <row r="1264" spans="2:43" ht="12.75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</row>
    <row r="1265" spans="2:43" ht="12.75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</row>
    <row r="1266" spans="2:43" ht="12.75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</row>
    <row r="1267" spans="2:43" ht="12.75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</row>
    <row r="1268" spans="2:43" ht="12.75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</row>
    <row r="1269" spans="2:43" ht="12.75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</row>
    <row r="1270" spans="2:43" ht="12.75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</row>
    <row r="1271" spans="2:43" ht="12.75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</row>
    <row r="1272" spans="2:43" ht="12.75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</row>
    <row r="1273" spans="2:43" ht="12.75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</row>
    <row r="1274" spans="2:43" ht="12.75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</row>
    <row r="1275" spans="2:43" ht="12.75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</row>
    <row r="1276" spans="2:43" ht="12.75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</row>
    <row r="1277" spans="2:43" ht="12.75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</row>
    <row r="1278" spans="2:43" ht="12.75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</row>
    <row r="1279" spans="2:43" ht="12.75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</row>
    <row r="1280" spans="2:43" ht="12.75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</row>
    <row r="1281" spans="2:43" ht="12.75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</row>
    <row r="1282" spans="2:43" ht="12.75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</row>
    <row r="1283" spans="2:43" ht="12.75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</row>
    <row r="1284" spans="2:43" ht="12.75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</row>
    <row r="1285" spans="2:43" ht="12.75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</row>
    <row r="1286" spans="2:43" ht="12.75"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</row>
    <row r="1287" spans="2:43" ht="12.75"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</row>
    <row r="1288" spans="2:43" ht="12.75"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</row>
    <row r="1289" spans="2:43" ht="12.75"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</row>
    <row r="1290" spans="2:43" ht="12.75"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</row>
    <row r="1291" spans="2:43" ht="12.75"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</row>
    <row r="1292" spans="2:43" ht="12.75"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</row>
    <row r="1293" spans="2:43" ht="12.75"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</row>
    <row r="1294" spans="2:43" ht="12.75"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</row>
    <row r="1295" spans="2:43" ht="12.75"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</row>
    <row r="1296" spans="2:43" ht="12.75"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</row>
    <row r="1297" spans="2:43" ht="12.75"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</row>
    <row r="1298" spans="2:43" ht="12.75"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</row>
    <row r="1299" spans="2:43" ht="12.75"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</row>
    <row r="1300" spans="2:43" ht="12.75"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</row>
    <row r="1301" spans="2:43" ht="12.75"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</row>
    <row r="1302" spans="2:43" ht="12.75"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</row>
    <row r="1303" spans="2:43" ht="12.75"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</row>
    <row r="1304" spans="2:43" ht="12.75"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</row>
    <row r="1305" spans="2:43" ht="12.75"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</row>
    <row r="1306" spans="2:43" ht="12.75"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</row>
    <row r="1307" spans="2:43" ht="12.75"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</row>
    <row r="1308" spans="2:43" ht="12.75"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</row>
    <row r="1309" spans="2:43" ht="12.75"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</row>
    <row r="1310" spans="2:43" ht="12.75"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</row>
    <row r="1311" spans="2:43" ht="12.75"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</row>
    <row r="1312" spans="2:43" ht="12.75"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</row>
    <row r="1313" spans="2:43" ht="12.75"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</row>
    <row r="1314" spans="2:43" ht="12.75"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</row>
    <row r="1315" spans="2:43" ht="12.75"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</row>
    <row r="1316" spans="2:43" ht="12.75"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</row>
    <row r="1317" spans="2:43" ht="12.75"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</row>
    <row r="1318" spans="2:43" ht="12.75"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</row>
    <row r="1319" spans="2:43" ht="12.75"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</row>
    <row r="1320" spans="2:43" ht="12.75"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</row>
    <row r="1321" spans="2:43" ht="12.75"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</row>
    <row r="1322" spans="2:43" ht="12.75"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</row>
    <row r="1323" spans="2:43" ht="12.75"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</row>
    <row r="1324" spans="2:43" ht="12.75"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</row>
    <row r="1325" spans="2:43" ht="12.75"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</row>
    <row r="1326" spans="2:43" ht="12.75"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</row>
    <row r="1327" spans="2:43" ht="12.75"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</row>
    <row r="1328" spans="2:43" ht="12.75"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</row>
    <row r="1329" spans="2:43" ht="12.75"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</row>
    <row r="1330" spans="2:43" ht="12.75"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</row>
    <row r="1331" spans="2:43" ht="12.75"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</row>
    <row r="1332" spans="2:43" ht="12.75"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</row>
    <row r="1333" spans="2:43" ht="12.75"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</row>
    <row r="1334" spans="2:43" ht="12.75"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</row>
    <row r="1335" spans="2:43" ht="12.75"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</row>
    <row r="1336" spans="2:43" ht="12.75"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</row>
    <row r="1337" spans="2:43" ht="12.75"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</row>
    <row r="1338" spans="2:43" ht="12.75"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</row>
    <row r="1339" spans="2:43" ht="12.75"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</row>
    <row r="1340" spans="2:43" ht="12.75"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</row>
    <row r="1341" spans="2:43" ht="12.75"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</row>
    <row r="1342" spans="2:43" ht="12.75"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</row>
    <row r="1343" spans="2:43" ht="12.75"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</row>
    <row r="1344" spans="2:43" ht="12.75"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</row>
    <row r="1345" spans="2:43" ht="12.75"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</row>
    <row r="1346" spans="2:43" ht="12.75"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</row>
    <row r="1347" spans="2:43" ht="12.75"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</row>
    <row r="1348" spans="2:43" ht="12.75"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</row>
    <row r="1349" spans="2:43" ht="12.75"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</row>
    <row r="1350" spans="2:43" ht="12.75"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</row>
    <row r="1351" spans="2:43" ht="12.75"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</row>
    <row r="1352" spans="2:43" ht="12.75"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</row>
    <row r="1353" spans="2:43" ht="12.75"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</row>
    <row r="1354" spans="2:43" ht="12.75"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</row>
    <row r="1355" spans="2:43" ht="12.75"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</row>
    <row r="1356" spans="2:43" ht="12.75"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</row>
    <row r="1357" spans="2:43" ht="12.75"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</row>
    <row r="1358" spans="2:43" ht="12.75"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</row>
    <row r="1359" spans="2:43" ht="12.75"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</row>
    <row r="1360" spans="2:43" ht="12.75"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</row>
    <row r="1361" spans="2:43" ht="12.75"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</row>
    <row r="1362" spans="2:43" ht="12.75"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</row>
    <row r="1363" spans="2:43" ht="12.75"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</row>
    <row r="1364" spans="2:43" ht="12.75"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</row>
    <row r="1365" spans="2:43" ht="12.75"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</row>
    <row r="1366" spans="2:43" ht="12.75"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</row>
    <row r="1367" spans="2:43" ht="12.75"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</row>
    <row r="1368" spans="2:43" ht="12.75"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</row>
    <row r="1369" spans="2:43" ht="12.75"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</row>
    <row r="1370" spans="2:43" ht="12.75"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</row>
    <row r="1371" spans="2:43" ht="12.75"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</row>
    <row r="1372" spans="2:43" ht="12.75"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</row>
    <row r="1373" spans="2:43" ht="12.75"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</row>
    <row r="1374" spans="2:43" ht="12.75"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</row>
    <row r="1375" spans="2:43" ht="12.75"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</row>
    <row r="1376" spans="2:43" ht="12.75"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</row>
    <row r="1377" spans="2:43" ht="12.75"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</row>
    <row r="1378" spans="2:43" ht="12.75"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</row>
    <row r="1379" spans="2:43" ht="12.75"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</row>
    <row r="1380" spans="2:43" ht="12.75"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</row>
    <row r="1381" spans="2:43" ht="12.75"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</row>
    <row r="1382" spans="2:43" ht="12.75"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</row>
    <row r="1383" spans="2:43" ht="12.75"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</row>
    <row r="1384" spans="2:43" ht="12.75"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</row>
    <row r="1385" spans="2:43" ht="12.75"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</row>
    <row r="1386" spans="2:43" ht="12.75"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</row>
    <row r="1387" spans="2:43" ht="12.75"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</row>
    <row r="1388" spans="2:43" ht="12.75"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</row>
    <row r="1389" spans="2:43" ht="12.75"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</row>
    <row r="1390" spans="2:43" ht="12.75"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</row>
    <row r="1391" spans="2:43" ht="12.75"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</row>
    <row r="1392" spans="2:43" ht="12.75"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</row>
    <row r="1393" spans="2:43" ht="12.75"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</row>
    <row r="1394" spans="2:43" ht="12.75"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</row>
    <row r="1395" spans="2:43" ht="12.75"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</row>
    <row r="1396" spans="2:43" ht="12.75"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</row>
    <row r="1397" spans="2:43" ht="12.75"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</row>
    <row r="1398" spans="2:43" ht="12.75"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</row>
    <row r="1399" spans="2:43" ht="12.75"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</row>
    <row r="1400" spans="2:43" ht="12.75"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</row>
    <row r="1401" spans="2:43" ht="12.75"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</row>
    <row r="1402" spans="2:43" ht="12.75"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</row>
    <row r="1403" spans="2:43" ht="12.75"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</row>
    <row r="1404" spans="2:43" ht="12.75"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</row>
    <row r="1405" spans="2:43" ht="12.75"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</row>
    <row r="1406" spans="2:43" ht="12.75"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</row>
    <row r="1407" spans="2:43" ht="12.75"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</row>
    <row r="1408" spans="2:43" ht="12.75"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</row>
    <row r="1409" spans="2:43" ht="12.75"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</row>
    <row r="1410" spans="2:43" ht="12.75"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</row>
    <row r="1411" spans="2:43" ht="12.75"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</row>
    <row r="1412" spans="2:43" ht="12.75"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</row>
    <row r="1413" spans="2:43" ht="12.75"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</row>
    <row r="1414" spans="2:43" ht="12.75"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</row>
    <row r="1415" spans="2:43" ht="12.75"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</row>
    <row r="1416" spans="2:43" ht="12.75"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</row>
    <row r="1417" spans="2:43" ht="12.75"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</row>
    <row r="1418" spans="2:43" ht="12.75"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</row>
    <row r="1419" spans="2:43" ht="12.75"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</row>
    <row r="1420" spans="2:43" ht="12.75"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</row>
    <row r="1421" spans="2:43" ht="12.75"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</row>
    <row r="1422" spans="2:43" ht="12.75"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</row>
    <row r="1423" spans="2:43" ht="12.75"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</row>
    <row r="1424" spans="2:43" ht="12.75"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</row>
    <row r="1425" spans="2:43" ht="12.75"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</row>
    <row r="1426" spans="2:43" ht="12.75"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</row>
    <row r="1427" spans="2:43" ht="12.75"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</row>
    <row r="1428" spans="2:43" ht="12.75"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</row>
    <row r="1429" spans="2:43" ht="12.75"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</row>
    <row r="1430" spans="2:43" ht="12.75"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</row>
    <row r="1431" spans="2:43" ht="12.75"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</row>
    <row r="1432" spans="2:43" ht="12.75"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</row>
    <row r="1433" spans="2:43" ht="12.75"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</row>
    <row r="1434" spans="2:43" ht="12.75"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</row>
    <row r="1435" spans="2:43" ht="12.75"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</row>
    <row r="1436" spans="2:43" ht="12.75"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</row>
    <row r="1437" spans="2:43" ht="12.75"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</row>
    <row r="1438" spans="2:43" ht="12.75"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</row>
    <row r="1439" spans="2:43" ht="12.75"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</row>
    <row r="1440" spans="2:43" ht="12.75"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</row>
    <row r="1441" spans="2:43" ht="12.75"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</row>
    <row r="1442" spans="2:43" ht="12.75"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</row>
    <row r="1443" spans="2:43" ht="12.75"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</row>
    <row r="1444" spans="2:43" ht="12.75"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</row>
    <row r="1445" spans="2:43" ht="12.75"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</row>
    <row r="1446" spans="2:43" ht="12.75"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</row>
    <row r="1447" spans="2:43" ht="12.75"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</row>
    <row r="1448" spans="2:43" ht="12.75"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</row>
    <row r="1449" spans="2:43" ht="12.75"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</row>
    <row r="1450" spans="2:43" ht="12.75"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</row>
    <row r="1451" spans="2:43" ht="12.75"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</row>
    <row r="1452" spans="2:43" ht="12.75"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</row>
    <row r="1453" spans="2:43" ht="12.75"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</row>
    <row r="1454" spans="2:43" ht="12.75"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</row>
    <row r="1455" spans="2:43" ht="12.75"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</row>
    <row r="1456" spans="2:43" ht="12.75"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</row>
    <row r="1457" spans="2:43" ht="12.75"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</row>
    <row r="1458" spans="2:43" ht="12.75"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</row>
    <row r="1459" spans="2:43" ht="12.75"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</row>
    <row r="1460" spans="2:43" ht="12.75"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</row>
    <row r="1461" spans="2:43" ht="12.75"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</row>
    <row r="1462" spans="2:43" ht="12.75"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</row>
    <row r="1463" spans="2:43" ht="12.75"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</row>
    <row r="1464" spans="2:43" ht="12.75"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</row>
    <row r="1465" spans="2:43" ht="12.75"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</row>
    <row r="1466" spans="2:43" ht="12.75"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</row>
    <row r="1467" spans="2:43" ht="12.75"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</row>
    <row r="1468" spans="2:43" ht="12.75"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</row>
    <row r="1469" spans="2:43" ht="12.75"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</row>
    <row r="1470" spans="2:43" ht="12.75"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</row>
    <row r="1471" spans="2:43" ht="12.75"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</row>
    <row r="1472" spans="2:43" ht="12.75"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</row>
    <row r="1473" spans="2:43" ht="12.75"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</row>
    <row r="1474" spans="2:43" ht="12.75"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</row>
    <row r="1475" spans="2:43" ht="12.75"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</row>
    <row r="1476" spans="2:43" ht="12.75"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</row>
    <row r="1477" spans="2:43" ht="12.75"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</row>
    <row r="1478" spans="2:43" ht="12.75"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</row>
    <row r="1479" spans="2:43" ht="12.75"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</row>
    <row r="1480" spans="2:43" ht="12.75"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</row>
    <row r="1481" spans="2:43" ht="12.75"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</row>
    <row r="1482" spans="2:43" ht="12.75"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</row>
    <row r="1483" spans="2:43" ht="12.75"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</row>
    <row r="1484" spans="2:43" ht="12.75"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</row>
    <row r="1485" spans="2:43" ht="12.75"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</row>
    <row r="1486" spans="2:43" ht="12.75"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</row>
    <row r="1487" spans="2:43" ht="12.75"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</row>
    <row r="1488" spans="2:43" ht="12.75"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</row>
    <row r="1489" spans="2:43" ht="12.75"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</row>
    <row r="1490" spans="2:43" ht="12.75"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</row>
    <row r="1491" spans="2:43" ht="12.75"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</row>
    <row r="1492" spans="2:43" ht="12.75"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</row>
    <row r="1493" spans="2:43" ht="12.75"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</row>
    <row r="1494" spans="2:43" ht="12.75"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</row>
    <row r="1495" spans="2:43" ht="12.75"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</row>
    <row r="1496" spans="2:43" ht="12.75"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</row>
    <row r="1497" spans="2:43" ht="12.75"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</row>
    <row r="1498" spans="2:43" ht="12.75"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</row>
    <row r="1499" spans="2:43" ht="12.75"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</row>
    <row r="1500" spans="2:43" ht="12.75"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</row>
    <row r="1501" spans="2:43" ht="12.75"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</row>
    <row r="1502" spans="2:43" ht="12.75"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</row>
    <row r="1503" spans="2:43" ht="12.75"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</row>
    <row r="1504" spans="2:43" ht="12.75"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</row>
    <row r="1505" spans="2:43" ht="12.75"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</row>
    <row r="1506" spans="2:43" ht="12.75"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</row>
    <row r="1507" spans="2:43" ht="12.75"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</row>
    <row r="1508" spans="2:43" ht="12.75"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</row>
    <row r="1509" spans="2:43" ht="12.75"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</row>
    <row r="1510" spans="2:43" ht="12.75"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</row>
    <row r="1511" spans="2:43" ht="12.75"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</row>
    <row r="1512" spans="2:43" ht="12.75"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</row>
    <row r="1513" spans="2:43" ht="12.75"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</row>
    <row r="1514" spans="2:43" ht="12.75"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</row>
    <row r="1515" spans="2:43" ht="12.75"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</row>
    <row r="1516" spans="2:43" ht="12.75"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</row>
    <row r="1517" spans="2:43" ht="12.75"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</row>
    <row r="1518" spans="2:43" ht="12.75"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</row>
    <row r="1519" spans="2:43" ht="12.75"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</row>
    <row r="1520" spans="2:43" ht="12.75"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</row>
    <row r="1521" spans="2:43" ht="12.75"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</row>
    <row r="1522" spans="2:43" ht="12.75"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</row>
    <row r="1523" spans="2:43" ht="12.75"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</row>
    <row r="1524" spans="2:43" ht="12.75"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</row>
    <row r="1525" spans="2:43" ht="12.75"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</row>
    <row r="1526" spans="2:43" ht="12.75"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</row>
    <row r="1527" spans="2:43" ht="12.75"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</row>
    <row r="1528" spans="2:43" ht="12.75"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</row>
    <row r="1529" spans="2:43" ht="12.75"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</row>
    <row r="1530" spans="2:43" ht="12.75"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</row>
    <row r="1531" spans="2:43" ht="12.75"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</row>
    <row r="1532" spans="2:43" ht="12.75"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</row>
    <row r="1533" spans="2:43" ht="12.75"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</row>
    <row r="1534" spans="2:43" ht="12.75"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</row>
    <row r="1535" spans="2:43" ht="12.75"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</row>
    <row r="1536" spans="2:43" ht="12.75"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</row>
    <row r="1537" spans="2:43" ht="12.75"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</row>
    <row r="1538" spans="2:43" ht="12.75"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</row>
    <row r="1539" spans="2:43" ht="12.75"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</row>
    <row r="1540" spans="2:43" ht="12.75"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</row>
    <row r="1541" spans="2:43" ht="12.75"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</row>
    <row r="1542" spans="2:43" ht="12.75"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</row>
    <row r="1543" spans="2:43" ht="12.75"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</row>
    <row r="1544" spans="2:43" ht="12.75"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</row>
    <row r="1545" spans="2:43" ht="12.75"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</row>
    <row r="1546" spans="2:43" ht="12.75"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</row>
    <row r="1547" spans="2:43" ht="12.75"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</row>
    <row r="1548" spans="2:43" ht="12.75"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</row>
    <row r="1549" spans="2:43" ht="12.75"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</row>
    <row r="1550" spans="2:43" ht="12.75"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</row>
    <row r="1551" spans="2:43" ht="12.75"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</row>
    <row r="1552" spans="2:43" ht="12.75"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</row>
    <row r="1553" spans="2:43" ht="12.75"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</row>
    <row r="1554" spans="2:43" ht="12.75"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</row>
    <row r="1555" spans="2:43" ht="12.75"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</row>
    <row r="1556" spans="2:43" ht="12.75"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</row>
    <row r="1557" spans="2:43" ht="12.75"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</row>
    <row r="1558" spans="2:43" ht="12.75"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</row>
    <row r="1559" spans="2:43" ht="12.75"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</row>
    <row r="1560" spans="2:43" ht="12.75"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</row>
    <row r="1561" spans="2:43" ht="12.75"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</row>
    <row r="1562" spans="2:43" ht="12.75"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</row>
    <row r="1563" spans="2:43" ht="12.75"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</row>
    <row r="1564" spans="2:43" ht="12.75"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</row>
    <row r="1565" spans="2:43" ht="12.75"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</row>
    <row r="1566" spans="2:43" ht="12.75"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</row>
    <row r="1567" spans="2:43" ht="12.75"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</row>
    <row r="1568" spans="2:43" ht="12.75"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</row>
    <row r="1569" spans="2:43" ht="12.75"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</row>
    <row r="1570" spans="2:43" ht="12.75"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</row>
    <row r="1571" spans="2:43" ht="12.75"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</row>
    <row r="1572" spans="2:43" ht="12.75"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</row>
    <row r="1573" spans="2:43" ht="12.75"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</row>
    <row r="1574" spans="2:43" ht="12.75"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</row>
    <row r="1575" spans="2:43" ht="12.75"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</row>
    <row r="1576" spans="2:43" ht="12.75"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</row>
    <row r="1577" spans="2:43" ht="12.75"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</row>
    <row r="1578" spans="2:43" ht="12.75"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</row>
    <row r="1579" spans="2:43" ht="12.75"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</row>
    <row r="1580" spans="2:43" ht="12.75"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</row>
    <row r="1581" spans="2:43" ht="12.75"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</row>
    <row r="1582" spans="2:43" ht="12.75"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</row>
    <row r="1583" spans="2:43" ht="12.75"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</row>
    <row r="1584" spans="2:43" ht="12.75"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</row>
    <row r="1585" spans="2:43" ht="12.75"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</row>
    <row r="1586" spans="2:43" ht="12.75"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</row>
    <row r="1587" spans="2:43" ht="12.75"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</row>
    <row r="1588" spans="2:43" ht="12.75"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</row>
    <row r="1589" spans="2:43" ht="12.75"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</row>
    <row r="1590" spans="2:43" ht="12.75"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</row>
    <row r="1591" spans="2:43" ht="12.75"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</row>
    <row r="1592" spans="2:43" ht="12.75"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</row>
    <row r="1593" spans="2:43" ht="12.75"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</row>
    <row r="1594" spans="2:43" ht="12.75"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</row>
    <row r="1595" spans="2:43" ht="12.75"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</row>
    <row r="1596" spans="2:43" ht="12.75"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</row>
    <row r="1597" spans="2:43" ht="12.75"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</row>
    <row r="1598" spans="2:43" ht="12.75"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</row>
    <row r="1599" spans="2:43" ht="12.75"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</row>
    <row r="1600" spans="2:43" ht="12.75"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</row>
    <row r="1601" spans="2:43" ht="12.75"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</row>
    <row r="1602" spans="2:43" ht="12.75"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</row>
    <row r="1603" spans="2:43" ht="12.75"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</row>
    <row r="1604" spans="2:43" ht="12.75"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</row>
    <row r="1605" spans="2:43" ht="12.75"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</row>
    <row r="1606" spans="2:43" ht="12.75"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</row>
    <row r="1607" spans="2:43" ht="12.75"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</row>
    <row r="1608" spans="2:43" ht="12.75"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</row>
    <row r="1609" spans="2:43" ht="12.75"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</row>
    <row r="1610" spans="2:43" ht="12.75"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</row>
    <row r="1611" spans="2:43" ht="12.75"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</row>
    <row r="1612" spans="2:43" ht="12.75"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</row>
    <row r="1613" spans="2:43" ht="12.75"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</row>
    <row r="1614" spans="2:43" ht="12.75"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</row>
    <row r="1615" spans="2:43" ht="12.75"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</row>
    <row r="1616" spans="2:43" ht="12.75"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</row>
    <row r="1617" spans="2:43" ht="12.75"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</row>
    <row r="1618" spans="2:43" ht="12.75"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</row>
    <row r="1619" spans="2:43" ht="12.75"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</row>
    <row r="1620" spans="2:43" ht="12.75"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</row>
    <row r="1621" spans="2:43" ht="12.75"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</row>
    <row r="1622" spans="2:43" ht="12.75"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</row>
    <row r="1623" spans="2:43" ht="12.75"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</row>
    <row r="1624" spans="2:43" ht="12.75"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</row>
    <row r="1625" spans="2:43" ht="12.75"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</row>
    <row r="1626" spans="2:43" ht="12.75"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</row>
    <row r="1627" spans="2:43" ht="12.75"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</row>
    <row r="1628" spans="2:43" ht="12.75"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</row>
    <row r="1629" spans="2:43" ht="12.75"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</row>
    <row r="1630" spans="2:43" ht="12.75"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</row>
    <row r="1631" spans="2:43" ht="12.75"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</row>
    <row r="1632" spans="2:43" ht="12.75"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</row>
    <row r="1633" spans="2:43" ht="12.75"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</row>
    <row r="1634" spans="2:43" ht="12.75"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</row>
    <row r="1635" spans="2:43" ht="12.75"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</row>
    <row r="1636" spans="2:43" ht="12.75"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</row>
    <row r="1637" spans="2:43" ht="12.75"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</row>
    <row r="1638" spans="2:43" ht="12.75"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</row>
    <row r="1639" spans="2:43" ht="12.75"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</row>
    <row r="1640" spans="2:43" ht="12.75"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</row>
    <row r="1641" spans="2:43" ht="12.75"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</row>
    <row r="1642" spans="2:43" ht="12.75"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</row>
    <row r="1643" spans="2:43" ht="12.75"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</row>
    <row r="1644" spans="2:43" ht="12.75"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</row>
    <row r="1645" spans="2:43" ht="12.75"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</row>
    <row r="1646" spans="2:43" ht="12.75"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</row>
    <row r="1647" spans="2:43" ht="12.75"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</row>
    <row r="1648" spans="2:43" ht="12.75"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</row>
    <row r="1649" spans="2:43" ht="12.75"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</row>
    <row r="1650" spans="2:43" ht="12.75"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</row>
    <row r="1651" spans="2:43" ht="12.75"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</row>
    <row r="1652" spans="2:43" ht="12.75"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</row>
    <row r="1653" spans="2:43" ht="12.75"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</row>
    <row r="1654" spans="2:43" ht="12.75"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</row>
    <row r="1655" spans="2:43" ht="12.75"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</row>
    <row r="1656" spans="2:43" ht="12.75"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</row>
    <row r="1657" spans="2:43" ht="12.75"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</row>
    <row r="1658" spans="2:43" ht="12.75"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</row>
    <row r="1659" spans="2:43" ht="12.75"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</row>
    <row r="1660" spans="2:43" ht="12.75"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</row>
    <row r="1661" spans="2:43" ht="12.75"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</row>
    <row r="1662" spans="2:43" ht="12.75"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</row>
    <row r="1663" spans="2:43" ht="12.75"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</row>
    <row r="1664" spans="2:43" ht="12.75"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</row>
    <row r="1665" spans="2:43" ht="12.75"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</row>
    <row r="1666" spans="2:43" ht="12.75"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</row>
    <row r="1667" spans="2:43" ht="12.75"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</row>
    <row r="1668" spans="2:43" ht="12.75"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</row>
    <row r="1669" spans="2:43" ht="12.75"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</row>
    <row r="1670" spans="2:43" ht="12.75"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</row>
    <row r="1671" spans="2:43" ht="12.75"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</row>
    <row r="1672" spans="2:43" ht="12.75"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</row>
    <row r="1673" spans="2:43" ht="12.75"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</row>
    <row r="1674" spans="2:43" ht="12.75"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</row>
    <row r="1675" spans="2:43" ht="12.75"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</row>
    <row r="1676" spans="2:43" ht="12.75"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</row>
    <row r="1677" spans="2:43" ht="12.75"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</row>
    <row r="1678" spans="2:43" ht="12.75"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</row>
    <row r="1679" spans="2:43" ht="12.75"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</row>
    <row r="1680" spans="2:43" ht="12.75"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</row>
    <row r="1681" spans="2:43" ht="12.75"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</row>
    <row r="1682" spans="2:43" ht="12.75"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</row>
    <row r="1683" spans="2:43" ht="12.75"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</row>
    <row r="1684" spans="2:43" ht="12.75"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</row>
    <row r="1685" spans="2:43" ht="12.75"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</row>
    <row r="1686" spans="2:43" ht="12.75"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</row>
    <row r="1687" spans="2:43" ht="12.75"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</row>
    <row r="1688" spans="2:43" ht="12.75"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</row>
    <row r="1689" spans="2:43" ht="12.75"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</row>
    <row r="1690" spans="2:43" ht="12.75"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</row>
    <row r="1691" spans="2:43" ht="12.75"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</row>
    <row r="1692" spans="2:43" ht="12.75"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</row>
    <row r="1693" spans="2:43" ht="12.75"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</row>
    <row r="1694" spans="2:43" ht="12.75"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</row>
    <row r="1695" spans="2:43" ht="12.75"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</row>
    <row r="1696" spans="2:43" ht="12.75"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</row>
    <row r="1697" spans="2:43" ht="12.75"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</row>
    <row r="1698" spans="2:43" ht="12.75"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</row>
    <row r="1699" spans="2:43" ht="12.75"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</row>
    <row r="1700" spans="2:43" ht="12.75"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</row>
    <row r="1701" spans="2:43" ht="12.75"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</row>
    <row r="1702" spans="2:43" ht="12.75"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</row>
    <row r="1703" spans="2:43" ht="12.75"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</row>
    <row r="1704" spans="2:43" ht="12.75"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</row>
    <row r="1705" spans="2:43" ht="12.75"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</row>
    <row r="1706" spans="2:43" ht="12.75"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</row>
    <row r="1707" spans="2:43" ht="12.75"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</row>
    <row r="1708" spans="2:43" ht="12.75"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</row>
    <row r="1709" spans="2:43" ht="12.75"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</row>
    <row r="1710" spans="2:43" ht="12.75"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</row>
    <row r="1711" spans="2:43" ht="12.75"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</row>
    <row r="1712" spans="2:43" ht="12.75"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</row>
    <row r="1713" spans="2:43" ht="12.75"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</row>
    <row r="1714" spans="2:43" ht="12.75"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</row>
    <row r="1715" spans="2:43" ht="12.75"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</row>
    <row r="1716" spans="2:43" ht="12.75"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</row>
    <row r="1717" spans="2:43" ht="12.75"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</row>
    <row r="1718" spans="2:43" ht="12.75"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</row>
    <row r="1719" spans="2:43" ht="12.75"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</row>
    <row r="1720" spans="2:43" ht="12.75"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</row>
    <row r="1721" spans="2:43" ht="12.75"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</row>
    <row r="1722" spans="2:43" ht="12.75"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</row>
    <row r="1723" spans="2:43" ht="12.75"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</row>
    <row r="1724" spans="2:43" ht="12.75"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</row>
    <row r="1725" spans="2:43" ht="12.75"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</row>
    <row r="1726" spans="2:43" ht="12.75"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</row>
    <row r="1727" spans="2:43" ht="12.75"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</row>
    <row r="1728" spans="2:43" ht="12.75"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</row>
    <row r="1729" spans="2:43" ht="12.75"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</row>
    <row r="1730" spans="2:43" ht="12.75"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</row>
    <row r="1731" spans="2:43" ht="12.75"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</row>
    <row r="1732" spans="2:43" ht="12.75"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</row>
    <row r="1733" spans="2:43" ht="12.75"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</row>
    <row r="1734" spans="2:43" ht="12.75"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</row>
    <row r="1735" spans="2:43" ht="12.75"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</row>
    <row r="1736" spans="2:43" ht="12.75"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</row>
    <row r="1737" spans="2:43" ht="12.75"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</row>
    <row r="1738" spans="2:43" ht="12.75"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</row>
    <row r="1739" spans="2:43" ht="12.75"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</row>
    <row r="1740" spans="2:43" ht="12.75"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</row>
    <row r="1741" spans="2:43" ht="12.75"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</row>
    <row r="1742" spans="2:43" ht="12.75"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</row>
    <row r="1743" spans="2:43" ht="12.75"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</row>
    <row r="1744" spans="2:43" ht="12.75"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</row>
    <row r="1745" spans="2:43" ht="12.75"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</row>
    <row r="1746" spans="2:43" ht="12.75"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</row>
    <row r="1747" spans="2:43" ht="12.75"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</row>
    <row r="1748" spans="2:43" ht="12.75"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</row>
    <row r="1749" spans="2:43" ht="12.75"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</row>
    <row r="1750" spans="2:43" ht="12.75"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</row>
    <row r="1751" spans="2:43" ht="12.75"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</row>
    <row r="1752" spans="2:43" ht="12.75"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</row>
    <row r="1753" spans="2:43" ht="12.75"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</row>
    <row r="1754" spans="2:43" ht="12.75"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</row>
    <row r="1755" spans="2:43" ht="12.75"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</row>
    <row r="1756" spans="2:43" ht="12.75"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</row>
    <row r="1757" spans="2:43" ht="12.75"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</row>
    <row r="1758" spans="2:43" ht="12.75"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</row>
    <row r="1759" spans="2:43" ht="12.75"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</row>
    <row r="1760" spans="2:43" ht="12.75"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</row>
    <row r="1761" spans="2:43" ht="12.75"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</row>
    <row r="1762" spans="2:43" ht="12.75"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</row>
    <row r="1763" spans="2:43" ht="12.75"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</row>
    <row r="1764" spans="2:43" ht="12.75"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</row>
    <row r="1765" spans="2:43" ht="12.75"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</row>
    <row r="1766" spans="2:43" ht="12.75"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</row>
    <row r="1767" spans="2:43" ht="12.75"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</row>
    <row r="1768" spans="2:43" ht="12.75"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</row>
    <row r="1769" spans="2:43" ht="12.75"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</row>
    <row r="1770" spans="2:43" ht="12.75"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</row>
    <row r="1771" spans="2:43" ht="12.75"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</row>
    <row r="1772" spans="2:43" ht="12.75"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</row>
    <row r="1773" spans="2:43" ht="12.75"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</row>
    <row r="1774" spans="2:43" ht="12.75"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</row>
    <row r="1775" spans="2:43" ht="12.75"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</row>
    <row r="1776" spans="2:43" ht="12.75"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</row>
    <row r="1777" spans="2:43" ht="12.75"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</row>
    <row r="1778" spans="2:43" ht="12.75"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</row>
    <row r="1779" spans="2:43" ht="12.75"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</row>
    <row r="1780" spans="2:43" ht="12.75"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</row>
    <row r="1781" spans="2:43" ht="12.75"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</row>
    <row r="1782" spans="2:43" ht="12.75"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</row>
    <row r="1783" spans="2:43" ht="12.75"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</row>
    <row r="1784" spans="2:43" ht="12.75"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</row>
    <row r="1785" spans="2:43" ht="12.75"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</row>
    <row r="1786" spans="2:43" ht="12.75"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</row>
    <row r="1787" spans="2:43" ht="12.75"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</row>
    <row r="1788" spans="2:43" ht="12.75"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</row>
    <row r="1789" spans="2:43" ht="12.75"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</row>
    <row r="1790" spans="2:43" ht="12.75"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</row>
    <row r="1791" spans="2:43" ht="12.75"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</row>
    <row r="1792" spans="2:43" ht="12.75"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</row>
    <row r="1793" spans="2:43" ht="12.75"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</row>
    <row r="1794" spans="2:43" ht="12.75"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</row>
    <row r="1795" spans="2:43" ht="12.75"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</row>
    <row r="1796" spans="2:43" ht="12.75"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</row>
    <row r="1797" spans="2:43" ht="12.75"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</row>
    <row r="1798" spans="2:43" ht="12.75"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</row>
    <row r="1799" spans="2:43" ht="12.75"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</row>
    <row r="1800" spans="2:43" ht="12.75"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</row>
    <row r="1801" spans="2:43" ht="12.75"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</row>
    <row r="1802" spans="2:43" ht="12.75"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</row>
    <row r="1803" spans="2:43" ht="12.75"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</row>
    <row r="1804" spans="2:43" ht="12.75"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</row>
    <row r="1805" spans="2:43" ht="12.75"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</row>
    <row r="1806" spans="2:43" ht="12.75"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</row>
    <row r="1807" spans="2:43" ht="12.75"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</row>
    <row r="1808" spans="2:43" ht="12.75"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</row>
    <row r="1809" spans="2:43" ht="12.75"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</row>
    <row r="1810" spans="2:43" ht="12.75"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</row>
    <row r="1811" spans="2:43" ht="12.75"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</row>
    <row r="1812" spans="2:43" ht="12.75"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</row>
    <row r="1813" spans="2:43" ht="12.75"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</row>
    <row r="1814" spans="2:43" ht="12.75"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</row>
    <row r="1815" spans="2:43" ht="12.75"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</row>
    <row r="1816" spans="2:43" ht="12.75"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</row>
    <row r="1817" spans="2:43" ht="12.75"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</row>
    <row r="1818" spans="2:43" ht="12.75"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</row>
    <row r="1819" spans="2:43" ht="12.75"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</row>
    <row r="1820" spans="2:43" ht="12.75"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</row>
    <row r="1821" spans="2:43" ht="12.75"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</row>
    <row r="1822" spans="2:43" ht="12.75"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</row>
    <row r="1823" spans="2:43" ht="12.75"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</row>
    <row r="1824" spans="2:43" ht="12.75"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</row>
    <row r="1825" spans="2:43" ht="12.75"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</row>
    <row r="1826" spans="2:43" ht="12.75"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</row>
    <row r="1827" spans="2:43" ht="12.75"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</row>
    <row r="1828" spans="2:43" ht="12.75"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</row>
    <row r="1829" spans="2:43" ht="12.75"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</row>
    <row r="1830" spans="2:43" ht="12.75"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</row>
    <row r="1831" spans="2:43" ht="12.75"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</row>
    <row r="1832" spans="2:43" ht="12.75"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</row>
    <row r="1833" spans="2:43" ht="12.75"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</row>
    <row r="1834" spans="2:43" ht="12.75"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</row>
    <row r="1835" spans="2:43" ht="12.75"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</row>
    <row r="1836" spans="2:43" ht="12.75"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</row>
    <row r="1837" spans="2:43" ht="12.75"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</row>
    <row r="1838" spans="2:43" ht="12.75"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</row>
    <row r="1839" spans="2:43" ht="12.75"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</row>
    <row r="1840" spans="2:43" ht="12.75"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</row>
    <row r="1841" spans="2:43" ht="12.75"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</row>
    <row r="1842" spans="2:43" ht="12.75"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</row>
    <row r="1843" spans="2:43" ht="12.75"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</row>
    <row r="1844" spans="2:43" ht="12.75"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</row>
    <row r="1845" spans="2:43" ht="12.75"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</row>
    <row r="1846" spans="2:43" ht="12.75"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</row>
    <row r="1847" spans="2:43" ht="12.75"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</row>
    <row r="1848" spans="2:43" ht="12.75"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</row>
    <row r="1849" spans="2:43" ht="12.75"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</row>
    <row r="1850" spans="2:43" ht="12.75"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</row>
    <row r="1851" spans="2:43" ht="12.75"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</row>
    <row r="1852" spans="2:43" ht="12.75"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</row>
    <row r="1853" spans="2:43" ht="12.75"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</row>
    <row r="1854" spans="2:43" ht="12.75"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</row>
    <row r="1855" spans="2:43" ht="12.75"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</row>
    <row r="1856" spans="2:43" ht="12.75"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</row>
    <row r="1857" spans="2:43" ht="12.75"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</row>
    <row r="1858" spans="2:43" ht="12.75"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</row>
    <row r="1859" spans="2:43" ht="12.75"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</row>
    <row r="1860" spans="2:43" ht="12.75"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</row>
    <row r="1861" spans="2:43" ht="12.75"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</row>
    <row r="1862" spans="2:43" ht="12.75"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</row>
    <row r="1863" spans="2:43" ht="12.75"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</row>
    <row r="1864" spans="2:43" ht="12.75"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</row>
    <row r="1865" spans="2:43" ht="12.75"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</row>
    <row r="1866" spans="2:43" ht="12.75"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</row>
    <row r="1867" spans="2:43" ht="12.75"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</row>
    <row r="1868" spans="2:43" ht="12.75"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</row>
    <row r="1869" spans="2:43" ht="12.75"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</row>
    <row r="1870" spans="2:43" ht="12.75"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</row>
    <row r="1871" spans="2:43" ht="12.75"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</row>
    <row r="1872" spans="2:43" ht="12.75"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</row>
    <row r="1873" spans="2:43" ht="12.75"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</row>
    <row r="1874" spans="2:43" ht="12.75"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</row>
    <row r="1875" spans="2:43" ht="12.75"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</row>
    <row r="1876" spans="2:43" ht="12.75"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</row>
    <row r="1877" spans="2:43" ht="12.75"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</row>
    <row r="1878" spans="2:43" ht="12.75"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</row>
    <row r="1879" spans="2:43" ht="12.75"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</row>
    <row r="1880" spans="2:43" ht="12.75"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</row>
    <row r="1881" spans="2:43" ht="12.75"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</row>
    <row r="1882" spans="2:43" ht="12.75"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</row>
    <row r="1883" spans="2:43" ht="12.75"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</row>
    <row r="1884" spans="2:43" ht="12.75"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</row>
    <row r="1885" spans="2:43" ht="12.75"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</row>
    <row r="1886" spans="2:43" ht="12.75"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</row>
    <row r="1887" spans="2:43" ht="12.75"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</row>
    <row r="1888" spans="2:43" ht="12.75"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</row>
    <row r="1889" spans="2:43" ht="12.75"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</row>
    <row r="1890" spans="2:43" ht="12.75"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</row>
    <row r="1891" spans="2:43" ht="12.75"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</row>
    <row r="1892" spans="2:43" ht="12.75"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</row>
    <row r="1893" spans="2:43" ht="12.75"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</row>
    <row r="1894" spans="2:43" ht="12.75"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</row>
    <row r="1895" spans="2:43" ht="12.75"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</row>
    <row r="1896" spans="2:43" ht="12.75"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</row>
    <row r="1897" spans="2:43" ht="12.75"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</row>
    <row r="1898" spans="2:43" ht="12.75"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</row>
    <row r="1899" spans="2:43" ht="12.75"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</row>
    <row r="1900" spans="2:43" ht="12.75"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</row>
    <row r="1901" spans="2:43" ht="12.75"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</row>
    <row r="1902" spans="2:43" ht="12.75"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</row>
    <row r="1903" spans="2:43" ht="12.75"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</row>
    <row r="1904" spans="2:43" ht="12.75"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</row>
    <row r="1905" spans="2:43" ht="12.75"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</row>
    <row r="1906" spans="2:43" ht="12.75"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</row>
    <row r="1907" spans="2:43" ht="12.75"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</row>
    <row r="1908" spans="2:43" ht="12.75"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</row>
    <row r="1909" spans="2:43" ht="12.75"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</row>
    <row r="1910" spans="2:43" ht="12.75"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</row>
    <row r="1911" spans="2:43" ht="12.75"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</row>
    <row r="1912" spans="2:43" ht="12.75"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</row>
    <row r="1913" spans="2:43" ht="12.75"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</row>
    <row r="1914" spans="2:43" ht="12.75"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</row>
    <row r="1915" spans="2:43" ht="12.75"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</row>
    <row r="1916" spans="2:43" ht="12.75"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</row>
    <row r="1917" spans="2:43" ht="12.75"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</row>
    <row r="1918" spans="2:43" ht="12.75"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</row>
    <row r="1919" spans="2:43" ht="12.75"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</row>
    <row r="1920" spans="2:43" ht="12.75"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</row>
    <row r="1921" spans="2:43" ht="12.75"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</row>
    <row r="1922" spans="2:43" ht="12.75"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</row>
    <row r="1923" spans="2:43" ht="12.75"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</row>
    <row r="1924" spans="2:43" ht="12.75"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</row>
    <row r="1925" spans="2:43" ht="12.75"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</row>
    <row r="1926" spans="2:43" ht="12.75"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</row>
    <row r="1927" spans="2:43" ht="12.75"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</row>
    <row r="1928" spans="2:43" ht="12.75"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</row>
    <row r="1929" spans="2:43" ht="12.75"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</row>
    <row r="1930" spans="2:43" ht="12.75"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</row>
    <row r="1931" spans="2:43" ht="12.75"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</row>
    <row r="1932" spans="2:43" ht="12.75"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</row>
    <row r="1933" spans="2:43" ht="12.75"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</row>
    <row r="1934" spans="2:43" ht="12.75"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</row>
    <row r="1935" spans="2:43" ht="12.75"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</row>
    <row r="1936" spans="2:43" ht="12.75"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</row>
    <row r="1937" spans="2:43" ht="12.75"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</row>
    <row r="1938" spans="2:43" ht="12.75"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</row>
    <row r="1939" spans="2:43" ht="12.75"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</row>
    <row r="1940" spans="2:43" ht="12.75"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</row>
    <row r="1941" spans="2:43" ht="12.75"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</row>
    <row r="1942" spans="2:43" ht="12.75"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</row>
    <row r="1943" spans="2:43" ht="12.75"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</row>
    <row r="1944" spans="2:43" ht="12.75"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</row>
    <row r="1945" spans="2:43" ht="12.75"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</row>
    <row r="1946" spans="2:43" ht="12.75"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</row>
    <row r="1947" spans="2:43" ht="12.75"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</row>
    <row r="1948" spans="2:43" ht="12.75"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</row>
    <row r="1949" spans="2:43" ht="12.75"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</row>
    <row r="1950" spans="2:43" ht="12.75"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</row>
    <row r="1951" spans="2:43" ht="12.75"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</row>
    <row r="1952" spans="2:43" ht="12.75"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</row>
    <row r="1953" spans="2:43" ht="12.75"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</row>
    <row r="1954" spans="2:43" ht="12.75"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</row>
    <row r="1955" spans="2:43" ht="12.75"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</row>
    <row r="1956" spans="2:43" ht="12.75"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</row>
    <row r="1957" spans="2:43" ht="12.75"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</row>
    <row r="1958" spans="2:43" ht="12.75"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</row>
    <row r="1959" spans="2:43" ht="12.75"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</row>
    <row r="1960" spans="2:43" ht="12.75"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</row>
    <row r="1961" spans="2:43" ht="12.75"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</row>
    <row r="1962" spans="2:43" ht="12.75"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</row>
    <row r="1963" spans="2:43" ht="12.75"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</row>
    <row r="1964" spans="2:43" ht="12.75"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</row>
    <row r="1965" spans="2:43" ht="12.75"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</row>
    <row r="1966" spans="2:43" ht="12.75"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</row>
    <row r="1967" spans="2:43" ht="12.75"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</row>
    <row r="1968" spans="2:43" ht="12.75"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</row>
    <row r="1969" spans="2:43" ht="12.75"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</row>
    <row r="1970" spans="2:43" ht="12.75"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</row>
    <row r="1971" spans="2:43" ht="12.75"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</row>
    <row r="1972" spans="2:43" ht="12.75"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</row>
    <row r="1973" spans="2:43" ht="12.75"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</row>
    <row r="1974" spans="2:43" ht="12.75"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</row>
    <row r="1975" spans="2:43" ht="12.75"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</row>
    <row r="1976" spans="2:43" ht="12.75"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</row>
    <row r="1977" spans="2:43" ht="12.75"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</row>
    <row r="1978" spans="2:43" ht="12.75"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</row>
    <row r="1979" spans="2:43" ht="12.75"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</row>
    <row r="1980" spans="2:43" ht="12.75"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</row>
    <row r="1981" spans="2:43" ht="12.75"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</row>
    <row r="1982" spans="2:43" ht="12.75"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</row>
    <row r="1983" spans="2:43" ht="12.75"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</row>
    <row r="1984" spans="2:43" ht="12.75"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</row>
    <row r="1985" spans="2:43" ht="12.75"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</row>
    <row r="1986" spans="2:43" ht="12.75"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</row>
    <row r="1987" spans="2:43" ht="12.75"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</row>
    <row r="1988" spans="2:43" ht="12.75"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</row>
    <row r="1989" spans="2:43" ht="12.75"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</row>
    <row r="1990" spans="2:43" ht="12.75"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</row>
    <row r="1991" spans="2:43" ht="12.75"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</row>
    <row r="1992" spans="2:43" ht="12.75"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</row>
    <row r="1993" spans="2:43" ht="12.75"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</row>
    <row r="1994" spans="2:43" ht="12.75"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</row>
    <row r="1995" spans="2:43" ht="12.75"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</row>
    <row r="1996" spans="2:43" ht="12.75"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</row>
    <row r="1997" spans="2:43" ht="12.75"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</row>
    <row r="1998" spans="2:43" ht="12.75"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</row>
    <row r="1999" spans="2:43" ht="12.75"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</row>
    <row r="2000" spans="2:43" ht="12.75"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</row>
    <row r="2001" spans="2:43" ht="12.75"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</row>
    <row r="2002" spans="2:43" ht="12.75"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</row>
    <row r="2003" spans="2:43" ht="12.75"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</row>
    <row r="2004" spans="2:43" ht="12.75"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</row>
    <row r="2005" spans="2:43" ht="12.75"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</row>
    <row r="2006" spans="2:43" ht="12.75"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</row>
    <row r="2007" spans="2:43" ht="12.75"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</row>
    <row r="2008" spans="2:43" ht="12.75"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</row>
    <row r="2009" spans="2:43" ht="12.75"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</row>
    <row r="2010" spans="2:43" ht="12.75"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</row>
    <row r="2011" spans="2:43" ht="12.75"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</row>
    <row r="2012" spans="2:43" ht="12.75"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</row>
    <row r="2013" spans="2:43" ht="12.75"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</row>
    <row r="2014" spans="2:43" ht="12.75"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</row>
    <row r="2015" spans="2:43" ht="12.75"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</row>
    <row r="2016" spans="2:43" ht="12.75"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</row>
    <row r="2017" spans="2:43" ht="12.75"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</row>
    <row r="2018" spans="2:43" ht="12.75"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</row>
    <row r="2019" spans="2:43" ht="12.75"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</row>
    <row r="2020" spans="2:43" ht="12.75"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</row>
    <row r="2021" spans="2:43" ht="12.75"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</row>
    <row r="2022" spans="2:43" ht="12.75"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</row>
    <row r="2023" spans="2:43" ht="12.75"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</row>
    <row r="2024" spans="2:43" ht="12.75"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</row>
    <row r="2025" spans="2:43" ht="12.75"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</row>
    <row r="2026" spans="2:43" ht="12.75"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</row>
    <row r="2027" spans="2:43" ht="12.75"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</row>
    <row r="2028" spans="2:43" ht="12.75"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</row>
    <row r="2029" spans="2:43" ht="12.75"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</row>
    <row r="2030" spans="2:43" ht="12.75"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</row>
    <row r="2031" spans="2:43" ht="12.75"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</row>
    <row r="2032" spans="2:43" ht="12.75"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</row>
    <row r="2033" spans="2:43" ht="12.75"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</row>
    <row r="2034" spans="2:43" ht="12.75"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</row>
    <row r="2035" spans="2:43" ht="12.75"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</row>
    <row r="2036" spans="2:43" ht="12.75"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</row>
    <row r="2037" spans="2:43" ht="12.75"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</row>
    <row r="2038" spans="2:43" ht="12.75"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</row>
    <row r="2039" spans="2:43" ht="12.75"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</row>
    <row r="2040" spans="2:43" ht="12.75"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</row>
    <row r="2041" spans="2:43" ht="12.75"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</row>
    <row r="2042" spans="2:43" ht="12.75"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</row>
    <row r="2043" spans="2:43" ht="12.75"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</row>
    <row r="2044" spans="2:43" ht="12.75"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</row>
    <row r="2045" spans="2:43" ht="12.75"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</row>
    <row r="2046" spans="2:43" ht="12.75"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</row>
    <row r="2047" spans="2:43" ht="12.75"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</row>
    <row r="2048" spans="2:43" ht="12.75"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</row>
    <row r="2049" spans="2:43" ht="12.75"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</row>
    <row r="2050" spans="2:43" ht="12.75"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</row>
    <row r="2051" spans="2:43" ht="12.75"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</row>
    <row r="2052" spans="2:43" ht="12.75"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</row>
    <row r="2053" spans="2:43" ht="12.75"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</row>
    <row r="2054" spans="2:43" ht="12.75"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</row>
    <row r="2055" spans="2:43" ht="12.75"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</row>
    <row r="2056" spans="2:43" ht="12.75"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</row>
    <row r="2057" spans="2:43" ht="12.75"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</row>
    <row r="2058" spans="2:43" ht="12.75"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</row>
    <row r="2059" spans="2:43" ht="12.75"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</row>
    <row r="2060" spans="2:43" ht="12.75"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</row>
    <row r="2061" spans="2:43" ht="12.75"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</row>
    <row r="2062" spans="2:43" ht="12.75"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</row>
    <row r="2063" spans="2:43" ht="12.75"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</row>
    <row r="2064" spans="2:43" ht="12.75"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</row>
    <row r="2065" spans="2:43" ht="12.75"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</row>
    <row r="2066" spans="2:43" ht="12.75"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</row>
    <row r="2067" spans="2:43" ht="12.75"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</row>
    <row r="2068" spans="2:43" ht="12.75"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</row>
    <row r="2069" spans="2:43" ht="12.75"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</row>
    <row r="2070" spans="2:43" ht="12.75"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</row>
    <row r="2071" spans="2:43" ht="12.75"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</row>
    <row r="2072" spans="2:43" ht="12.75"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</row>
    <row r="2073" spans="2:43" ht="12.75"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</row>
    <row r="2074" spans="2:43" ht="12.75"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</row>
    <row r="2075" spans="2:43" ht="12.75"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</row>
    <row r="2076" spans="2:43" ht="12.75"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</row>
    <row r="2077" spans="2:43" ht="12.75"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</row>
    <row r="2078" spans="2:43" ht="12.75"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</row>
    <row r="2079" spans="2:43" ht="12.75"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</row>
    <row r="2080" spans="2:43" ht="12.75"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</row>
    <row r="2081" spans="2:43" ht="12.75"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</row>
    <row r="2082" spans="2:43" ht="12.75"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</row>
    <row r="2083" spans="2:43" ht="12.75"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</row>
    <row r="2084" spans="2:43" ht="12.75"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</row>
    <row r="2085" spans="2:43" ht="12.75"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</row>
    <row r="2086" spans="2:43" ht="12.75"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</row>
    <row r="2087" spans="2:43" ht="12.75"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</row>
    <row r="2088" spans="2:43" ht="12.75"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</row>
    <row r="2089" spans="2:43" ht="12.75"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</row>
    <row r="2090" spans="2:43" ht="12.75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</row>
    <row r="2091" spans="2:43" ht="12.75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</row>
    <row r="2092" spans="2:43" ht="12.75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</row>
    <row r="2093" spans="2:43" ht="12.75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</row>
    <row r="2094" spans="2:43" ht="12.75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</row>
    <row r="2095" spans="2:43" ht="12.75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</row>
    <row r="2096" spans="2:43" ht="12.75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</row>
    <row r="2097" spans="2:43" ht="12.75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</row>
    <row r="2098" spans="2:43" ht="12.75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</row>
    <row r="2099" spans="2:43" ht="12.75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</row>
    <row r="2100" spans="2:43" ht="12.75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</row>
    <row r="2101" spans="2:43" ht="12.75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</row>
    <row r="2102" spans="2:43" ht="12.75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</row>
    <row r="2103" spans="2:43" ht="12.75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</row>
    <row r="2104" spans="2:43" ht="12.75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</row>
    <row r="2105" spans="2:43" ht="12.75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</row>
    <row r="2106" spans="2:43" ht="12.75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</row>
    <row r="2107" spans="2:43" ht="12.75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</row>
    <row r="2108" spans="2:43" ht="12.75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</row>
    <row r="2109" spans="2:43" ht="12.75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</row>
    <row r="2110" spans="2:43" ht="12.75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</row>
    <row r="2111" spans="2:43" ht="12.75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</row>
    <row r="2112" spans="2:43" ht="12.75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</row>
    <row r="2113" spans="2:43" ht="12.75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</row>
    <row r="2114" spans="2:43" ht="12.75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</row>
    <row r="2115" spans="2:43" ht="12.75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</row>
    <row r="2116" spans="2:43" ht="12.75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</row>
    <row r="2117" spans="2:43" ht="12.75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</row>
    <row r="2118" spans="2:43" ht="12.75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</row>
    <row r="2119" spans="2:43" ht="12.75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</row>
    <row r="2120" spans="2:43" ht="12.75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</row>
    <row r="2121" spans="2:43" ht="12.75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</row>
    <row r="2122" spans="2:43" ht="12.75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</row>
    <row r="2123" spans="2:43" ht="12.75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</row>
    <row r="2124" spans="2:43" ht="12.75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</row>
    <row r="2125" spans="2:43" ht="12.75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</row>
    <row r="2126" spans="2:43" ht="12.75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</row>
    <row r="2127" spans="2:43" ht="12.75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</row>
    <row r="2128" spans="2:43" ht="12.75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</row>
    <row r="2129" spans="2:43" ht="12.75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</row>
    <row r="2130" spans="2:43" ht="12.75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</row>
    <row r="2131" spans="2:43" ht="12.75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</row>
    <row r="2132" spans="2:43" ht="12.75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</row>
    <row r="2133" spans="2:43" ht="12.75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</row>
    <row r="2134" spans="2:43" ht="12.75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</row>
    <row r="2135" spans="2:43" ht="12.75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</row>
    <row r="2136" spans="2:43" ht="12.75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</row>
    <row r="2137" spans="2:43" ht="12.75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</row>
    <row r="2138" spans="2:43" ht="12.75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</row>
    <row r="2139" spans="2:43" ht="12.75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</row>
    <row r="2140" spans="2:43" ht="12.75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</row>
    <row r="2141" spans="2:43" ht="12.75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</row>
    <row r="2142" spans="2:43" ht="12.75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</row>
    <row r="2143" spans="2:43" ht="12.75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</row>
    <row r="2144" spans="2:43" ht="12.75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</row>
    <row r="2145" spans="2:43" ht="12.75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</row>
    <row r="2146" spans="2:43" ht="12.75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</row>
    <row r="2147" spans="2:43" ht="12.75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</row>
    <row r="2148" spans="2:43" ht="12.75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</row>
    <row r="2149" spans="2:43" ht="12.75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</row>
    <row r="2150" spans="2:43" ht="12.75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</row>
    <row r="2151" spans="2:43" ht="12.75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</row>
    <row r="2152" spans="2:43" ht="12.75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</row>
    <row r="2153" spans="2:43" ht="12.75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</row>
    <row r="2154" spans="2:43" ht="12.75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</row>
    <row r="2155" spans="2:43" ht="12.75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</row>
    <row r="2156" spans="2:43" ht="12.75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</row>
    <row r="2157" spans="2:43" ht="12.75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</row>
    <row r="2158" spans="2:43" ht="12.75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</row>
    <row r="2159" spans="2:43" ht="12.75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</row>
    <row r="2160" spans="2:43" ht="12.75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</row>
    <row r="2161" spans="2:43" ht="12.75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</row>
    <row r="2162" spans="2:43" ht="12.75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</row>
    <row r="2163" spans="2:43" ht="12.75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</row>
    <row r="2164" spans="2:43" ht="12.75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</row>
    <row r="2165" spans="2:43" ht="12.75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</row>
    <row r="2166" spans="2:43" ht="12.75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</row>
    <row r="2167" spans="2:43" ht="12.75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</row>
    <row r="2168" spans="2:43" ht="12.75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</row>
    <row r="2169" spans="2:43" ht="12.75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</row>
    <row r="2170" spans="2:43" ht="12.75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</row>
    <row r="2171" spans="2:43" ht="12.75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</row>
    <row r="2172" spans="2:43" ht="12.75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</row>
    <row r="2173" spans="2:43" ht="12.75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</row>
    <row r="2174" spans="2:43" ht="12.75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</row>
    <row r="2175" spans="2:43" ht="12.75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</row>
    <row r="2176" spans="2:43" ht="12.75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</row>
    <row r="2177" spans="2:43" ht="12.75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</row>
    <row r="2178" spans="2:43" ht="12.75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</row>
    <row r="2179" spans="2:43" ht="12.75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</row>
    <row r="2180" spans="2:43" ht="12.75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</row>
    <row r="2181" spans="2:43" ht="12.75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</row>
    <row r="2182" spans="2:43" ht="12.75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</row>
    <row r="2183" spans="2:43" ht="12.75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</row>
    <row r="2184" spans="2:43" ht="12.75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</row>
    <row r="2185" spans="2:43" ht="12.75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</row>
    <row r="2186" spans="2:43" ht="12.75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</row>
    <row r="2187" spans="2:43" ht="12.75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</row>
    <row r="2188" spans="2:43" ht="12.75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</row>
    <row r="2189" spans="2:43" ht="12.75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</row>
    <row r="2190" spans="2:43" ht="12.75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</row>
    <row r="2191" spans="2:43" ht="12.75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</row>
    <row r="2192" spans="2:43" ht="12.75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</row>
    <row r="2193" spans="2:43" ht="12.75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</row>
    <row r="2194" spans="2:43" ht="12.75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</row>
    <row r="2195" spans="2:43" ht="12.75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</row>
    <row r="2196" spans="2:43" ht="12.75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</row>
    <row r="2197" spans="2:43" ht="12.75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</row>
    <row r="2198" spans="2:43" ht="12.75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</row>
    <row r="2199" spans="2:43" ht="12.75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</row>
    <row r="2200" spans="2:43" ht="12.75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</row>
    <row r="2201" spans="2:43" ht="12.75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</row>
    <row r="2202" spans="2:43" ht="12.75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</row>
    <row r="2203" spans="2:43" ht="12.75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</row>
    <row r="2204" spans="2:43" ht="12.75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</row>
    <row r="2205" spans="2:43" ht="12.75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</row>
    <row r="2206" spans="2:43" ht="12.75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</row>
    <row r="2207" spans="2:43" ht="12.75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</row>
    <row r="2208" spans="2:43" ht="12.75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</row>
    <row r="2209" spans="2:43" ht="12.75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</row>
    <row r="2210" spans="2:43" ht="12.75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</row>
    <row r="2211" spans="2:43" ht="12.75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</row>
    <row r="2212" spans="2:43" ht="12.75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</row>
    <row r="2213" spans="2:43" ht="12.75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</row>
    <row r="2214" spans="2:43" ht="12.75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</row>
    <row r="2215" spans="2:43" ht="12.75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</row>
    <row r="2216" spans="2:43" ht="12.75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</row>
    <row r="2217" spans="2:43" ht="12.75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</row>
    <row r="2218" spans="2:43" ht="12.75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</row>
    <row r="2219" spans="2:43" ht="12.75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</row>
    <row r="2220" spans="2:43" ht="12.75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</row>
    <row r="2221" spans="2:43" ht="12.75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</row>
    <row r="2222" spans="2:43" ht="12.75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</row>
    <row r="2223" spans="2:43" ht="12.75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</row>
    <row r="2224" spans="2:43" ht="12.75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</row>
    <row r="2225" spans="2:43" ht="12.75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</row>
    <row r="2226" spans="2:43" ht="12.75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</row>
    <row r="2227" spans="2:43" ht="12.75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</row>
    <row r="2228" spans="2:43" ht="12.75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</row>
    <row r="2229" spans="2:43" ht="12.75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</row>
    <row r="2230" spans="2:43" ht="12.75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</row>
    <row r="2231" spans="2:43" ht="12.75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</row>
    <row r="2232" spans="2:43" ht="12.75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</row>
    <row r="2233" spans="2:43" ht="12.75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</row>
    <row r="2234" spans="2:43" ht="12.75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</row>
    <row r="2235" spans="2:43" ht="12.75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</row>
    <row r="2236" spans="2:43" ht="12.75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</row>
    <row r="2237" spans="2:43" ht="12.75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</row>
    <row r="2238" spans="2:43" ht="12.75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</row>
    <row r="2239" spans="2:43" ht="12.75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</row>
    <row r="2240" spans="2:43" ht="12.75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</row>
    <row r="2241" spans="2:43" ht="12.75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</row>
    <row r="2242" spans="2:43" ht="12.75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</row>
    <row r="2243" spans="2:43" ht="12.75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</row>
    <row r="2244" spans="2:43" ht="12.75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</row>
    <row r="2245" spans="2:43" ht="12.75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</row>
    <row r="2246" spans="2:43" ht="12.75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</row>
    <row r="2247" spans="2:43" ht="12.75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</row>
    <row r="2248" spans="2:43" ht="12.75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</row>
    <row r="2249" spans="2:43" ht="12.75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</row>
    <row r="2250" spans="2:43" ht="12.75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</row>
    <row r="2251" spans="2:43" ht="12.75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</row>
    <row r="2252" spans="2:43" ht="12.75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</row>
    <row r="2253" spans="2:43" ht="12.75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</row>
    <row r="2254" spans="2:43" ht="12.75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</row>
    <row r="2255" spans="2:43" ht="12.75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</row>
    <row r="2256" spans="2:43" ht="12.75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</row>
    <row r="2257" spans="2:43" ht="12.75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</row>
    <row r="2258" spans="2:43" ht="12.75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</row>
    <row r="2259" spans="2:43" ht="12.75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</row>
    <row r="2260" spans="2:43" ht="12.75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</row>
    <row r="2261" spans="2:43" ht="12.75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</row>
    <row r="2262" spans="2:43" ht="12.75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</row>
    <row r="2263" spans="2:43" ht="12.75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</row>
    <row r="2264" spans="2:43" ht="12.75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</row>
    <row r="2265" spans="2:43" ht="12.75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</row>
    <row r="2266" spans="2:43" ht="12.75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</row>
    <row r="2267" spans="2:43" ht="12.75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</row>
    <row r="2268" spans="2:43" ht="12.75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</row>
    <row r="2269" spans="2:43" ht="12.75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</row>
    <row r="2270" spans="2:43" ht="12.75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</row>
    <row r="2271" spans="2:43" ht="12.75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</row>
    <row r="2272" spans="2:43" ht="12.75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</row>
    <row r="2273" spans="2:43" ht="12.75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</row>
    <row r="2274" spans="2:43" ht="12.75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</row>
    <row r="2275" spans="2:43" ht="12.75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</row>
    <row r="2276" spans="2:43" ht="12.75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</row>
    <row r="2277" spans="2:43" ht="12.75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</row>
    <row r="2278" spans="2:43" ht="12.75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</row>
    <row r="2279" spans="2:43" ht="12.75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</row>
    <row r="2280" spans="2:43" ht="12.75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</row>
    <row r="2281" spans="2:43" ht="12.75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</row>
    <row r="2282" spans="2:43" ht="12.75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</row>
    <row r="2283" spans="2:43" ht="12.75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</row>
    <row r="2284" spans="2:43" ht="12.75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</row>
    <row r="2285" spans="2:43" ht="12.75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</row>
    <row r="2286" spans="2:43" ht="12.75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</row>
    <row r="2287" spans="2:43" ht="12.75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</row>
    <row r="2288" spans="2:43" ht="12.75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</row>
    <row r="2289" spans="2:43" ht="12.75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</row>
    <row r="2290" spans="2:43" ht="12.75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</row>
    <row r="2291" spans="2:43" ht="12.75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</row>
    <row r="2292" spans="2:43" ht="12.75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</row>
    <row r="2293" spans="2:43" ht="12.75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</row>
    <row r="2294" spans="2:43" ht="12.75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</row>
    <row r="2295" spans="2:43" ht="12.75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</row>
    <row r="2296" spans="2:43" ht="12.75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</row>
    <row r="2297" spans="2:43" ht="12.75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</row>
    <row r="2298" spans="2:43" ht="12.75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</row>
    <row r="2299" spans="2:43" ht="12.75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</row>
    <row r="2300" spans="2:43" ht="12.75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</row>
    <row r="2301" spans="2:43" ht="12.75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</row>
    <row r="2302" spans="2:43" ht="12.75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</row>
    <row r="2303" spans="2:43" ht="12.75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</row>
    <row r="2304" spans="2:43" ht="12.75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</row>
    <row r="2305" spans="2:43" ht="12.75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</row>
    <row r="2306" spans="2:43" ht="12.75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</row>
    <row r="2307" spans="2:43" ht="12.75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</row>
    <row r="2308" spans="2:43" ht="12.75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</row>
    <row r="2309" spans="2:43" ht="12.75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</row>
    <row r="2310" spans="2:43" ht="12.75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</row>
    <row r="2311" spans="2:43" ht="12.75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</row>
    <row r="2312" spans="2:43" ht="12.75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</row>
    <row r="2313" spans="2:43" ht="12.75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</row>
    <row r="2314" spans="2:43" ht="12.75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</row>
    <row r="2315" spans="2:43" ht="12.75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</row>
    <row r="2316" spans="2:43" ht="12.75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</row>
    <row r="2317" spans="2:43" ht="12.75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</row>
    <row r="2318" spans="2:43" ht="12.75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</row>
    <row r="2319" spans="2:43" ht="12.75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</row>
    <row r="2320" spans="2:43" ht="12.75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</row>
    <row r="2321" spans="2:43" ht="12.75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</row>
    <row r="2322" spans="2:43" ht="12.75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</row>
    <row r="2323" spans="2:43" ht="12.75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</row>
    <row r="2324" spans="2:43" ht="12.75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</row>
    <row r="2325" spans="2:43" ht="12.75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</row>
    <row r="2326" spans="2:43" ht="12.75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</row>
    <row r="2327" spans="2:43" ht="12.75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</row>
    <row r="2328" spans="2:43" ht="12.75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</row>
    <row r="2329" spans="2:43" ht="12.75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</row>
    <row r="2330" spans="2:43" ht="12.75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</row>
    <row r="2331" spans="2:43" ht="12.75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</row>
    <row r="2332" spans="2:43" ht="12.75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</row>
    <row r="2333" spans="2:43" ht="12.75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</row>
    <row r="2334" spans="2:43" ht="12.75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</row>
    <row r="2335" spans="2:43" ht="12.75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</row>
    <row r="2336" spans="2:43" ht="12.75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</row>
    <row r="2337" spans="2:43" ht="12.75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</row>
    <row r="2338" spans="2:43" ht="12.75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</row>
    <row r="2339" spans="2:43" ht="12.75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</row>
    <row r="2340" spans="2:43" ht="12.75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</row>
    <row r="2341" spans="2:43" ht="12.75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</row>
    <row r="2342" spans="2:43" ht="12.75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</row>
    <row r="2343" spans="2:43" ht="12.75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</row>
    <row r="2344" spans="2:43" ht="12.75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</row>
    <row r="2345" spans="2:43" ht="12.75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</row>
    <row r="2346" spans="2:43" ht="12.75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</row>
    <row r="2347" spans="2:43" ht="12.75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</row>
    <row r="2348" spans="2:43" ht="12.75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</row>
    <row r="2349" spans="2:43" ht="12.75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</row>
    <row r="2350" spans="2:43" ht="12.75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</row>
    <row r="2351" spans="2:43" ht="12.75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</row>
    <row r="2352" spans="2:43" ht="12.75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</row>
    <row r="2353" spans="2:43" ht="12.75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</row>
    <row r="2354" spans="2:43" ht="12.75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</row>
    <row r="2355" spans="2:43" ht="12.75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</row>
    <row r="2356" spans="2:43" ht="12.75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</row>
    <row r="2357" spans="2:43" ht="12.75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</row>
    <row r="2358" spans="2:43" ht="12.75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</row>
    <row r="2359" spans="2:43" ht="12.75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</row>
    <row r="2360" spans="2:43" ht="12.75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</row>
    <row r="2361" spans="2:43" ht="12.75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</row>
    <row r="2362" spans="2:43" ht="12.75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</row>
    <row r="2363" spans="2:43" ht="12.75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</row>
    <row r="2364" spans="2:43" ht="12.75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</row>
    <row r="2365" spans="2:43" ht="12.75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</row>
    <row r="2366" spans="2:43" ht="12.75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</row>
    <row r="2367" spans="2:43" ht="12.75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</row>
    <row r="2368" spans="2:43" ht="12.75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</row>
    <row r="2369" spans="2:43" ht="12.75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</row>
    <row r="2370" spans="2:43" ht="12.75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</row>
    <row r="2371" spans="2:43" ht="12.75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</row>
    <row r="2372" spans="2:43" ht="12.75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</row>
    <row r="2373" spans="2:43" ht="12.75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</row>
    <row r="2374" spans="2:43" ht="12.75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</row>
    <row r="2375" spans="2:43" ht="12.75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</row>
    <row r="2376" spans="2:43" ht="12.75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</row>
    <row r="2377" spans="2:43" ht="12.75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</row>
    <row r="2378" spans="2:43" ht="12.75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</row>
    <row r="2379" spans="2:43" ht="12.75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</row>
    <row r="2380" spans="2:43" ht="12.75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</row>
    <row r="2381" spans="2:43" ht="12.75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</row>
    <row r="2382" spans="2:43" ht="12.75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</row>
    <row r="2383" spans="2:43" ht="12.75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</row>
    <row r="2384" spans="2:43" ht="12.75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</row>
    <row r="2385" spans="2:43" ht="12.75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</row>
    <row r="2386" spans="2:43" ht="12.75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</row>
    <row r="2387" spans="2:43" ht="12.75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</row>
    <row r="2388" spans="2:43" ht="12.75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</row>
    <row r="2389" spans="2:43" ht="12.75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</row>
    <row r="2390" spans="2:43" ht="12.75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</row>
    <row r="2391" spans="2:43" ht="12.75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</row>
    <row r="2392" spans="2:43" ht="12.75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</row>
    <row r="2393" spans="2:43" ht="12.75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</row>
    <row r="2394" spans="2:43" ht="12.75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</row>
    <row r="2395" spans="2:43" ht="12.75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</row>
    <row r="2396" spans="2:43" ht="12.75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</row>
    <row r="2397" spans="2:43" ht="12.75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</row>
    <row r="2398" spans="2:43" ht="12.75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</row>
    <row r="2399" spans="2:43" ht="12.75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</row>
    <row r="2400" spans="2:43" ht="12.75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</row>
    <row r="2401" spans="2:43" ht="12.75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</row>
    <row r="2402" spans="2:43" ht="12.75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</row>
    <row r="2403" spans="2:43" ht="12.75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</row>
    <row r="2404" spans="2:43" ht="12.75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</row>
    <row r="2405" spans="2:43" ht="12.75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</row>
    <row r="2406" spans="2:43" ht="12.75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</row>
    <row r="2407" spans="2:43" ht="12.75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</row>
    <row r="2408" spans="2:43" ht="12.75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</row>
    <row r="2409" spans="2:43" ht="12.75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</row>
    <row r="2410" spans="2:43" ht="12.75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</row>
    <row r="2411" spans="2:43" ht="12.75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</row>
    <row r="2412" spans="2:43" ht="12.75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</row>
    <row r="2413" spans="2:43" ht="12.75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</row>
    <row r="2414" spans="2:43" ht="12.75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</row>
    <row r="2415" spans="2:43" ht="12.75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</row>
    <row r="2416" spans="2:43" ht="12.75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</row>
    <row r="2417" spans="2:43" ht="12.75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</row>
    <row r="2418" spans="2:43" ht="12.75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</row>
    <row r="2419" spans="2:43" ht="12.75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</row>
    <row r="2420" spans="2:43" ht="12.75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</row>
    <row r="2421" spans="2:43" ht="12.75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</row>
    <row r="2422" spans="2:43" ht="12.75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</row>
    <row r="2423" spans="2:43" ht="12.75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</row>
    <row r="2424" spans="2:43" ht="12.75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</row>
    <row r="2425" spans="2:43" ht="12.75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</row>
    <row r="2426" spans="2:43" ht="12.75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</row>
    <row r="2427" spans="2:43" ht="12.75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</row>
    <row r="2428" spans="2:43" ht="12.75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</row>
    <row r="2429" spans="2:43" ht="12.75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</row>
    <row r="2430" spans="2:43" ht="12.75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</row>
    <row r="2431" spans="2:43" ht="12.75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</row>
    <row r="2432" spans="2:43" ht="12.75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</row>
    <row r="2433" spans="2:43" ht="12.75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</row>
    <row r="2434" spans="2:43" ht="12.75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</row>
    <row r="2435" spans="2:43" ht="12.75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</row>
    <row r="2436" spans="2:43" ht="12.75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</row>
    <row r="2437" spans="2:43" ht="12.75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</row>
    <row r="2438" spans="2:43" ht="12.75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</row>
    <row r="2439" spans="2:43" ht="12.75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</row>
    <row r="2440" spans="2:43" ht="12.75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</row>
    <row r="2441" spans="2:43" ht="12.75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</row>
    <row r="2442" spans="2:43" ht="12.75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</row>
    <row r="2443" spans="2:43" ht="12.75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</row>
    <row r="2444" spans="2:43" ht="12.75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</row>
    <row r="2445" spans="2:43" ht="12.75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</row>
    <row r="2446" spans="2:43" ht="12.75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</row>
    <row r="2447" spans="2:43" ht="12.75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</row>
    <row r="2448" spans="2:43" ht="12.75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</row>
    <row r="2449" spans="2:43" ht="12.75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</row>
    <row r="2450" spans="2:43" ht="12.75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</row>
    <row r="2451" spans="2:43" ht="12.75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</row>
    <row r="2452" spans="2:43" ht="12.75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</row>
    <row r="2453" spans="2:43" ht="12.75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</row>
    <row r="2454" spans="2:43" ht="12.75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</row>
    <row r="2455" spans="2:43" ht="12.75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</row>
    <row r="2456" spans="2:43" ht="12.75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</row>
    <row r="2457" spans="2:43" ht="12.75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</row>
    <row r="2458" spans="2:43" ht="12.75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</row>
    <row r="2459" spans="2:43" ht="12.75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</row>
    <row r="2460" spans="2:43" ht="12.75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</row>
    <row r="2461" spans="2:43" ht="12.75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</row>
    <row r="2462" spans="2:43" ht="12.75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</row>
    <row r="2463" spans="2:43" ht="12.75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</row>
    <row r="2464" spans="2:43" ht="12.75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</row>
    <row r="2465" spans="2:43" ht="12.75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</row>
    <row r="2466" spans="2:43" ht="12.75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</row>
    <row r="2467" spans="2:43" ht="12.75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</row>
    <row r="2468" spans="2:43" ht="12.75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</row>
    <row r="2469" spans="2:43" ht="12.75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</row>
    <row r="2470" spans="2:43" ht="12.75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</row>
    <row r="2471" spans="2:43" ht="12.75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</row>
    <row r="2472" spans="2:43" ht="12.75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</row>
    <row r="2473" spans="2:43" ht="12.75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</row>
    <row r="2474" spans="2:43" ht="12.75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</row>
    <row r="2475" spans="2:43" ht="12.75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</row>
    <row r="2476" spans="2:43" ht="12.75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</row>
    <row r="2477" spans="2:43" ht="12.75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</row>
    <row r="2478" spans="2:43" ht="12.75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</row>
    <row r="2479" spans="2:43" ht="12.75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</row>
    <row r="2480" spans="2:43" ht="12.75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</row>
    <row r="2481" spans="2:43" ht="12.75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</row>
    <row r="2482" spans="2:43" ht="12.75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</row>
    <row r="2483" spans="2:43" ht="12.75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</row>
    <row r="2484" spans="2:43" ht="12.75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</row>
    <row r="2485" spans="2:43" ht="12.75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</row>
    <row r="2486" spans="2:43" ht="12.75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</row>
    <row r="2487" spans="2:43" ht="12.75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</row>
    <row r="2488" spans="2:43" ht="12.75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</row>
    <row r="2489" spans="2:43" ht="12.75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</row>
    <row r="2490" spans="2:43" ht="12.75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</row>
    <row r="2491" spans="2:43" ht="12.75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</row>
    <row r="2492" spans="2:43" ht="12.75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</row>
    <row r="2493" spans="2:43" ht="12.75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</row>
    <row r="2494" spans="2:43" ht="12.75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</row>
    <row r="2495" spans="2:43" ht="12.75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</row>
    <row r="2496" spans="2:43" ht="12.75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</row>
    <row r="2497" spans="2:43" ht="12.75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</row>
    <row r="2498" spans="2:43" ht="12.75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</row>
    <row r="2499" spans="2:43" ht="12.75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</row>
    <row r="2500" spans="2:43" ht="12.75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</row>
    <row r="2501" spans="2:43" ht="12.75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</row>
    <row r="2502" spans="2:43" ht="12.75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</row>
    <row r="2503" spans="2:43" ht="12.75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</row>
    <row r="2504" spans="2:43" ht="12.75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</row>
  </sheetData>
  <printOptions/>
  <pageMargins left="0.5" right="0.5" top="1" bottom="1" header="0.5" footer="0.5"/>
  <pageSetup fitToHeight="2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1"/>
  <sheetViews>
    <sheetView workbookViewId="0" topLeftCell="A1">
      <pane xSplit="1" ySplit="7" topLeftCell="B25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P42" sqref="B41:P42"/>
    </sheetView>
  </sheetViews>
  <sheetFormatPr defaultColWidth="9.140625" defaultRowHeight="12.75"/>
  <cols>
    <col min="1" max="1" width="34.7109375" style="0" customWidth="1"/>
    <col min="2" max="2" width="12.71093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9" width="4.7109375" style="0" customWidth="1"/>
    <col min="10" max="10" width="12.7109375" style="0" customWidth="1"/>
    <col min="11" max="11" width="2.7109375" style="0" customWidth="1"/>
    <col min="12" max="12" width="12.7109375" style="0" customWidth="1"/>
    <col min="13" max="13" width="2.7109375" style="0" customWidth="1"/>
    <col min="14" max="14" width="12.7109375" style="0" customWidth="1"/>
    <col min="15" max="15" width="2.7109375" style="0" customWidth="1"/>
    <col min="16" max="16" width="12.7109375" style="0" customWidth="1"/>
    <col min="17" max="18" width="9.7109375" style="0" bestFit="1" customWidth="1"/>
  </cols>
  <sheetData>
    <row r="1" ht="20.25">
      <c r="A1" s="1" t="s">
        <v>0</v>
      </c>
    </row>
    <row r="3" ht="18">
      <c r="A3" s="11" t="s">
        <v>45</v>
      </c>
    </row>
    <row r="4" ht="12.75">
      <c r="A4" s="15" t="s">
        <v>36</v>
      </c>
    </row>
    <row r="6" spans="2:16" ht="15.75">
      <c r="B6" s="4" t="s">
        <v>5</v>
      </c>
      <c r="C6" s="2"/>
      <c r="D6" s="4" t="s">
        <v>5</v>
      </c>
      <c r="E6" s="2"/>
      <c r="F6" s="4" t="s">
        <v>5</v>
      </c>
      <c r="G6" s="2"/>
      <c r="H6" s="4" t="s">
        <v>5</v>
      </c>
      <c r="I6" s="2"/>
      <c r="J6" s="4" t="s">
        <v>1</v>
      </c>
      <c r="K6" s="2"/>
      <c r="L6" s="4" t="s">
        <v>2</v>
      </c>
      <c r="M6" s="2"/>
      <c r="N6" s="4" t="s">
        <v>3</v>
      </c>
      <c r="O6" s="2"/>
      <c r="P6" s="4" t="s">
        <v>4</v>
      </c>
    </row>
    <row r="7" spans="2:39" ht="15.75">
      <c r="B7" s="5">
        <v>36951</v>
      </c>
      <c r="C7" s="2"/>
      <c r="D7" s="5">
        <v>37072</v>
      </c>
      <c r="E7" s="4"/>
      <c r="F7" s="5">
        <v>37164</v>
      </c>
      <c r="G7" s="4"/>
      <c r="H7" s="5">
        <v>37255</v>
      </c>
      <c r="I7" s="4"/>
      <c r="J7" s="5">
        <v>36951</v>
      </c>
      <c r="K7" s="2"/>
      <c r="L7" s="5">
        <v>37072</v>
      </c>
      <c r="M7" s="4"/>
      <c r="N7" s="5">
        <v>37164</v>
      </c>
      <c r="O7" s="4"/>
      <c r="P7" s="5">
        <v>37255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10" ht="15.75">
      <c r="A10" s="2" t="s">
        <v>29</v>
      </c>
    </row>
    <row r="12" spans="1:39" ht="12.75">
      <c r="A12" t="s">
        <v>41</v>
      </c>
      <c r="B12" s="14">
        <f>171390+189187</f>
        <v>360577</v>
      </c>
      <c r="C12" s="14"/>
      <c r="D12" s="14">
        <f>118932+250039</f>
        <v>368971</v>
      </c>
      <c r="E12" s="14"/>
      <c r="F12" s="14">
        <f>121069+303941</f>
        <v>425010</v>
      </c>
      <c r="G12" s="14"/>
      <c r="H12" s="14">
        <f>172982+371920</f>
        <v>544902</v>
      </c>
      <c r="I12" s="14"/>
      <c r="J12" s="14">
        <f>+B12</f>
        <v>360577</v>
      </c>
      <c r="K12" s="14"/>
      <c r="L12" s="14">
        <f>+B12+D12</f>
        <v>729548</v>
      </c>
      <c r="M12" s="14"/>
      <c r="N12" s="14">
        <f>+L12+F12</f>
        <v>1154558</v>
      </c>
      <c r="O12" s="14"/>
      <c r="P12" s="14">
        <f>+N12+H12</f>
        <v>1699460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2.75">
      <c r="A13" t="s">
        <v>42</v>
      </c>
      <c r="B13" s="14">
        <f>102158+177546</f>
        <v>279704</v>
      </c>
      <c r="C13" s="14"/>
      <c r="D13" s="14">
        <f>50892+175535</f>
        <v>226427</v>
      </c>
      <c r="E13" s="14"/>
      <c r="F13" s="14">
        <f>83348+308406</f>
        <v>391754</v>
      </c>
      <c r="G13" s="14"/>
      <c r="H13" s="14">
        <f>68108+310082</f>
        <v>378190</v>
      </c>
      <c r="I13" s="14"/>
      <c r="J13" s="14">
        <f>+B13</f>
        <v>279704</v>
      </c>
      <c r="K13" s="14"/>
      <c r="L13" s="14">
        <f>+B13+D13</f>
        <v>506131</v>
      </c>
      <c r="M13" s="14"/>
      <c r="N13" s="14">
        <f>+L13+F13</f>
        <v>897885</v>
      </c>
      <c r="O13" s="14"/>
      <c r="P13" s="14">
        <f>+N13+H13</f>
        <v>1276075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ht="12.75">
      <c r="A14" t="s">
        <v>30</v>
      </c>
      <c r="B14" s="14">
        <v>177577</v>
      </c>
      <c r="C14" s="14"/>
      <c r="D14" s="14">
        <v>77088</v>
      </c>
      <c r="E14" s="14"/>
      <c r="F14" s="14">
        <f>64264+79484</f>
        <v>143748</v>
      </c>
      <c r="G14" s="14"/>
      <c r="H14" s="14">
        <v>111878</v>
      </c>
      <c r="I14" s="14"/>
      <c r="J14" s="14">
        <f>+B14</f>
        <v>177577</v>
      </c>
      <c r="K14" s="14"/>
      <c r="L14" s="14">
        <f>+B14+D14</f>
        <v>254665</v>
      </c>
      <c r="M14" s="14"/>
      <c r="N14" s="14">
        <f>+L14+F14</f>
        <v>398413</v>
      </c>
      <c r="O14" s="14"/>
      <c r="P14" s="14">
        <f>+N14+H14</f>
        <v>510291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2.75">
      <c r="A15" t="s">
        <v>31</v>
      </c>
      <c r="B15" s="14">
        <v>216996</v>
      </c>
      <c r="C15" s="14"/>
      <c r="D15" s="14">
        <v>162242</v>
      </c>
      <c r="E15" s="14"/>
      <c r="F15" s="14">
        <v>101982</v>
      </c>
      <c r="G15" s="14"/>
      <c r="H15" s="14">
        <v>211796</v>
      </c>
      <c r="I15" s="14"/>
      <c r="J15" s="14">
        <f>+B15</f>
        <v>216996</v>
      </c>
      <c r="K15" s="14"/>
      <c r="L15" s="14">
        <f>+B15+D15</f>
        <v>379238</v>
      </c>
      <c r="M15" s="14"/>
      <c r="N15" s="14">
        <f>+L15+F15</f>
        <v>481220</v>
      </c>
      <c r="O15" s="14"/>
      <c r="P15" s="14">
        <f>+N15+H15</f>
        <v>693016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12.75">
      <c r="A16" t="s">
        <v>32</v>
      </c>
      <c r="B16" s="14">
        <v>115991</v>
      </c>
      <c r="C16" s="14"/>
      <c r="D16" s="14">
        <v>171119</v>
      </c>
      <c r="E16" s="14"/>
      <c r="F16" s="14">
        <f>130823-46247</f>
        <v>84576</v>
      </c>
      <c r="G16" s="14"/>
      <c r="H16" s="14">
        <v>233194</v>
      </c>
      <c r="I16" s="14"/>
      <c r="J16" s="14">
        <f>+B16</f>
        <v>115991</v>
      </c>
      <c r="K16" s="14"/>
      <c r="L16" s="14">
        <f>+B16+D16</f>
        <v>287110</v>
      </c>
      <c r="M16" s="14"/>
      <c r="N16" s="14">
        <f>+L16+F16</f>
        <v>371686</v>
      </c>
      <c r="O16" s="14"/>
      <c r="P16" s="14">
        <f>+N16+H16</f>
        <v>604880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2:39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2.75">
      <c r="A18" t="s">
        <v>33</v>
      </c>
      <c r="B18" s="19">
        <f>SUM(B12:B16)</f>
        <v>1150845</v>
      </c>
      <c r="C18" s="20"/>
      <c r="D18" s="19">
        <f>SUM(D12:D16)</f>
        <v>1005847</v>
      </c>
      <c r="E18" s="20"/>
      <c r="F18" s="19">
        <f>SUM(F12:F16)</f>
        <v>1147070</v>
      </c>
      <c r="G18" s="20"/>
      <c r="H18" s="19">
        <f>SUM(H12:H16)</f>
        <v>1479960</v>
      </c>
      <c r="I18" s="20"/>
      <c r="J18" s="19">
        <f>SUM(J12:J16)</f>
        <v>1150845</v>
      </c>
      <c r="K18" s="20"/>
      <c r="L18" s="19">
        <f>SUM(L12:L16)</f>
        <v>2156692</v>
      </c>
      <c r="M18" s="20"/>
      <c r="N18" s="19">
        <f>SUM(N12:N16)</f>
        <v>3303762</v>
      </c>
      <c r="O18" s="20"/>
      <c r="P18" s="19">
        <f>SUM(P12:P16)</f>
        <v>4783722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2:39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2:39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39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5.75">
      <c r="A22" s="2" t="s">
        <v>34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9:39" ht="12.75"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2.75">
      <c r="A24" t="s">
        <v>41</v>
      </c>
      <c r="B24" s="14">
        <f>123045+111709</f>
        <v>234754</v>
      </c>
      <c r="C24" s="14"/>
      <c r="D24" s="14">
        <f>81271+170261</f>
        <v>251532</v>
      </c>
      <c r="E24" s="14"/>
      <c r="F24" s="14">
        <f>82088+161648</f>
        <v>243736</v>
      </c>
      <c r="G24" s="14"/>
      <c r="H24" s="14">
        <f>168014+204216</f>
        <v>372230</v>
      </c>
      <c r="I24" s="14"/>
      <c r="J24" s="14">
        <f>+B24</f>
        <v>234754</v>
      </c>
      <c r="K24" s="14"/>
      <c r="L24" s="14">
        <f>+B24+D24</f>
        <v>486286</v>
      </c>
      <c r="M24" s="14"/>
      <c r="N24" s="14">
        <f>+L24+F24</f>
        <v>730022</v>
      </c>
      <c r="O24" s="14"/>
      <c r="P24" s="14">
        <f>+N24+H24</f>
        <v>1102252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2.75">
      <c r="A25" t="s">
        <v>42</v>
      </c>
      <c r="B25" s="14">
        <f>97842+126893</f>
        <v>224735</v>
      </c>
      <c r="C25" s="14"/>
      <c r="D25" s="14">
        <f>44726+128075</f>
        <v>172801</v>
      </c>
      <c r="E25" s="14"/>
      <c r="F25" s="14">
        <f>-66896+95238</f>
        <v>28342</v>
      </c>
      <c r="G25" s="14"/>
      <c r="H25" s="14">
        <f>-64313+208819</f>
        <v>144506</v>
      </c>
      <c r="I25" s="14"/>
      <c r="J25" s="14">
        <f>+B25</f>
        <v>224735</v>
      </c>
      <c r="K25" s="14"/>
      <c r="L25" s="14">
        <f>+B25+D25</f>
        <v>397536</v>
      </c>
      <c r="M25" s="14"/>
      <c r="N25" s="14">
        <f>+L25+F25</f>
        <v>425878</v>
      </c>
      <c r="O25" s="14"/>
      <c r="P25" s="14">
        <f>+N25+H25</f>
        <v>570384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2.75">
      <c r="A26" t="s">
        <v>30</v>
      </c>
      <c r="B26" s="14">
        <v>115408</v>
      </c>
      <c r="C26" s="14"/>
      <c r="D26" s="14">
        <v>36959</v>
      </c>
      <c r="E26" s="14"/>
      <c r="F26" s="14">
        <f>32795+56447</f>
        <v>89242</v>
      </c>
      <c r="G26" s="14"/>
      <c r="H26" s="14">
        <v>68588</v>
      </c>
      <c r="I26" s="14"/>
      <c r="J26" s="14">
        <f>+B26</f>
        <v>115408</v>
      </c>
      <c r="K26" s="14"/>
      <c r="L26" s="14">
        <f>+B26+D26</f>
        <v>152367</v>
      </c>
      <c r="M26" s="14"/>
      <c r="N26" s="14">
        <f>+L26+F26</f>
        <v>241609</v>
      </c>
      <c r="O26" s="14"/>
      <c r="P26" s="14">
        <f>+N26+H26</f>
        <v>310197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2.75">
      <c r="A27" t="s">
        <v>31</v>
      </c>
      <c r="B27" s="14">
        <v>134540</v>
      </c>
      <c r="C27" s="14"/>
      <c r="D27" s="14">
        <v>145042</v>
      </c>
      <c r="E27" s="14"/>
      <c r="F27" s="14">
        <v>70274</v>
      </c>
      <c r="G27" s="14"/>
      <c r="H27" s="14">
        <v>187758</v>
      </c>
      <c r="I27" s="14"/>
      <c r="J27" s="14">
        <f>+B27</f>
        <v>134540</v>
      </c>
      <c r="K27" s="14"/>
      <c r="L27" s="14">
        <f>+B27+D27</f>
        <v>279582</v>
      </c>
      <c r="M27" s="14"/>
      <c r="N27" s="14">
        <f>+L27+F27</f>
        <v>349856</v>
      </c>
      <c r="O27" s="14"/>
      <c r="P27" s="14">
        <f>+N27+H27</f>
        <v>537614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2.75">
      <c r="A28" t="s">
        <v>32</v>
      </c>
      <c r="B28" s="14">
        <v>102817</v>
      </c>
      <c r="C28" s="14"/>
      <c r="D28" s="14">
        <v>142818</v>
      </c>
      <c r="E28" s="14"/>
      <c r="F28" s="14">
        <f>105378-46247</f>
        <v>59131</v>
      </c>
      <c r="G28" s="14"/>
      <c r="H28" s="14">
        <v>103213</v>
      </c>
      <c r="I28" s="14"/>
      <c r="J28" s="14">
        <f>+B28</f>
        <v>102817</v>
      </c>
      <c r="K28" s="14"/>
      <c r="L28" s="14">
        <f>+B28+D28</f>
        <v>245635</v>
      </c>
      <c r="M28" s="14"/>
      <c r="N28" s="14">
        <f>+L28+F28</f>
        <v>304766</v>
      </c>
      <c r="O28" s="14"/>
      <c r="P28" s="14">
        <f>+N28+H28</f>
        <v>407979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2:39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2.75">
      <c r="A30" t="s">
        <v>33</v>
      </c>
      <c r="B30" s="19">
        <f>SUM(B24:B28)</f>
        <v>812254</v>
      </c>
      <c r="C30" s="20"/>
      <c r="D30" s="19">
        <f>SUM(D24:D28)</f>
        <v>749152</v>
      </c>
      <c r="E30" s="20"/>
      <c r="F30" s="19">
        <f>SUM(F24:F28)</f>
        <v>490725</v>
      </c>
      <c r="G30" s="20"/>
      <c r="H30" s="19">
        <f>SUM(H24:H28)</f>
        <v>876295</v>
      </c>
      <c r="I30" s="20"/>
      <c r="J30" s="19">
        <f>SUM(J24:J28)</f>
        <v>812254</v>
      </c>
      <c r="K30" s="20"/>
      <c r="L30" s="19">
        <f>SUM(L24:L28)</f>
        <v>1561406</v>
      </c>
      <c r="M30" s="20"/>
      <c r="N30" s="19">
        <f>SUM(N24:N28)</f>
        <v>2052131</v>
      </c>
      <c r="O30" s="20"/>
      <c r="P30" s="19">
        <f>SUM(P24:P28)</f>
        <v>2928426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2:39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2:39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2:39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5.75">
      <c r="A34" s="2" t="s">
        <v>35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9:39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2.75">
      <c r="A36" t="s">
        <v>41</v>
      </c>
      <c r="B36" s="14">
        <f>71389+85008</f>
        <v>156397</v>
      </c>
      <c r="C36" s="14"/>
      <c r="D36" s="14">
        <f>92391+113502</f>
        <v>205893</v>
      </c>
      <c r="E36" s="14"/>
      <c r="F36" s="14">
        <f>89954+225346</f>
        <v>315300</v>
      </c>
      <c r="G36" s="14"/>
      <c r="H36" s="14">
        <f>153363+215390</f>
        <v>368753</v>
      </c>
      <c r="I36" s="14"/>
      <c r="J36" s="14">
        <f>+B36</f>
        <v>156397</v>
      </c>
      <c r="K36" s="14"/>
      <c r="L36" s="14">
        <f>+B36+D36</f>
        <v>362290</v>
      </c>
      <c r="M36" s="14"/>
      <c r="N36" s="14">
        <f>+L36+F36</f>
        <v>677590</v>
      </c>
      <c r="O36" s="14"/>
      <c r="P36" s="14">
        <f>+N36+H36</f>
        <v>1046343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2.75">
      <c r="A37" t="s">
        <v>42</v>
      </c>
      <c r="B37" s="14">
        <f>36822+94331</f>
        <v>131153</v>
      </c>
      <c r="C37" s="14"/>
      <c r="D37" s="14">
        <f>41035+124787</f>
        <v>165822</v>
      </c>
      <c r="E37" s="14"/>
      <c r="F37" s="14">
        <f>-6561+145853</f>
        <v>139292</v>
      </c>
      <c r="G37" s="14"/>
      <c r="H37" s="14">
        <f>14547+197639</f>
        <v>212186</v>
      </c>
      <c r="I37" s="14"/>
      <c r="J37" s="14">
        <f>+B37</f>
        <v>131153</v>
      </c>
      <c r="K37" s="14"/>
      <c r="L37" s="14">
        <f>+B37+D37</f>
        <v>296975</v>
      </c>
      <c r="M37" s="14"/>
      <c r="N37" s="14">
        <f>+L37+F37</f>
        <v>436267</v>
      </c>
      <c r="O37" s="14"/>
      <c r="P37" s="14">
        <f>+N37+H37</f>
        <v>648453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2.75">
      <c r="A38" t="s">
        <v>30</v>
      </c>
      <c r="B38" s="14">
        <v>61822</v>
      </c>
      <c r="C38" s="14"/>
      <c r="D38" s="14">
        <v>49606</v>
      </c>
      <c r="E38" s="14"/>
      <c r="F38" s="14">
        <f>44541+56823</f>
        <v>101364</v>
      </c>
      <c r="G38" s="14"/>
      <c r="H38" s="14">
        <v>74595</v>
      </c>
      <c r="I38" s="14"/>
      <c r="J38" s="14">
        <f>+B38</f>
        <v>61822</v>
      </c>
      <c r="K38" s="14"/>
      <c r="L38" s="14">
        <f>+B38+D38</f>
        <v>111428</v>
      </c>
      <c r="M38" s="14"/>
      <c r="N38" s="14">
        <f>+L38+F38</f>
        <v>212792</v>
      </c>
      <c r="O38" s="14"/>
      <c r="P38" s="14">
        <f>+N38+H38</f>
        <v>287387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2.75">
      <c r="A39" t="s">
        <v>31</v>
      </c>
      <c r="B39" s="14">
        <v>92159</v>
      </c>
      <c r="C39" s="14"/>
      <c r="D39" s="14">
        <v>118387</v>
      </c>
      <c r="E39" s="14"/>
      <c r="F39" s="14">
        <v>94155</v>
      </c>
      <c r="G39" s="14"/>
      <c r="H39" s="14">
        <v>176606</v>
      </c>
      <c r="I39" s="14"/>
      <c r="J39" s="14">
        <f>+B39</f>
        <v>92159</v>
      </c>
      <c r="K39" s="14"/>
      <c r="L39" s="14">
        <f>+B39+D39</f>
        <v>210546</v>
      </c>
      <c r="M39" s="14"/>
      <c r="N39" s="14">
        <f>+L39+F39</f>
        <v>304701</v>
      </c>
      <c r="O39" s="14"/>
      <c r="P39" s="14">
        <f>+N39+H39</f>
        <v>481307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2.75">
      <c r="A40" t="s">
        <v>32</v>
      </c>
      <c r="B40" s="14">
        <v>100623</v>
      </c>
      <c r="C40" s="14"/>
      <c r="D40" s="14">
        <v>101276</v>
      </c>
      <c r="E40" s="14"/>
      <c r="F40" s="14">
        <f>101413-46247</f>
        <v>55166</v>
      </c>
      <c r="G40" s="14"/>
      <c r="H40" s="14">
        <v>59372</v>
      </c>
      <c r="I40" s="14"/>
      <c r="J40" s="14">
        <f>+B40</f>
        <v>100623</v>
      </c>
      <c r="K40" s="14"/>
      <c r="L40" s="14">
        <f>+B40+D40</f>
        <v>201899</v>
      </c>
      <c r="M40" s="14"/>
      <c r="N40" s="14">
        <f>+L40+F40</f>
        <v>257065</v>
      </c>
      <c r="O40" s="14"/>
      <c r="P40" s="14">
        <f>+N40+H40</f>
        <v>316437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2:39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12.75">
      <c r="A42" t="s">
        <v>33</v>
      </c>
      <c r="B42" s="19">
        <f>SUM(B36:B40)</f>
        <v>542154</v>
      </c>
      <c r="C42" s="20"/>
      <c r="D42" s="19">
        <f>SUM(D36:D40)</f>
        <v>640984</v>
      </c>
      <c r="E42" s="20"/>
      <c r="F42" s="19">
        <f>SUM(F36:F40)</f>
        <v>705277</v>
      </c>
      <c r="G42" s="20"/>
      <c r="H42" s="19">
        <f>SUM(H36:H40)</f>
        <v>891512</v>
      </c>
      <c r="I42" s="20"/>
      <c r="J42" s="19">
        <f>SUM(J36:J40)</f>
        <v>542154</v>
      </c>
      <c r="K42" s="20"/>
      <c r="L42" s="19">
        <f>SUM(L36:L40)</f>
        <v>1183138</v>
      </c>
      <c r="M42" s="20"/>
      <c r="N42" s="19">
        <f>SUM(N36:N40)</f>
        <v>1888415</v>
      </c>
      <c r="O42" s="20"/>
      <c r="P42" s="19">
        <f>SUM(P36:P40)</f>
        <v>2779927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2:39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2:39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2:39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2:39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2:39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2:39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2:39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2:39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2:39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2:39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2:39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2:39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2:39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2:39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2:39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2:39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2:39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2:39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2:39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2:39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2:39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2:39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2:39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2:39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2:39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2:39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2:39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2:39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2:39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2:39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2:39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2:39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2:39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2:39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2:39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2:39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2:39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2:39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2:39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2:39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2:39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2:39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39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2:39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2:39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2:39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2:39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2:39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2:39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2:39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2:39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2:39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2:39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2:39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2:39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2:39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2:39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2:39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2:39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2:39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2:39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2:39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2:39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2:39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2:39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2:39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2:39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2:39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2:39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2:39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2:39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2:39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2:39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2:39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2:39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2:39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2:39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2:39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2:39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2:39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2:39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2:39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2:39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2:39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2:3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2:3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2:3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2:3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2:39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2:39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2:39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2:39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2:39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2:39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2:39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2:39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2:39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2:39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2:39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2:39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2:39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2:39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2:39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2:39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2:39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2:39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2:39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2:39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2:39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2:39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2:39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2:39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2:39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2:39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2:39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2:39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2:39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2:39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2:39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2:39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2:39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2:39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2:39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2:39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2:39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2:39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2:39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2:39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  <row r="172" spans="2:39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</row>
    <row r="173" spans="2:39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2:39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</row>
    <row r="175" spans="2:39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</row>
    <row r="176" spans="2:39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</row>
    <row r="177" spans="2:39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</row>
    <row r="178" spans="2:39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</row>
    <row r="179" spans="2:39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</row>
    <row r="180" spans="2:39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</row>
    <row r="181" spans="2:39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2:39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</row>
    <row r="183" spans="2:39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</row>
    <row r="184" spans="2:39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2:39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</row>
    <row r="186" spans="2:39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</row>
    <row r="187" spans="2:39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</row>
    <row r="188" spans="2:39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</row>
    <row r="189" spans="2:39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</row>
    <row r="190" spans="2:39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2:39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</row>
    <row r="192" spans="2:39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2:39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2:39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2:39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</row>
    <row r="196" spans="2:39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</row>
    <row r="197" spans="2:39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2:39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</row>
    <row r="199" spans="2:39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</row>
    <row r="200" spans="2:39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</row>
    <row r="201" spans="2:39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</row>
    <row r="202" spans="2:39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</row>
    <row r="203" spans="2:39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2:39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</row>
    <row r="205" spans="2:39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</row>
    <row r="206" spans="2:39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</row>
    <row r="207" spans="2:39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</row>
    <row r="208" spans="2:39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</row>
    <row r="209" spans="2:39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</row>
    <row r="210" spans="2:39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</row>
    <row r="211" spans="2:39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</row>
    <row r="212" spans="2:39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</row>
    <row r="213" spans="2:39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</row>
    <row r="214" spans="2:39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</row>
    <row r="215" spans="2:39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</row>
    <row r="216" spans="2:39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</row>
    <row r="217" spans="2:39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</row>
    <row r="218" spans="2:39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</row>
    <row r="219" spans="2:39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</row>
    <row r="220" spans="2:39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</row>
    <row r="221" spans="2:39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</row>
    <row r="222" spans="2:39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</row>
    <row r="223" spans="2:39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</row>
    <row r="224" spans="2:39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</row>
    <row r="225" spans="2:39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</row>
    <row r="226" spans="2:39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</row>
    <row r="227" spans="2:39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</row>
    <row r="228" spans="2:39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</row>
    <row r="229" spans="2:39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</row>
    <row r="230" spans="2:39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2:39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</row>
    <row r="232" spans="2:39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</row>
    <row r="233" spans="2:39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2:39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2:39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2:39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2:39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</row>
    <row r="238" spans="2:39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</row>
    <row r="239" spans="2:39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</row>
    <row r="240" spans="2:39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</row>
    <row r="241" spans="2:39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</row>
    <row r="242" spans="2:39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</row>
    <row r="243" spans="2:39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</row>
    <row r="244" spans="2:39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</row>
    <row r="245" spans="2:39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</row>
    <row r="246" spans="2:39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</row>
    <row r="247" spans="2:39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</row>
    <row r="248" spans="2:39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</row>
    <row r="249" spans="2:39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</row>
    <row r="250" spans="2:39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</row>
    <row r="251" spans="2:39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</row>
    <row r="252" spans="2:39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</row>
    <row r="253" spans="2:39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</row>
    <row r="254" spans="2:39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</row>
    <row r="255" spans="2:39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</row>
    <row r="256" spans="2:39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</row>
    <row r="257" spans="2:39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</row>
    <row r="258" spans="2:39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</row>
    <row r="259" spans="2:39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</row>
    <row r="260" spans="2:39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2:39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</row>
    <row r="262" spans="2:39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</row>
    <row r="263" spans="2:39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</row>
    <row r="264" spans="2:39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</row>
    <row r="265" spans="2:39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</row>
    <row r="266" spans="2:39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</row>
    <row r="267" spans="2:39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</row>
    <row r="268" spans="2:39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</row>
    <row r="269" spans="2:39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</row>
    <row r="270" spans="2:39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</row>
    <row r="271" spans="2:39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</row>
    <row r="272" spans="2:39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</row>
    <row r="273" spans="2:39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</row>
    <row r="274" spans="2:39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</row>
    <row r="275" spans="2:39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</row>
    <row r="276" spans="2:39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</row>
    <row r="277" spans="2:39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</row>
    <row r="278" spans="2:39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</row>
    <row r="279" spans="2:39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</row>
    <row r="280" spans="2:39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</row>
    <row r="281" spans="2:39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</row>
    <row r="282" spans="2:39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</row>
    <row r="283" spans="2:39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</row>
    <row r="284" spans="2:39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</row>
    <row r="285" spans="2:39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</row>
    <row r="286" spans="2:39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</row>
    <row r="287" spans="2:39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</row>
    <row r="288" spans="2:39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</row>
    <row r="289" spans="2:39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</row>
    <row r="290" spans="2:39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</row>
    <row r="291" spans="2:39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</row>
    <row r="292" spans="2:39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</row>
    <row r="293" spans="2:39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</row>
    <row r="294" spans="2:39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</row>
    <row r="295" spans="2:39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</row>
    <row r="296" spans="2:39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</row>
    <row r="297" spans="2:39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</row>
    <row r="298" spans="2:39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</row>
    <row r="299" spans="2:39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</row>
    <row r="300" spans="2:39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</row>
    <row r="301" spans="2:39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</row>
    <row r="302" spans="2:39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</row>
    <row r="303" spans="2:39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</row>
    <row r="304" spans="2:39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</row>
    <row r="305" spans="2:39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</row>
    <row r="306" spans="2:39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</row>
    <row r="307" spans="2:39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</row>
    <row r="308" spans="2:39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</row>
    <row r="309" spans="2:39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</row>
    <row r="310" spans="2:39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</row>
    <row r="311" spans="2:39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</row>
    <row r="312" spans="2:39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</row>
    <row r="313" spans="2:39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</row>
    <row r="314" spans="2:39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</row>
    <row r="315" spans="2:39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</row>
    <row r="316" spans="2:39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</row>
    <row r="317" spans="2:39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</row>
    <row r="318" spans="2:39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</row>
    <row r="319" spans="2:39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</row>
    <row r="320" spans="2:39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</row>
    <row r="321" spans="2:39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</row>
    <row r="322" spans="2:39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</row>
    <row r="323" spans="2:39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</row>
    <row r="324" spans="2:39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</row>
    <row r="325" spans="2:39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</row>
    <row r="326" spans="2:39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</row>
    <row r="327" spans="2:39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</row>
    <row r="328" spans="2:39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</row>
    <row r="329" spans="2:39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</row>
    <row r="330" spans="2:39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</row>
    <row r="331" spans="2:39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</row>
    <row r="332" spans="2:39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</row>
    <row r="333" spans="2:39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</row>
    <row r="334" spans="2:39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</row>
    <row r="335" spans="2:39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</row>
    <row r="336" spans="2:39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</row>
    <row r="337" spans="2:39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</row>
    <row r="338" spans="2:39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</row>
    <row r="339" spans="2:39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</row>
    <row r="340" spans="2:39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</row>
    <row r="341" spans="2:39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</row>
    <row r="342" spans="2:39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</row>
    <row r="343" spans="2:39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</row>
    <row r="344" spans="2:39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</row>
    <row r="345" spans="2:39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</row>
    <row r="346" spans="2:39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</row>
    <row r="347" spans="2:39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</row>
    <row r="348" spans="2:39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</row>
    <row r="349" spans="2:39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</row>
    <row r="350" spans="2:39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</row>
    <row r="351" spans="2:39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</row>
    <row r="352" spans="2:39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</row>
    <row r="353" spans="2:39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</row>
    <row r="354" spans="2:39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</row>
    <row r="355" spans="2:39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</row>
    <row r="356" spans="2:39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</row>
    <row r="357" spans="2:39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</row>
    <row r="358" spans="2:39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</row>
    <row r="359" spans="2:39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</row>
    <row r="360" spans="2:39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</row>
    <row r="361" spans="2:39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</row>
    <row r="362" spans="2:39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</row>
    <row r="363" spans="2:39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</row>
    <row r="364" spans="2:39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</row>
    <row r="365" spans="2:39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</row>
    <row r="366" spans="2:39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</row>
    <row r="367" spans="2:39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</row>
    <row r="368" spans="2:39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</row>
    <row r="369" spans="2:39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</row>
    <row r="370" spans="2:39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</row>
    <row r="371" spans="2:39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</row>
    <row r="372" spans="2:39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</row>
    <row r="373" spans="2:39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</row>
    <row r="374" spans="2:39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</row>
    <row r="375" spans="2:39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</row>
    <row r="376" spans="2:39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</row>
    <row r="377" spans="2:39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</row>
    <row r="378" spans="2:39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</row>
    <row r="379" spans="2:39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</row>
    <row r="380" spans="2:39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</row>
    <row r="381" spans="2:39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</row>
    <row r="382" spans="2:39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</row>
    <row r="383" spans="2:39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</row>
    <row r="384" spans="2:39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</row>
    <row r="385" spans="2:39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</row>
    <row r="386" spans="2:39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</row>
    <row r="387" spans="2:39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</row>
    <row r="388" spans="2:39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</row>
    <row r="389" spans="2:39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</row>
    <row r="390" spans="2:39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</row>
    <row r="391" spans="2:39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</row>
    <row r="392" spans="2:39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</row>
    <row r="393" spans="2:39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</row>
    <row r="394" spans="2:39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</row>
    <row r="395" spans="2:39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</row>
    <row r="396" spans="2:39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</row>
    <row r="397" spans="2:39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</row>
    <row r="398" spans="2:39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</row>
    <row r="399" spans="2:39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</row>
    <row r="400" spans="2:39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</row>
    <row r="401" spans="2:39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</row>
    <row r="402" spans="2:39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</row>
    <row r="403" spans="2:39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</row>
    <row r="404" spans="2:39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</row>
    <row r="405" spans="2:39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</row>
    <row r="406" spans="2:39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</row>
    <row r="407" spans="2:39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</row>
    <row r="408" spans="2:39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</row>
    <row r="409" spans="2:39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</row>
    <row r="410" spans="2:39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</row>
    <row r="411" spans="2:39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</row>
    <row r="412" spans="2:39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</row>
    <row r="413" spans="2:39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</row>
    <row r="414" spans="2:39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</row>
    <row r="415" spans="2:39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</row>
    <row r="416" spans="2:39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</row>
    <row r="417" spans="2:39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</row>
    <row r="418" spans="2:39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</row>
    <row r="419" spans="2:39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</row>
    <row r="420" spans="2:39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</row>
    <row r="421" spans="2:39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</row>
    <row r="422" spans="2:39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</row>
    <row r="423" spans="2:39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</row>
    <row r="424" spans="2:39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</row>
    <row r="425" spans="2:39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</row>
    <row r="426" spans="2:39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</row>
    <row r="427" spans="2:39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</row>
    <row r="428" spans="2:39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</row>
    <row r="429" spans="2:39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</row>
    <row r="430" spans="2:39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</row>
    <row r="431" spans="2:39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</row>
    <row r="432" spans="2:39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</row>
    <row r="433" spans="2:39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</row>
    <row r="434" spans="2:39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</row>
    <row r="435" spans="2:39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</row>
    <row r="436" spans="2:39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</row>
    <row r="437" spans="2:39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</row>
    <row r="438" spans="2:39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</row>
    <row r="439" spans="2:39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</row>
    <row r="440" spans="2:39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</row>
    <row r="441" spans="2:39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</row>
    <row r="442" spans="2:39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</row>
    <row r="443" spans="2:39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</row>
    <row r="444" spans="2:39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</row>
    <row r="445" spans="2:39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</row>
    <row r="446" spans="2:39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</row>
    <row r="447" spans="2:39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</row>
    <row r="448" spans="2:39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</row>
    <row r="449" spans="2:39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</row>
    <row r="450" spans="2:39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</row>
    <row r="451" spans="2:39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</row>
    <row r="452" spans="2:39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</row>
    <row r="453" spans="2:39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</row>
    <row r="454" spans="2:39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</row>
    <row r="455" spans="2:39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</row>
    <row r="456" spans="2:39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</row>
    <row r="457" spans="2:39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</row>
    <row r="458" spans="2:39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</row>
    <row r="459" spans="2:39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</row>
    <row r="460" spans="2:39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</row>
    <row r="461" spans="2:39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</row>
    <row r="462" spans="2:39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</row>
    <row r="463" spans="2:39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</row>
    <row r="464" spans="2:39" ht="12.7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</row>
    <row r="465" spans="2:39" ht="12.7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</row>
    <row r="466" spans="2:39" ht="12.7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</row>
    <row r="467" spans="2:39" ht="12.7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</row>
    <row r="468" spans="2:39" ht="12.7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</row>
    <row r="469" spans="2:39" ht="12.7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</row>
    <row r="470" spans="2:39" ht="12.7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</row>
    <row r="471" spans="2:39" ht="12.7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</row>
    <row r="472" spans="2:39" ht="12.7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</row>
    <row r="473" spans="2:39" ht="12.7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</row>
    <row r="474" spans="2:39" ht="12.7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</row>
    <row r="475" spans="2:39" ht="12.7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</row>
    <row r="476" spans="2:39" ht="12.7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</row>
    <row r="477" spans="2:39" ht="12.7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</row>
    <row r="478" spans="2:39" ht="12.7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</row>
    <row r="479" spans="2:39" ht="12.7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</row>
    <row r="480" spans="2:39" ht="12.7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</row>
    <row r="481" spans="2:39" ht="12.7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</row>
    <row r="482" spans="2:39" ht="12.7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</row>
    <row r="483" spans="2:39" ht="12.7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</row>
    <row r="484" spans="2:39" ht="12.7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</row>
    <row r="485" spans="2:39" ht="12.7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</row>
    <row r="486" spans="2:39" ht="12.7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</row>
    <row r="487" spans="2:39" ht="12.7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</row>
    <row r="488" spans="2:39" ht="12.7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</row>
    <row r="489" spans="2:39" ht="12.7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</row>
    <row r="490" spans="2:39" ht="12.7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</row>
    <row r="491" spans="2:39" ht="12.7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</row>
    <row r="492" spans="2:39" ht="12.7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</row>
    <row r="493" spans="2:39" ht="12.7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</row>
    <row r="494" spans="2:39" ht="12.7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</row>
    <row r="495" spans="2:39" ht="12.7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</row>
    <row r="496" spans="2:39" ht="12.7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</row>
    <row r="497" spans="2:39" ht="12.7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</row>
    <row r="498" spans="2:39" ht="12.7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</row>
    <row r="499" spans="2:39" ht="12.7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</row>
    <row r="500" spans="2:39" ht="12.7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</row>
    <row r="501" spans="2:39" ht="12.7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</row>
    <row r="502" spans="2:39" ht="12.7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</row>
    <row r="503" spans="2:39" ht="12.7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</row>
    <row r="504" spans="2:39" ht="12.7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</row>
    <row r="505" spans="2:39" ht="12.7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</row>
    <row r="506" spans="2:39" ht="12.7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</row>
    <row r="507" spans="2:39" ht="12.7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</row>
    <row r="508" spans="2:39" ht="12.7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</row>
    <row r="509" spans="2:39" ht="12.7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</row>
    <row r="510" spans="2:39" ht="12.7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</row>
    <row r="511" spans="2:39" ht="12.7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</row>
    <row r="512" spans="2:39" ht="12.7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</row>
    <row r="513" spans="2:39" ht="12.7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</row>
    <row r="514" spans="2:39" ht="12.7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</row>
    <row r="515" spans="2:39" ht="12.7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</row>
    <row r="516" spans="2:39" ht="12.7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</row>
    <row r="517" spans="2:39" ht="12.7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</row>
    <row r="518" spans="2:39" ht="12.7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</row>
    <row r="519" spans="2:39" ht="12.7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</row>
    <row r="520" spans="2:39" ht="12.7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</row>
    <row r="521" spans="2:39" ht="12.7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</row>
    <row r="522" spans="2:39" ht="12.7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</row>
    <row r="523" spans="2:39" ht="12.7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</row>
    <row r="524" spans="2:39" ht="12.7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</row>
    <row r="525" spans="2:39" ht="12.7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</row>
    <row r="526" spans="2:39" ht="12.7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</row>
    <row r="527" spans="2:39" ht="12.7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</row>
    <row r="528" spans="2:39" ht="12.7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</row>
    <row r="529" spans="2:39" ht="12.7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</row>
    <row r="530" spans="2:39" ht="12.7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</row>
    <row r="531" spans="2:39" ht="12.7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</row>
    <row r="532" spans="2:39" ht="12.7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</row>
    <row r="533" spans="2:39" ht="12.7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</row>
    <row r="534" spans="2:39" ht="12.7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</row>
    <row r="535" spans="2:39" ht="12.7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</row>
    <row r="536" spans="2:39" ht="12.7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</row>
    <row r="537" spans="2:39" ht="12.7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</row>
    <row r="538" spans="2:39" ht="12.7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</row>
    <row r="539" spans="2:39" ht="12.7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</row>
    <row r="540" spans="2:39" ht="12.7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</row>
    <row r="541" spans="2:39" ht="12.7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</row>
    <row r="542" spans="2:39" ht="12.7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</row>
    <row r="543" spans="2:39" ht="12.7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</row>
    <row r="544" spans="2:39" ht="12.7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</row>
    <row r="545" spans="2:39" ht="12.7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</row>
    <row r="546" spans="2:39" ht="12.7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</row>
    <row r="547" spans="2:39" ht="12.7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</row>
    <row r="548" spans="2:39" ht="12.7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</row>
    <row r="549" spans="2:39" ht="12.7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</row>
    <row r="550" spans="2:39" ht="12.7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</row>
    <row r="551" spans="2:39" ht="12.7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</row>
    <row r="552" spans="2:39" ht="12.7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</row>
    <row r="553" spans="2:39" ht="12.7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</row>
    <row r="554" spans="2:39" ht="12.7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</row>
    <row r="555" spans="2:39" ht="12.7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</row>
    <row r="556" spans="2:39" ht="12.7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</row>
    <row r="557" spans="2:39" ht="12.7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</row>
    <row r="558" spans="2:39" ht="12.7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</row>
    <row r="559" spans="2:39" ht="12.7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</row>
    <row r="560" spans="2:39" ht="12.7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</row>
    <row r="561" spans="2:39" ht="12.7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</row>
    <row r="562" spans="2:39" ht="12.7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</row>
    <row r="563" spans="2:39" ht="12.7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</row>
    <row r="564" spans="2:39" ht="12.7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</row>
    <row r="565" spans="2:39" ht="12.7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</row>
    <row r="566" spans="2:39" ht="12.7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</row>
    <row r="567" spans="2:39" ht="12.7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</row>
    <row r="568" spans="2:39" ht="12.7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</row>
    <row r="569" spans="2:39" ht="12.7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</row>
    <row r="570" spans="2:39" ht="12.7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</row>
    <row r="571" spans="2:39" ht="12.7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</row>
    <row r="572" spans="2:39" ht="12.7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</row>
    <row r="573" spans="2:39" ht="12.7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</row>
    <row r="574" spans="2:39" ht="12.7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</row>
    <row r="575" spans="2:39" ht="12.7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</row>
    <row r="576" spans="2:39" ht="12.7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</row>
    <row r="577" spans="2:39" ht="12.7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</row>
    <row r="578" spans="2:39" ht="12.7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</row>
    <row r="579" spans="2:39" ht="12.7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</row>
    <row r="580" spans="2:39" ht="12.7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</row>
    <row r="581" spans="2:39" ht="12.7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</row>
    <row r="582" spans="2:39" ht="12.7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</row>
    <row r="583" spans="2:39" ht="12.7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</row>
    <row r="584" spans="2:39" ht="12.7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</row>
    <row r="585" spans="2:39" ht="12.7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</row>
    <row r="586" spans="2:39" ht="12.7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</row>
    <row r="587" spans="2:39" ht="12.7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</row>
    <row r="588" spans="2:39" ht="12.7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</row>
    <row r="589" spans="2:39" ht="12.7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</row>
    <row r="590" spans="2:39" ht="12.7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</row>
    <row r="591" spans="2:39" ht="12.7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</row>
    <row r="592" spans="2:39" ht="12.7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</row>
    <row r="593" spans="2:39" ht="12.7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</row>
    <row r="594" spans="2:39" ht="12.7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</row>
    <row r="595" spans="2:39" ht="12.7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</row>
    <row r="596" spans="2:39" ht="12.7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</row>
    <row r="597" spans="2:39" ht="12.7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</row>
    <row r="598" spans="2:39" ht="12.7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</row>
    <row r="599" spans="2:39" ht="12.7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</row>
    <row r="600" spans="2:39" ht="12.7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</row>
    <row r="601" spans="2:39" ht="12.7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</row>
    <row r="602" spans="2:39" ht="12.7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</row>
    <row r="603" spans="2:39" ht="12.7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</row>
    <row r="604" spans="2:39" ht="12.7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</row>
    <row r="605" spans="2:39" ht="12.7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</row>
    <row r="606" spans="2:39" ht="12.7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</row>
    <row r="607" spans="2:39" ht="12.7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</row>
    <row r="608" spans="2:39" ht="12.7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</row>
    <row r="609" spans="2:39" ht="12.7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</row>
    <row r="610" spans="2:39" ht="12.7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</row>
    <row r="611" spans="2:39" ht="12.7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</row>
    <row r="612" spans="2:39" ht="12.7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</row>
    <row r="613" spans="2:39" ht="12.7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</row>
    <row r="614" spans="2:39" ht="12.7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</row>
    <row r="615" spans="2:39" ht="12.7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</row>
    <row r="616" spans="2:39" ht="12.7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</row>
    <row r="617" spans="2:39" ht="12.7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</row>
    <row r="618" spans="2:39" ht="12.7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</row>
    <row r="619" spans="2:39" ht="12.7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</row>
    <row r="620" spans="2:39" ht="12.7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</row>
    <row r="621" spans="2:39" ht="12.7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</row>
    <row r="622" spans="2:39" ht="12.7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</row>
    <row r="623" spans="2:39" ht="12.7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</row>
    <row r="624" spans="2:39" ht="12.7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</row>
    <row r="625" spans="2:39" ht="12.7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</row>
    <row r="626" spans="2:39" ht="12.7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</row>
    <row r="627" spans="2:39" ht="12.7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</row>
    <row r="628" spans="2:39" ht="12.7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</row>
    <row r="629" spans="2:39" ht="12.7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</row>
    <row r="630" spans="2:39" ht="12.7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</row>
    <row r="631" spans="2:39" ht="12.7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</row>
    <row r="632" spans="2:39" ht="12.7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</row>
    <row r="633" spans="2:39" ht="12.7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</row>
    <row r="634" spans="2:39" ht="12.7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</row>
    <row r="635" spans="2:39" ht="12.7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</row>
    <row r="636" spans="2:39" ht="12.7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</row>
    <row r="637" spans="2:39" ht="12.7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</row>
    <row r="638" spans="2:39" ht="12.7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</row>
    <row r="639" spans="2:39" ht="12.7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</row>
    <row r="640" spans="2:39" ht="12.7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</row>
    <row r="641" spans="2:39" ht="12.7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</row>
    <row r="642" spans="2:39" ht="12.7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</row>
    <row r="643" spans="2:39" ht="12.7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</row>
    <row r="644" spans="2:39" ht="12.7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</row>
    <row r="645" spans="2:39" ht="12.7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</row>
    <row r="646" spans="2:39" ht="12.7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</row>
    <row r="647" spans="2:39" ht="12.7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</row>
    <row r="648" spans="2:39" ht="12.7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</row>
    <row r="649" spans="2:39" ht="12.7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</row>
    <row r="650" spans="2:39" ht="12.7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</row>
    <row r="651" spans="2:39" ht="12.7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</row>
    <row r="652" spans="2:39" ht="12.7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</row>
    <row r="653" spans="2:39" ht="12.7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</row>
    <row r="654" spans="2:39" ht="12.7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</row>
    <row r="655" spans="2:39" ht="12.7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</row>
    <row r="656" spans="2:39" ht="12.7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</row>
    <row r="657" spans="2:39" ht="12.7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</row>
    <row r="658" spans="2:39" ht="12.7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</row>
    <row r="659" spans="2:39" ht="12.7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</row>
    <row r="660" spans="2:39" ht="12.7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</row>
    <row r="661" spans="2:39" ht="12.7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</row>
    <row r="662" spans="2:39" ht="12.7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</row>
    <row r="663" spans="2:39" ht="12.7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</row>
    <row r="664" spans="2:39" ht="12.7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</row>
    <row r="665" spans="2:39" ht="12.7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</row>
    <row r="666" spans="2:39" ht="12.7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</row>
    <row r="667" spans="2:39" ht="12.7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</row>
    <row r="668" spans="2:39" ht="12.7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</row>
    <row r="669" spans="2:39" ht="12.7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</row>
    <row r="670" spans="2:39" ht="12.7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</row>
    <row r="671" spans="2:39" ht="12.7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</row>
    <row r="672" spans="2:39" ht="12.7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</row>
    <row r="673" spans="2:39" ht="12.7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</row>
    <row r="674" spans="2:39" ht="12.7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</row>
    <row r="675" spans="2:39" ht="12.7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</row>
    <row r="676" spans="2:39" ht="12.7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</row>
    <row r="677" spans="2:39" ht="12.7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</row>
    <row r="678" spans="2:39" ht="12.7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</row>
    <row r="679" spans="2:39" ht="12.7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</row>
    <row r="680" spans="2:39" ht="12.7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</row>
    <row r="681" spans="2:39" ht="12.7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</row>
  </sheetData>
  <printOptions/>
  <pageMargins left="0.38" right="0.38" top="0.75" bottom="0.88" header="0.5" footer="0.5"/>
  <pageSetup fitToHeight="1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Shelley Albanese</cp:lastModifiedBy>
  <cp:lastPrinted>2001-02-16T00:01:04Z</cp:lastPrinted>
  <dcterms:created xsi:type="dcterms:W3CDTF">2000-07-13T18:19:12Z</dcterms:created>
  <dcterms:modified xsi:type="dcterms:W3CDTF">2002-02-22T22:26:31Z</dcterms:modified>
  <cp:category/>
  <cp:version/>
  <cp:contentType/>
  <cp:contentStatus/>
</cp:coreProperties>
</file>