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65" windowHeight="7305" activeTab="0"/>
  </bookViews>
  <sheets>
    <sheet name="Cons IS" sheetId="1" r:id="rId1"/>
    <sheet name="Cons BS" sheetId="2" r:id="rId2"/>
    <sheet name="IS Rec" sheetId="3" r:id="rId3"/>
    <sheet name="Operating Rec" sheetId="4" r:id="rId4"/>
    <sheet name="Cons CF" sheetId="5" r:id="rId5"/>
    <sheet name="SALES QTD" sheetId="6" r:id="rId6"/>
    <sheet name="SALES YTD" sheetId="7" r:id="rId7"/>
  </sheets>
  <definedNames>
    <definedName name="_xlnm.Print_Area" localSheetId="1">'Cons BS'!$A$1:$I$44</definedName>
    <definedName name="_xlnm.Print_Area" localSheetId="4">'Cons CF'!$A$1:$J$29</definedName>
    <definedName name="_xlnm.Print_Area" localSheetId="0">'Cons IS'!$B$1:$Q$47</definedName>
    <definedName name="_xlnm.Print_Area" localSheetId="2">'IS Rec'!$A$1:$L$36</definedName>
    <definedName name="_xlnm.Print_Area" localSheetId="3">'Operating Rec'!$A$1:$K$26</definedName>
    <definedName name="_xlnm.Print_Area" localSheetId="5">'SALES QTD'!$A$1:$J$27</definedName>
    <definedName name="_xlnm.Print_Area" localSheetId="6">'SALES YTD'!$A$1:$J$29</definedName>
    <definedName name="_xlnm.Print_Titles" localSheetId="0">'Cons IS'!$1:$5</definedName>
  </definedNames>
  <calcPr fullCalcOnLoad="1"/>
</workbook>
</file>

<file path=xl/sharedStrings.xml><?xml version="1.0" encoding="utf-8"?>
<sst xmlns="http://schemas.openxmlformats.org/spreadsheetml/2006/main" count="200" uniqueCount="132">
  <si>
    <t>Consolidated Statements of Income</t>
  </si>
  <si>
    <t>GROSS PROFIT</t>
  </si>
  <si>
    <t>ACQUISITION OF R&amp;D IN PROCESS</t>
  </si>
  <si>
    <t>OPERATING INCOME</t>
  </si>
  <si>
    <t xml:space="preserve">INCOME BEFORE INCOME TAXES </t>
  </si>
  <si>
    <t>NET SALES</t>
  </si>
  <si>
    <t>ASSETS</t>
  </si>
  <si>
    <t>GOODWILL</t>
  </si>
  <si>
    <t>TOTAL ASSETS</t>
  </si>
  <si>
    <t>LIABILITIES AND SHAREHOLDERS’ EQUITY</t>
  </si>
  <si>
    <t>(Unaudited, U.S Dollars in millions)</t>
  </si>
  <si>
    <t>% Change</t>
  </si>
  <si>
    <t>% of Total</t>
  </si>
  <si>
    <t>Sales by Geographical Areas</t>
  </si>
  <si>
    <t>Europe*</t>
  </si>
  <si>
    <t>North America</t>
  </si>
  <si>
    <t>International</t>
  </si>
  <si>
    <t>Total</t>
  </si>
  <si>
    <t>Pharmaceutical Sales</t>
  </si>
  <si>
    <t>Teva Pharmaceutical Industries Limited</t>
  </si>
  <si>
    <t xml:space="preserve">                      </t>
  </si>
  <si>
    <t xml:space="preserve">EARNINGS PER SHARE:                                           </t>
  </si>
  <si>
    <t xml:space="preserve">                                                                                          </t>
  </si>
  <si>
    <t>Diluted ($)</t>
  </si>
  <si>
    <t xml:space="preserve">WEIGHTED AVERAGE NUMBER OF SHARES:   </t>
  </si>
  <si>
    <t>Basic</t>
  </si>
  <si>
    <t xml:space="preserve">                                                                                        </t>
  </si>
  <si>
    <t xml:space="preserve">Diluted </t>
  </si>
  <si>
    <t xml:space="preserve">                                                                                         </t>
  </si>
  <si>
    <t>WEIGHTED AVERAGE NUMBER OF SHARES:   </t>
  </si>
  <si>
    <t xml:space="preserve">                                                                                         </t>
  </si>
  <si>
    <t>December 31,</t>
  </si>
  <si>
    <t xml:space="preserve">Condensed Cash Flow </t>
  </si>
  <si>
    <t>NET CASH PROVIDED BY OPERATING ACTIVITIES</t>
  </si>
  <si>
    <t>BALANCE OF CASH AND CASH EQUIVALENTS AT BEGINNING OF PERIOD</t>
  </si>
  <si>
    <t>OPERATING ACTIVITIES:</t>
  </si>
  <si>
    <t>OTHER ADJUSTMENTS TO RECONCILE NET INCOME TO NET CASH PROVIDED FROM OPERATIONS</t>
  </si>
  <si>
    <t>Basic    ($)</t>
  </si>
  <si>
    <t>Three Months Ended</t>
  </si>
  <si>
    <t xml:space="preserve">DILUTED EARNINGS PER SHARE:  </t>
  </si>
  <si>
    <t xml:space="preserve">Condensed Balance Sheets </t>
  </si>
  <si>
    <t>Reconciliation between Reported and Non-GAAP Operating Income</t>
  </si>
  <si>
    <t>REPORTED OPERATING INCOME</t>
  </si>
  <si>
    <t>INVENTORY STEP-UP</t>
  </si>
  <si>
    <r>
      <t xml:space="preserve">AMORTIZATION OF PURCHASED INTANGIBLE ASSETS – </t>
    </r>
    <r>
      <rPr>
        <b/>
        <sz val="8"/>
        <rFont val="Times New Roman"/>
        <family val="1"/>
      </rPr>
      <t>UNDER COST OF SALES</t>
    </r>
  </si>
  <si>
    <r>
      <t xml:space="preserve">AMORTIZATION OF PURCHASED INTANGIBLE ASSETS – </t>
    </r>
    <r>
      <rPr>
        <b/>
        <sz val="8"/>
        <rFont val="Times New Roman"/>
        <family val="1"/>
      </rPr>
      <t>UNDER SELLING AND MARKETING</t>
    </r>
  </si>
  <si>
    <t>NON-GAAP OPERATING INCOME</t>
  </si>
  <si>
    <t>COST OF SALES (a)</t>
  </si>
  <si>
    <t>SELLING AND MARKETING EXPENSES (b)</t>
  </si>
  <si>
    <t>GENERAL AND ADMINISTRATIVE EXPENSES</t>
  </si>
  <si>
    <t>Reconciliation between Reported and Non-GAAP Net Income</t>
  </si>
  <si>
    <t>RELATED TAX EFFECT</t>
  </si>
  <si>
    <t>q1 2009-6K</t>
  </si>
  <si>
    <t>Q2 plug</t>
  </si>
  <si>
    <t>Cash and cash equivalents</t>
  </si>
  <si>
    <t>Short-term investments</t>
  </si>
  <si>
    <t>Accounts receivable</t>
  </si>
  <si>
    <t>Inventories</t>
  </si>
  <si>
    <t>Prepaid expenses and other current assets</t>
  </si>
  <si>
    <t>CURRENT ASSETS:</t>
  </si>
  <si>
    <t>TOTAL CURRENT ASSETS</t>
  </si>
  <si>
    <t>LONG-TERM INVESTMENTS AND RECEIVABLES</t>
  </si>
  <si>
    <t>OTHER ASSETS, DEFERRED TAXES AND DEFERRED CHARGES</t>
  </si>
  <si>
    <t>CURRENT LIABILITIES:</t>
  </si>
  <si>
    <t>Short-term debt</t>
  </si>
  <si>
    <t>Sales reserves and allowances</t>
  </si>
  <si>
    <t>Accounts payable</t>
  </si>
  <si>
    <t>Other current liabilities</t>
  </si>
  <si>
    <t>TOTAL CURRENT LIABILITIES</t>
  </si>
  <si>
    <t>Deferred income taxes</t>
  </si>
  <si>
    <t>Other taxes and long term payables</t>
  </si>
  <si>
    <t>Employee related obligations</t>
  </si>
  <si>
    <t>Senior notes and loans</t>
  </si>
  <si>
    <t>Convertible senior debentures</t>
  </si>
  <si>
    <t>TOTAL LONG-TERM LIABILITIES</t>
  </si>
  <si>
    <t>LONG-TERM LIABILITIES:</t>
  </si>
  <si>
    <t>SHAREHOLDERS’ EQUITY:</t>
  </si>
  <si>
    <t>Teva shareholders' equity</t>
  </si>
  <si>
    <t>Non-controlling interest</t>
  </si>
  <si>
    <t>TOTAL SHAREHOLDERS’ EQUITY</t>
  </si>
  <si>
    <t>PROVISION FOR INCOME TAXES (c)</t>
  </si>
  <si>
    <t>(Unaudited, U.S. Dollars in millions, except earnings per share)</t>
  </si>
  <si>
    <t>(Unaudited, U.S. Dollars in millions)</t>
  </si>
  <si>
    <t>Non-GAAP  ($)</t>
  </si>
  <si>
    <t>REPORTED ($)</t>
  </si>
  <si>
    <t xml:space="preserve"> </t>
  </si>
  <si>
    <t>API**</t>
  </si>
  <si>
    <t>NET INCOME ATTRIBUTABLE TO TEVA</t>
  </si>
  <si>
    <t>NON-GAAP NET INCOME ATTRIBUTABLE TO TEVA:***</t>
  </si>
  <si>
    <t>REPORTED NET INCOME ATTRIBUTABLE TO TEVA</t>
  </si>
  <si>
    <t>NON-GAAP NET INCOME ATTRIBUTABLE TO TEVA</t>
  </si>
  <si>
    <t>BALANCE OF CASH AND CASH EQUIVALENTS AT END OF PERIOD</t>
  </si>
  <si>
    <t xml:space="preserve">NET INCOME </t>
  </si>
  <si>
    <t>ATTRIBUTABLE TO NON-CONTROLLING INTERESTS</t>
  </si>
  <si>
    <t>*** See reconciliation attached.</t>
  </si>
  <si>
    <t xml:space="preserve"> *  Includes EU member states, Switzerland &amp; Norway.</t>
  </si>
  <si>
    <t>** Sales to third parties only.</t>
  </si>
  <si>
    <t>*  EU member states, Switzerland &amp; Norway.</t>
  </si>
  <si>
    <t>** Represents an amount of less than $0.5 million.</t>
  </si>
  <si>
    <t>September 30,</t>
  </si>
  <si>
    <t>Nine Months Ended</t>
  </si>
  <si>
    <t>September  30,</t>
  </si>
  <si>
    <t>NON-GAAP EARNINGS PER SHARE:</t>
  </si>
  <si>
    <t xml:space="preserve">PROPERTY , PLANT AND EQUIPMENT, NET </t>
  </si>
  <si>
    <t>TRANSLATION DIFFERENCE ON CASH BALANCES OF CERTAIN SUBSIDIARIES</t>
  </si>
  <si>
    <t>(c) Provision for Income Taxes includes $(87) million and $(5) million of related tax effect of non-GAAP charges in the three months ended September 30, 2009 and 2008, respectively.</t>
  </si>
  <si>
    <t>NET INCOME</t>
  </si>
  <si>
    <t>LEGAL SETTLEMENTS</t>
  </si>
  <si>
    <t xml:space="preserve">LEGAL SETTLEMENTS, IMPAIRMENT AND RESTRUCTURING EXPENSES </t>
  </si>
  <si>
    <t>NET INCREASE (DECREASE) IN CASH AND CASH EQUIVALENTS</t>
  </si>
  <si>
    <t>(b) Selling and Marketing Expenses includes $9 million and $7 million of amortization of purchased intangible assets in the three months ended September 30, 2009 and 2008, respectively.</t>
  </si>
  <si>
    <t>NET CASH USED IN INVESTING ACTIVITIES</t>
  </si>
  <si>
    <t>NET CASH USED IN FINANCING ACTIVITIES</t>
  </si>
  <si>
    <t>Sales by Business Segments</t>
  </si>
  <si>
    <t xml:space="preserve">RESTRUCTURING EXPENSES </t>
  </si>
  <si>
    <t xml:space="preserve">        </t>
  </si>
  <si>
    <t>* After giving retroactive effect to the adoption of an accounting pronouncement which requires issuers to account separately       for the liability and equity components of convertible debt instruments that may be settled in cash (including partial cash       settlement).</t>
  </si>
  <si>
    <t>IMPAIRMENT OF ASSETS</t>
  </si>
  <si>
    <t xml:space="preserve">DILUTED WEIGHTED AVERAGE NUMBER OF SHARES:   </t>
  </si>
  <si>
    <t>TOTAL LIABILITIES AND SHAREHOLDERS' EQUITY</t>
  </si>
  <si>
    <t>INTEREST EXPENSE ON CONVERTIBLE SENIOR DEBENTURES, AND ISSUANCE COSTS, NET OF TAX BENEFITS</t>
  </si>
  <si>
    <t>ADD BACK FOR DILUTED EARNING PER SHARE CALCULATION:</t>
  </si>
  <si>
    <t>* After giving retroactive effect to the adoption of an accounting pronouncement which requires issuers to account separately for the  liability and equity components of convertible debt instruments that may be settled in cash (including partial cash settlement).</t>
  </si>
  <si>
    <t>FINANCIAL EXPENSES (income) –  net</t>
  </si>
  <si>
    <t>SHARE IN LOSSES OF ASSOCIATED COMPANIES – net</t>
  </si>
  <si>
    <t>RESEARCH AND DEVELOPMENT EXPENSES – net</t>
  </si>
  <si>
    <t>IDENTIFIABLE INTANGIBLE ASSETS – net</t>
  </si>
  <si>
    <r>
      <t xml:space="preserve">AMORTIZATION OF PURCHASED INTANGIBLE ASSETS – </t>
    </r>
    <r>
      <rPr>
        <sz val="8"/>
        <rFont val="Times New Roman"/>
        <family val="1"/>
      </rPr>
      <t>UNDER COST OF SALES</t>
    </r>
  </si>
  <si>
    <r>
      <t xml:space="preserve">AMORTIZATION OF PURCHASED INTANGIBLE ASSETS – </t>
    </r>
    <r>
      <rPr>
        <sz val="8"/>
        <rFont val="Times New Roman"/>
        <family val="1"/>
      </rPr>
      <t>UNDER SELLING AND MARKETING</t>
    </r>
  </si>
  <si>
    <r>
      <t>SETTLEMENT WITH INSTITUTION –</t>
    </r>
    <r>
      <rPr>
        <sz val="10"/>
        <rFont val="Times New Roman"/>
        <family val="1"/>
      </rPr>
      <t xml:space="preserve"> </t>
    </r>
    <r>
      <rPr>
        <sz val="9"/>
        <rFont val="Times New Roman"/>
        <family val="1"/>
      </rPr>
      <t>UNDER FINANCE EXPENSES</t>
    </r>
  </si>
  <si>
    <r>
      <t xml:space="preserve">IMPAIRMENT OF FINANCIAL ASSETS – </t>
    </r>
    <r>
      <rPr>
        <sz val="8"/>
        <rFont val="Times New Roman"/>
        <family val="1"/>
      </rPr>
      <t>UNDER FINANCE EXPENSES</t>
    </r>
  </si>
  <si>
    <t>(a)  Cost of Sales includes $137 million and $38 million of amortization of purchased intangible assets and $1 million and $5 million of inventory step-up in the three months ended September 30, 2009 and 2008, respectively.</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</si>
</sst>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 numFmtId="179" formatCode="0%\,\(0%\)"/>
    <numFmt numFmtId="180" formatCode="B1mmm\-yy"/>
    <numFmt numFmtId="181" formatCode="0.0%"/>
    <numFmt numFmtId="182" formatCode="0.0%;\(0.0%\)"/>
    <numFmt numFmtId="183" formatCode="0.00%;\(0.00%\)"/>
    <numFmt numFmtId="184" formatCode="_ * #,##0*_\ ;_ * \-#,##0*_\ ;_ * &quot;-&quot;_ ;_ @_ "/>
    <numFmt numFmtId="185" formatCode="_ * #,##0.0000_ ;_ * \-#,##0.0000_ ;_ * &quot;-&quot;????_ ;_ @_ "/>
    <numFmt numFmtId="186" formatCode="#,###*0"/>
    <numFmt numFmtId="187" formatCode="#*###0"/>
    <numFmt numFmtId="188" formatCode="#,*0"/>
    <numFmt numFmtId="189" formatCode="_ * * #,##0_ ;_ * * \-#,##0_ ;_ * * &quot;-&quot;_ ;_ @_ "/>
    <numFmt numFmtId="190" formatCode="&quot;*&quot;#,##0_);\(&quot;*&quot;#,##0\)"/>
    <numFmt numFmtId="191" formatCode="B1dd/mm/yyyy"/>
    <numFmt numFmtId="192" formatCode="&quot;*&quot;#,##0_);&quot;*&quot;\(#,##0\)"/>
    <numFmt numFmtId="193" formatCode="&quot;*&quot;#,##0_);\(#,##0\)&quot;*&quot;"/>
    <numFmt numFmtId="194" formatCode="&quot;*&quot;#,##0_);\(#,##0\)\ &quot;*&quot;"/>
    <numFmt numFmtId="195" formatCode="#,##0_)&quot;*&quot;;\(#,##0\)\ &quot;*&quot;"/>
  </numFmts>
  <fonts count="39">
    <font>
      <sz val="10"/>
      <name val="Comic Sans MS"/>
      <family val="0"/>
    </font>
    <font>
      <b/>
      <u val="single"/>
      <sz val="16"/>
      <name val="Times New Roman"/>
      <family val="1"/>
    </font>
    <font>
      <u val="single"/>
      <sz val="11"/>
      <name val="Times New Roman"/>
      <family val="1"/>
    </font>
    <font>
      <b/>
      <sz val="14"/>
      <name val="Times New Roman"/>
      <family val="1"/>
    </font>
    <font>
      <b/>
      <sz val="10"/>
      <name val="Times New Roman"/>
      <family val="1"/>
    </font>
    <font>
      <sz val="8"/>
      <name val="Comic Sans MS"/>
      <family val="0"/>
    </font>
    <font>
      <sz val="12"/>
      <name val="Times New Roman"/>
      <family val="1"/>
    </font>
    <font>
      <b/>
      <sz val="11"/>
      <name val="Times New Roman"/>
      <family val="1"/>
    </font>
    <font>
      <sz val="14"/>
      <name val="Times New Roman"/>
      <family val="1"/>
    </font>
    <font>
      <u val="single"/>
      <sz val="10"/>
      <color indexed="12"/>
      <name val="Comic Sans MS"/>
      <family val="0"/>
    </font>
    <font>
      <u val="single"/>
      <sz val="10"/>
      <color indexed="36"/>
      <name val="Comic Sans MS"/>
      <family val="0"/>
    </font>
    <font>
      <sz val="36"/>
      <name val="Logo TEVA-English"/>
      <family val="0"/>
    </font>
    <font>
      <sz val="8"/>
      <name val="Times New Roman"/>
      <family val="1"/>
    </font>
    <font>
      <b/>
      <sz val="8"/>
      <name val="Times New Roman"/>
      <family val="1"/>
    </font>
    <font>
      <sz val="10"/>
      <name val="Times New Roman"/>
      <family val="1"/>
    </font>
    <font>
      <sz val="10"/>
      <color indexed="10"/>
      <name val="Comic Sans MS"/>
      <family val="0"/>
    </font>
    <font>
      <b/>
      <sz val="14"/>
      <color indexed="10"/>
      <name val="Times New Roman"/>
      <family val="1"/>
    </font>
    <font>
      <b/>
      <sz val="10"/>
      <color indexed="10"/>
      <name val="Times New Roman"/>
      <family val="1"/>
    </font>
    <font>
      <sz val="12"/>
      <color indexed="10"/>
      <name val="Times New Roman"/>
      <family val="1"/>
    </font>
    <font>
      <b/>
      <sz val="10"/>
      <color indexed="10"/>
      <name val="Comic Sans MS"/>
      <family val="0"/>
    </font>
    <font>
      <b/>
      <sz val="12"/>
      <name val="Times New Roman"/>
      <family val="1"/>
    </font>
    <font>
      <b/>
      <sz val="10"/>
      <name val="Comic Sans MS"/>
      <family val="0"/>
    </font>
    <font>
      <sz val="13"/>
      <name val="Times New Roman"/>
      <family val="1"/>
    </font>
    <font>
      <u val="single"/>
      <sz val="10"/>
      <name val="Comic Sans MS"/>
      <family val="0"/>
    </font>
    <font>
      <sz val="10"/>
      <color indexed="48"/>
      <name val="Comic Sans MS"/>
      <family val="0"/>
    </font>
    <font>
      <u val="single"/>
      <sz val="11"/>
      <color indexed="48"/>
      <name val="Times New Roman"/>
      <family val="1"/>
    </font>
    <font>
      <b/>
      <sz val="14"/>
      <color indexed="48"/>
      <name val="Times New Roman"/>
      <family val="1"/>
    </font>
    <font>
      <b/>
      <sz val="10"/>
      <color indexed="48"/>
      <name val="Times New Roman"/>
      <family val="1"/>
    </font>
    <font>
      <sz val="12"/>
      <color indexed="48"/>
      <name val="Times New Roman"/>
      <family val="1"/>
    </font>
    <font>
      <sz val="10"/>
      <color indexed="48"/>
      <name val="Times New Roman"/>
      <family val="1"/>
    </font>
    <font>
      <sz val="9"/>
      <name val="Times New Roman"/>
      <family val="1"/>
    </font>
    <font>
      <sz val="10"/>
      <color indexed="9"/>
      <name val="Comic Sans MS"/>
      <family val="0"/>
    </font>
    <font>
      <sz val="12"/>
      <color indexed="9"/>
      <name val="Times New Roman"/>
      <family val="1"/>
    </font>
    <font>
      <sz val="13"/>
      <color indexed="9"/>
      <name val="Times New Roman"/>
      <family val="1"/>
    </font>
    <font>
      <sz val="10"/>
      <color indexed="9"/>
      <name val="Times New Roman"/>
      <family val="1"/>
    </font>
    <font>
      <b/>
      <sz val="14"/>
      <color indexed="9"/>
      <name val="Times New Roman"/>
      <family val="1"/>
    </font>
    <font>
      <b/>
      <sz val="10"/>
      <color indexed="9"/>
      <name val="Comic Sans MS"/>
      <family val="0"/>
    </font>
    <font>
      <b/>
      <sz val="12"/>
      <color indexed="9"/>
      <name val="Times New Roman"/>
      <family val="1"/>
    </font>
    <font>
      <b/>
      <sz val="13"/>
      <color indexed="9"/>
      <name val="Times New Roman"/>
      <family val="1"/>
    </font>
  </fonts>
  <fills count="3">
    <fill>
      <patternFill/>
    </fill>
    <fill>
      <patternFill patternType="gray125"/>
    </fill>
    <fill>
      <patternFill patternType="solid">
        <fgColor indexed="41"/>
        <bgColor indexed="64"/>
      </patternFill>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1" fillId="0" borderId="0" xfId="0" applyFont="1" applyAlignment="1">
      <alignment horizontal="centerContinuous"/>
    </xf>
    <xf numFmtId="0" fontId="2" fillId="0" borderId="0" xfId="0" applyFont="1" applyAlignment="1">
      <alignment horizontal="centerContinuous"/>
    </xf>
    <xf numFmtId="0" fontId="4" fillId="0" borderId="0" xfId="0" applyFont="1" applyAlignment="1">
      <alignment horizontal="left" wrapText="1"/>
    </xf>
    <xf numFmtId="177" fontId="6" fillId="0" borderId="0" xfId="15" applyNumberFormat="1" applyFont="1" applyAlignment="1">
      <alignment horizontal="right" wrapText="1"/>
    </xf>
    <xf numFmtId="177" fontId="6" fillId="0" borderId="2" xfId="15" applyNumberFormat="1" applyFont="1" applyBorder="1" applyAlignment="1">
      <alignment horizontal="right" wrapText="1"/>
    </xf>
    <xf numFmtId="0" fontId="4" fillId="0" borderId="0" xfId="0" applyFont="1" applyAlignment="1">
      <alignment wrapText="1"/>
    </xf>
    <xf numFmtId="0" fontId="4" fillId="0" borderId="0" xfId="0" applyFont="1" applyAlignment="1">
      <alignment horizontal="justify" wrapText="1"/>
    </xf>
    <xf numFmtId="0" fontId="4" fillId="0" borderId="3" xfId="0" applyFont="1" applyBorder="1" applyAlignment="1">
      <alignment horizontal="left" wrapText="1"/>
    </xf>
    <xf numFmtId="0" fontId="4" fillId="0" borderId="4" xfId="0" applyFont="1" applyBorder="1" applyAlignment="1">
      <alignment wrapText="1"/>
    </xf>
    <xf numFmtId="0" fontId="4" fillId="0" borderId="4" xfId="0" applyFont="1" applyBorder="1" applyAlignment="1">
      <alignment horizontal="left" wrapText="1"/>
    </xf>
    <xf numFmtId="177" fontId="6" fillId="0" borderId="5" xfId="15" applyNumberFormat="1" applyFont="1" applyBorder="1" applyAlignment="1">
      <alignment horizontal="right" wrapText="1"/>
    </xf>
    <xf numFmtId="177" fontId="6" fillId="0" borderId="0" xfId="15" applyNumberFormat="1" applyFont="1" applyBorder="1" applyAlignment="1">
      <alignment horizontal="right" wrapText="1"/>
    </xf>
    <xf numFmtId="177" fontId="6" fillId="0" borderId="6" xfId="15" applyNumberFormat="1" applyFont="1" applyBorder="1" applyAlignment="1">
      <alignment horizontal="right" wrapText="1"/>
    </xf>
    <xf numFmtId="0" fontId="3" fillId="0" borderId="0" xfId="0" applyFont="1" applyBorder="1" applyAlignment="1">
      <alignment vertical="top" wrapText="1"/>
    </xf>
    <xf numFmtId="0" fontId="8" fillId="0" borderId="2" xfId="0" applyFont="1" applyBorder="1" applyAlignment="1">
      <alignment/>
    </xf>
    <xf numFmtId="0" fontId="4" fillId="0" borderId="2" xfId="0" applyFont="1" applyBorder="1" applyAlignment="1">
      <alignment horizontal="left" wrapText="1"/>
    </xf>
    <xf numFmtId="0" fontId="4" fillId="0" borderId="0" xfId="0" applyFont="1" applyBorder="1" applyAlignment="1">
      <alignment wrapText="1"/>
    </xf>
    <xf numFmtId="0" fontId="8" fillId="0" borderId="2" xfId="0" applyFont="1" applyBorder="1" applyAlignment="1">
      <alignment horizontal="right"/>
    </xf>
    <xf numFmtId="0" fontId="8" fillId="0" borderId="2" xfId="0" applyFont="1"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left" wrapText="1" indent="2"/>
    </xf>
    <xf numFmtId="0" fontId="3" fillId="0" borderId="1" xfId="0" applyFont="1" applyFill="1" applyBorder="1" applyAlignment="1">
      <alignment horizontal="center" vertical="top" wrapText="1"/>
    </xf>
    <xf numFmtId="0" fontId="14" fillId="0" borderId="0" xfId="0" applyFont="1" applyAlignment="1">
      <alignment horizontal="left" wrapText="1"/>
    </xf>
    <xf numFmtId="0" fontId="15" fillId="0" borderId="2" xfId="0" applyFont="1" applyBorder="1" applyAlignment="1">
      <alignment/>
    </xf>
    <xf numFmtId="0" fontId="15" fillId="0" borderId="0" xfId="0" applyFont="1" applyBorder="1" applyAlignment="1">
      <alignment/>
    </xf>
    <xf numFmtId="0" fontId="15" fillId="0" borderId="0" xfId="0" applyFont="1" applyAlignment="1">
      <alignment/>
    </xf>
    <xf numFmtId="0" fontId="17" fillId="0" borderId="0" xfId="0" applyFont="1" applyAlignment="1">
      <alignment horizontal="left" wrapText="1"/>
    </xf>
    <xf numFmtId="0" fontId="17" fillId="0" borderId="0" xfId="0" applyFont="1" applyAlignment="1">
      <alignment wrapText="1"/>
    </xf>
    <xf numFmtId="177" fontId="18" fillId="0" borderId="0" xfId="15" applyNumberFormat="1" applyFont="1" applyAlignment="1">
      <alignment horizontal="right" wrapText="1"/>
    </xf>
    <xf numFmtId="177" fontId="15" fillId="0" borderId="0" xfId="15" applyNumberFormat="1" applyFont="1" applyAlignment="1">
      <alignment/>
    </xf>
    <xf numFmtId="177" fontId="15" fillId="0" borderId="0" xfId="15" applyNumberFormat="1" applyFont="1" applyBorder="1" applyAlignment="1">
      <alignment/>
    </xf>
    <xf numFmtId="177" fontId="18" fillId="0" borderId="2" xfId="15" applyNumberFormat="1" applyFont="1" applyBorder="1" applyAlignment="1">
      <alignment horizontal="right" wrapText="1"/>
    </xf>
    <xf numFmtId="0" fontId="16" fillId="0" borderId="0" xfId="0" applyFont="1" applyBorder="1" applyAlignment="1">
      <alignment vertical="top" wrapText="1"/>
    </xf>
    <xf numFmtId="0" fontId="16" fillId="0" borderId="0" xfId="0" applyFont="1" applyAlignment="1">
      <alignment vertical="top" wrapText="1"/>
    </xf>
    <xf numFmtId="177" fontId="15" fillId="0" borderId="2" xfId="15" applyNumberFormat="1" applyFont="1" applyBorder="1" applyAlignment="1">
      <alignment/>
    </xf>
    <xf numFmtId="0" fontId="19" fillId="0" borderId="0" xfId="0" applyFont="1" applyAlignment="1">
      <alignment/>
    </xf>
    <xf numFmtId="177" fontId="19" fillId="0" borderId="0" xfId="15" applyNumberFormat="1" applyFont="1" applyAlignment="1">
      <alignment/>
    </xf>
    <xf numFmtId="0" fontId="11" fillId="0" borderId="2"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0" xfId="0" applyFont="1" applyAlignment="1">
      <alignment/>
    </xf>
    <xf numFmtId="0" fontId="0" fillId="0" borderId="7" xfId="0" applyFont="1" applyBorder="1" applyAlignment="1">
      <alignment/>
    </xf>
    <xf numFmtId="177" fontId="0" fillId="0" borderId="0" xfId="15" applyNumberFormat="1" applyFont="1" applyBorder="1" applyAlignment="1">
      <alignment/>
    </xf>
    <xf numFmtId="0" fontId="0" fillId="0" borderId="2" xfId="0" applyFont="1" applyFill="1" applyBorder="1" applyAlignment="1">
      <alignment/>
    </xf>
    <xf numFmtId="0" fontId="0" fillId="0" borderId="0" xfId="0" applyFont="1" applyFill="1" applyAlignment="1">
      <alignment/>
    </xf>
    <xf numFmtId="0" fontId="0" fillId="0" borderId="0" xfId="0" applyFont="1" applyFill="1" applyAlignment="1">
      <alignment horizontal="centerContinuous"/>
    </xf>
    <xf numFmtId="177" fontId="0" fillId="0" borderId="0" xfId="15" applyNumberFormat="1" applyFont="1" applyAlignment="1">
      <alignment/>
    </xf>
    <xf numFmtId="177" fontId="6" fillId="0" borderId="0" xfId="15" applyNumberFormat="1" applyFont="1" applyFill="1" applyBorder="1" applyAlignment="1">
      <alignment horizontal="right" wrapText="1"/>
    </xf>
    <xf numFmtId="177" fontId="0" fillId="0" borderId="0" xfId="15" applyNumberFormat="1" applyFont="1" applyFill="1" applyAlignment="1">
      <alignment/>
    </xf>
    <xf numFmtId="177" fontId="6" fillId="0" borderId="6" xfId="15" applyNumberFormat="1" applyFont="1" applyFill="1" applyBorder="1" applyAlignment="1">
      <alignment horizontal="right" wrapText="1"/>
    </xf>
    <xf numFmtId="0" fontId="0" fillId="0" borderId="0" xfId="0" applyFont="1" applyFill="1" applyAlignment="1">
      <alignment/>
    </xf>
    <xf numFmtId="0" fontId="4" fillId="0" borderId="0" xfId="0" applyFont="1" applyFill="1" applyBorder="1" applyAlignment="1">
      <alignment wrapText="1"/>
    </xf>
    <xf numFmtId="0" fontId="3" fillId="0" borderId="2" xfId="0" applyFont="1" applyBorder="1" applyAlignment="1">
      <alignment horizontal="center" vertical="top" wrapText="1"/>
    </xf>
    <xf numFmtId="177" fontId="6" fillId="0" borderId="2" xfId="15" applyNumberFormat="1" applyFont="1" applyFill="1" applyBorder="1" applyAlignment="1">
      <alignment horizontal="right" wrapText="1"/>
    </xf>
    <xf numFmtId="0" fontId="11"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20" fillId="0" borderId="0" xfId="0" applyFont="1" applyAlignment="1">
      <alignment horizontal="justify"/>
    </xf>
    <xf numFmtId="0" fontId="3" fillId="0" borderId="0" xfId="0" applyFont="1" applyAlignment="1">
      <alignment vertical="top" wrapText="1"/>
    </xf>
    <xf numFmtId="0" fontId="7" fillId="0" borderId="0" xfId="0" applyFont="1" applyAlignment="1">
      <alignment/>
    </xf>
    <xf numFmtId="0" fontId="3" fillId="0" borderId="2" xfId="0" applyFont="1" applyBorder="1" applyAlignment="1">
      <alignment horizontal="left" wrapText="1"/>
    </xf>
    <xf numFmtId="177" fontId="0" fillId="0" borderId="2" xfId="15" applyNumberFormat="1" applyFont="1" applyBorder="1" applyAlignment="1">
      <alignment/>
    </xf>
    <xf numFmtId="177" fontId="20" fillId="0" borderId="6" xfId="15" applyNumberFormat="1" applyFont="1" applyBorder="1" applyAlignment="1">
      <alignment horizontal="right" wrapText="1"/>
    </xf>
    <xf numFmtId="178" fontId="6" fillId="0" borderId="0" xfId="21" applyNumberFormat="1" applyFont="1" applyAlignment="1">
      <alignment horizontal="right" wrapText="1"/>
    </xf>
    <xf numFmtId="178" fontId="20" fillId="0" borderId="6" xfId="21" applyNumberFormat="1" applyFont="1" applyBorder="1" applyAlignment="1">
      <alignment horizontal="right" wrapText="1"/>
    </xf>
    <xf numFmtId="177" fontId="21" fillId="0" borderId="0" xfId="15" applyNumberFormat="1" applyFont="1" applyAlignment="1">
      <alignment/>
    </xf>
    <xf numFmtId="0" fontId="8" fillId="0" borderId="0" xfId="0" applyFont="1" applyAlignment="1">
      <alignment horizontal="left" wrapText="1"/>
    </xf>
    <xf numFmtId="0" fontId="3" fillId="0" borderId="0" xfId="0" applyFont="1" applyAlignment="1">
      <alignment wrapText="1"/>
    </xf>
    <xf numFmtId="178" fontId="6" fillId="0" borderId="0" xfId="21" applyNumberFormat="1" applyFont="1" applyFill="1" applyAlignment="1">
      <alignment horizontal="right" wrapText="1"/>
    </xf>
    <xf numFmtId="0" fontId="22"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horizontal="center"/>
    </xf>
    <xf numFmtId="0" fontId="23" fillId="0" borderId="0" xfId="0" applyFont="1" applyAlignment="1">
      <alignment horizontal="centerContinuous"/>
    </xf>
    <xf numFmtId="0" fontId="15" fillId="0" borderId="0" xfId="0" applyFont="1" applyAlignment="1">
      <alignment horizontal="center"/>
    </xf>
    <xf numFmtId="0" fontId="19" fillId="0" borderId="0" xfId="0" applyFont="1" applyAlignment="1">
      <alignment horizontal="center"/>
    </xf>
    <xf numFmtId="0" fontId="4" fillId="0" borderId="0" xfId="0" applyFont="1" applyFill="1" applyAlignment="1">
      <alignment wrapText="1"/>
    </xf>
    <xf numFmtId="0" fontId="24" fillId="0" borderId="0" xfId="0" applyFont="1" applyAlignment="1">
      <alignment/>
    </xf>
    <xf numFmtId="0" fontId="24" fillId="0" borderId="0" xfId="0" applyFont="1" applyAlignment="1">
      <alignment/>
    </xf>
    <xf numFmtId="0" fontId="24" fillId="0" borderId="0" xfId="0" applyFont="1" applyBorder="1" applyAlignment="1">
      <alignment/>
    </xf>
    <xf numFmtId="0" fontId="24" fillId="0" borderId="0" xfId="0" applyFont="1" applyAlignment="1">
      <alignment horizontal="centerContinuous"/>
    </xf>
    <xf numFmtId="0" fontId="24" fillId="0" borderId="0" xfId="0" applyFont="1" applyBorder="1" applyAlignment="1">
      <alignment horizontal="centerContinuous"/>
    </xf>
    <xf numFmtId="0" fontId="25" fillId="0" borderId="0" xfId="0" applyFont="1" applyAlignment="1">
      <alignment horizontal="centerContinuous"/>
    </xf>
    <xf numFmtId="0" fontId="26" fillId="0" borderId="0" xfId="0" applyFont="1" applyBorder="1" applyAlignment="1">
      <alignment horizontal="center" vertical="top" wrapText="1"/>
    </xf>
    <xf numFmtId="0" fontId="27" fillId="0" borderId="0" xfId="0" applyFont="1" applyAlignment="1">
      <alignment horizontal="left" wrapText="1"/>
    </xf>
    <xf numFmtId="0" fontId="27" fillId="0" borderId="0" xfId="0" applyFont="1" applyAlignment="1">
      <alignment wrapText="1"/>
    </xf>
    <xf numFmtId="177" fontId="28" fillId="0" borderId="0" xfId="15" applyNumberFormat="1" applyFont="1" applyAlignment="1">
      <alignment horizontal="right" wrapText="1"/>
    </xf>
    <xf numFmtId="177" fontId="24" fillId="0" borderId="0" xfId="15" applyNumberFormat="1" applyFont="1" applyAlignment="1">
      <alignment/>
    </xf>
    <xf numFmtId="177" fontId="24" fillId="0" borderId="0" xfId="15" applyNumberFormat="1" applyFont="1" applyBorder="1" applyAlignment="1">
      <alignment/>
    </xf>
    <xf numFmtId="177" fontId="24" fillId="0" borderId="0" xfId="0" applyNumberFormat="1" applyFont="1" applyAlignment="1">
      <alignment/>
    </xf>
    <xf numFmtId="177" fontId="28" fillId="0" borderId="2" xfId="15" applyNumberFormat="1" applyFont="1" applyBorder="1" applyAlignment="1">
      <alignment horizontal="right" wrapText="1"/>
    </xf>
    <xf numFmtId="0" fontId="27" fillId="0" borderId="0" xfId="0" applyFont="1" applyBorder="1" applyAlignment="1">
      <alignment wrapText="1"/>
    </xf>
    <xf numFmtId="177" fontId="28" fillId="0" borderId="0" xfId="15" applyNumberFormat="1" applyFont="1" applyBorder="1" applyAlignment="1">
      <alignment horizontal="right" wrapText="1"/>
    </xf>
    <xf numFmtId="0" fontId="24" fillId="0" borderId="0" xfId="0" applyFont="1" applyBorder="1" applyAlignment="1">
      <alignment/>
    </xf>
    <xf numFmtId="171" fontId="24" fillId="0" borderId="0" xfId="15" applyFont="1" applyBorder="1" applyAlignment="1">
      <alignment/>
    </xf>
    <xf numFmtId="0" fontId="24" fillId="0" borderId="8" xfId="0" applyFont="1" applyBorder="1" applyAlignment="1">
      <alignment/>
    </xf>
    <xf numFmtId="0" fontId="29" fillId="0" borderId="0" xfId="0" applyFont="1" applyAlignment="1">
      <alignment wrapText="1"/>
    </xf>
    <xf numFmtId="0" fontId="0" fillId="0" borderId="2" xfId="0" applyFont="1" applyBorder="1" applyAlignment="1">
      <alignment/>
    </xf>
    <xf numFmtId="177" fontId="4" fillId="0" borderId="9" xfId="0" applyNumberFormat="1" applyFont="1" applyBorder="1" applyAlignment="1">
      <alignment wrapText="1"/>
    </xf>
    <xf numFmtId="0" fontId="26" fillId="0" borderId="0" xfId="0" applyFont="1" applyAlignment="1">
      <alignment horizontal="center" vertical="top" wrapText="1"/>
    </xf>
    <xf numFmtId="177" fontId="24" fillId="0" borderId="0" xfId="15" applyNumberFormat="1" applyFont="1" applyAlignment="1">
      <alignment horizontal="left"/>
    </xf>
    <xf numFmtId="177" fontId="24" fillId="0" borderId="0" xfId="15" applyNumberFormat="1" applyFont="1" applyFill="1" applyAlignment="1">
      <alignment/>
    </xf>
    <xf numFmtId="0" fontId="24" fillId="0" borderId="0" xfId="0" applyFont="1" applyFill="1" applyAlignment="1">
      <alignment/>
    </xf>
    <xf numFmtId="177" fontId="24" fillId="0" borderId="0" xfId="15" applyNumberFormat="1" applyFont="1" applyFill="1" applyAlignment="1">
      <alignment horizontal="left"/>
    </xf>
    <xf numFmtId="0" fontId="24" fillId="0" borderId="0" xfId="0" applyFont="1" applyFill="1" applyAlignment="1">
      <alignment/>
    </xf>
    <xf numFmtId="0" fontId="0" fillId="0" borderId="0" xfId="0" applyFont="1" applyAlignment="1">
      <alignment horizontal="centerContinuous"/>
    </xf>
    <xf numFmtId="171" fontId="28" fillId="0" borderId="0" xfId="15" applyFont="1" applyBorder="1" applyAlignment="1">
      <alignment/>
    </xf>
    <xf numFmtId="0" fontId="27" fillId="0" borderId="0" xfId="0" applyFont="1" applyBorder="1" applyAlignment="1">
      <alignment horizontal="left" wrapText="1"/>
    </xf>
    <xf numFmtId="177" fontId="28" fillId="0" borderId="0" xfId="15" applyNumberFormat="1" applyFont="1" applyFill="1" applyAlignment="1">
      <alignment horizontal="right" wrapText="1"/>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0" fontId="4" fillId="0" borderId="0" xfId="0" applyFont="1" applyFill="1" applyBorder="1" applyAlignment="1">
      <alignment horizontal="left" wrapText="1" indent="2"/>
    </xf>
    <xf numFmtId="190" fontId="6" fillId="0" borderId="0" xfId="15" applyNumberFormat="1" applyFont="1" applyFill="1" applyBorder="1" applyAlignment="1">
      <alignment horizontal="right" wrapText="1"/>
    </xf>
    <xf numFmtId="190" fontId="6" fillId="0" borderId="2" xfId="15" applyNumberFormat="1" applyFont="1" applyFill="1" applyBorder="1" applyAlignment="1">
      <alignment horizontal="right" wrapText="1"/>
    </xf>
    <xf numFmtId="3" fontId="6" fillId="0" borderId="0" xfId="0" applyNumberFormat="1" applyFont="1" applyAlignment="1">
      <alignment horizontal="right" vertical="top" wrapText="1"/>
    </xf>
    <xf numFmtId="0" fontId="6" fillId="0" borderId="0" xfId="0" applyFont="1" applyAlignment="1">
      <alignment horizontal="right" vertical="top" wrapText="1"/>
    </xf>
    <xf numFmtId="0" fontId="6" fillId="0" borderId="0" xfId="0" applyFont="1" applyBorder="1" applyAlignment="1">
      <alignment horizontal="right" vertical="top" wrapText="1"/>
    </xf>
    <xf numFmtId="0" fontId="22" fillId="0" borderId="0" xfId="0" applyFont="1" applyAlignment="1">
      <alignment horizontal="right" vertical="top" wrapText="1"/>
    </xf>
    <xf numFmtId="0" fontId="0" fillId="0" borderId="0" xfId="0" applyFont="1" applyBorder="1" applyAlignment="1">
      <alignment/>
    </xf>
    <xf numFmtId="0" fontId="22" fillId="0" borderId="0" xfId="0" applyFont="1" applyBorder="1" applyAlignment="1">
      <alignment horizontal="right" vertical="top" wrapText="1"/>
    </xf>
    <xf numFmtId="0" fontId="15" fillId="0" borderId="0" xfId="0" applyFont="1" applyAlignment="1">
      <alignment/>
    </xf>
    <xf numFmtId="0" fontId="14" fillId="0" borderId="0" xfId="0" applyFont="1" applyAlignment="1">
      <alignment wrapText="1"/>
    </xf>
    <xf numFmtId="177" fontId="6" fillId="0" borderId="5" xfId="15" applyNumberFormat="1" applyFont="1" applyFill="1" applyBorder="1" applyAlignment="1">
      <alignment/>
    </xf>
    <xf numFmtId="177" fontId="0" fillId="0" borderId="0" xfId="15" applyNumberFormat="1" applyFont="1" applyFill="1" applyBorder="1" applyAlignment="1">
      <alignment/>
    </xf>
    <xf numFmtId="0" fontId="6" fillId="0" borderId="0" xfId="0" applyFont="1" applyFill="1" applyBorder="1" applyAlignment="1">
      <alignment horizontal="right" vertical="top" wrapText="1"/>
    </xf>
    <xf numFmtId="177" fontId="6" fillId="0" borderId="0" xfId="15" applyNumberFormat="1" applyFont="1" applyFill="1" applyAlignment="1">
      <alignment horizontal="right" wrapText="1"/>
    </xf>
    <xf numFmtId="177" fontId="6" fillId="0" borderId="10" xfId="15" applyNumberFormat="1" applyFont="1" applyFill="1" applyBorder="1" applyAlignment="1">
      <alignment/>
    </xf>
    <xf numFmtId="177" fontId="6" fillId="0" borderId="11" xfId="15" applyNumberFormat="1" applyFont="1" applyFill="1" applyBorder="1" applyAlignment="1">
      <alignment/>
    </xf>
    <xf numFmtId="0" fontId="14" fillId="0" borderId="0" xfId="0" applyFont="1" applyAlignment="1">
      <alignment horizontal="left"/>
    </xf>
    <xf numFmtId="171" fontId="6" fillId="0" borderId="5" xfId="15" applyFont="1" applyFill="1" applyBorder="1" applyAlignment="1">
      <alignment/>
    </xf>
    <xf numFmtId="171" fontId="0" fillId="0" borderId="0" xfId="15" applyFont="1" applyFill="1" applyAlignment="1">
      <alignment/>
    </xf>
    <xf numFmtId="0" fontId="6" fillId="0" borderId="0" xfId="0" applyFont="1" applyFill="1" applyAlignment="1">
      <alignment horizontal="right" vertical="top" wrapText="1"/>
    </xf>
    <xf numFmtId="0" fontId="0" fillId="0" borderId="9" xfId="0" applyFont="1" applyFill="1" applyBorder="1" applyAlignment="1">
      <alignment/>
    </xf>
    <xf numFmtId="0" fontId="12" fillId="0" borderId="9" xfId="0" applyFont="1" applyFill="1" applyBorder="1" applyAlignment="1">
      <alignment vertical="top" wrapText="1"/>
    </xf>
    <xf numFmtId="177" fontId="6" fillId="0" borderId="0" xfId="15" applyNumberFormat="1" applyFont="1" applyFill="1" applyBorder="1" applyAlignment="1">
      <alignment/>
    </xf>
    <xf numFmtId="0" fontId="0" fillId="0" borderId="0" xfId="0" applyFont="1" applyFill="1" applyBorder="1" applyAlignment="1">
      <alignment/>
    </xf>
    <xf numFmtId="171" fontId="0" fillId="0" borderId="0" xfId="15" applyFont="1" applyFill="1" applyBorder="1" applyAlignment="1">
      <alignment/>
    </xf>
    <xf numFmtId="177" fontId="6" fillId="0" borderId="12" xfId="15" applyNumberFormat="1" applyFont="1" applyFill="1" applyBorder="1" applyAlignment="1">
      <alignment/>
    </xf>
    <xf numFmtId="171" fontId="6" fillId="0" borderId="13" xfId="15" applyFont="1" applyFill="1" applyBorder="1" applyAlignment="1">
      <alignment/>
    </xf>
    <xf numFmtId="0" fontId="0" fillId="0" borderId="12" xfId="0" applyFont="1" applyFill="1" applyBorder="1" applyAlignment="1">
      <alignment/>
    </xf>
    <xf numFmtId="177" fontId="6" fillId="0" borderId="13" xfId="15" applyNumberFormat="1" applyFont="1" applyFill="1" applyBorder="1" applyAlignment="1">
      <alignment/>
    </xf>
    <xf numFmtId="0" fontId="0" fillId="0" borderId="8"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4" fillId="0" borderId="0" xfId="0" applyFont="1" applyFill="1" applyAlignment="1">
      <alignment horizontal="left" wrapText="1"/>
    </xf>
    <xf numFmtId="0" fontId="4" fillId="0" borderId="0" xfId="0" applyFont="1" applyFill="1" applyAlignment="1">
      <alignment horizontal="right" wrapText="1" readingOrder="1"/>
    </xf>
    <xf numFmtId="171" fontId="6" fillId="0" borderId="0" xfId="15" applyFont="1" applyFill="1" applyBorder="1" applyAlignment="1">
      <alignment/>
    </xf>
    <xf numFmtId="0" fontId="7" fillId="0" borderId="0" xfId="0" applyFont="1" applyFill="1" applyAlignment="1">
      <alignment horizontal="right" wrapText="1" readingOrder="1"/>
    </xf>
    <xf numFmtId="192" fontId="6" fillId="0" borderId="2" xfId="15" applyNumberFormat="1" applyFont="1" applyFill="1" applyBorder="1" applyAlignment="1">
      <alignment horizontal="right" wrapText="1"/>
    </xf>
    <xf numFmtId="0" fontId="31" fillId="0" borderId="0" xfId="0" applyFont="1" applyBorder="1" applyAlignment="1">
      <alignment/>
    </xf>
    <xf numFmtId="177" fontId="31" fillId="0" borderId="0" xfId="0" applyNumberFormat="1" applyFont="1" applyBorder="1" applyAlignment="1">
      <alignment/>
    </xf>
    <xf numFmtId="177" fontId="32" fillId="0" borderId="0" xfId="15" applyNumberFormat="1" applyFont="1" applyBorder="1" applyAlignment="1">
      <alignment horizontal="right" wrapText="1"/>
    </xf>
    <xf numFmtId="180" fontId="31" fillId="0" borderId="0" xfId="0" applyNumberFormat="1" applyFont="1" applyBorder="1" applyAlignment="1">
      <alignment/>
    </xf>
    <xf numFmtId="0" fontId="33" fillId="0" borderId="0" xfId="0" applyFont="1" applyBorder="1" applyAlignment="1">
      <alignment horizontal="right" vertical="top" wrapText="1"/>
    </xf>
    <xf numFmtId="0" fontId="32" fillId="0" borderId="0" xfId="0" applyFont="1" applyBorder="1" applyAlignment="1">
      <alignment horizontal="right" vertical="top" wrapText="1"/>
    </xf>
    <xf numFmtId="0" fontId="34" fillId="0" borderId="0" xfId="0" applyFont="1" applyBorder="1" applyAlignment="1">
      <alignment wrapText="1"/>
    </xf>
    <xf numFmtId="0" fontId="31" fillId="0" borderId="0" xfId="0" applyFont="1" applyBorder="1" applyAlignment="1">
      <alignment horizontal="centerContinuous"/>
    </xf>
    <xf numFmtId="0" fontId="35" fillId="0" borderId="0" xfId="0" applyFont="1" applyBorder="1" applyAlignment="1">
      <alignment horizontal="center" vertical="top" wrapText="1"/>
    </xf>
    <xf numFmtId="177" fontId="31" fillId="0" borderId="0" xfId="15" applyNumberFormat="1" applyFont="1" applyBorder="1" applyAlignment="1">
      <alignment/>
    </xf>
    <xf numFmtId="0" fontId="31" fillId="2" borderId="0" xfId="0" applyFont="1" applyFill="1" applyBorder="1" applyAlignment="1">
      <alignment/>
    </xf>
    <xf numFmtId="0" fontId="31" fillId="0" borderId="0" xfId="0" applyFont="1" applyBorder="1" applyAlignment="1">
      <alignment/>
    </xf>
    <xf numFmtId="177" fontId="32" fillId="0" borderId="0" xfId="15" applyNumberFormat="1" applyFont="1" applyFill="1" applyBorder="1" applyAlignment="1">
      <alignment horizontal="right" wrapText="1"/>
    </xf>
    <xf numFmtId="0" fontId="34" fillId="0" borderId="0" xfId="0" applyFont="1" applyBorder="1" applyAlignment="1">
      <alignment vertical="justify" wrapText="1"/>
    </xf>
    <xf numFmtId="0" fontId="35" fillId="0" borderId="0" xfId="0" applyFont="1" applyBorder="1" applyAlignment="1">
      <alignment vertical="top" wrapText="1"/>
    </xf>
    <xf numFmtId="0" fontId="36" fillId="0" borderId="0" xfId="0" applyFont="1" applyBorder="1" applyAlignment="1">
      <alignment/>
    </xf>
    <xf numFmtId="177" fontId="37" fillId="0" borderId="0" xfId="15" applyNumberFormat="1" applyFont="1" applyBorder="1" applyAlignment="1">
      <alignment horizontal="right" wrapText="1"/>
    </xf>
    <xf numFmtId="3" fontId="33" fillId="0" borderId="0" xfId="0" applyNumberFormat="1" applyFont="1" applyBorder="1" applyAlignment="1">
      <alignment horizontal="right" vertical="top" wrapText="1"/>
    </xf>
    <xf numFmtId="3" fontId="38" fillId="0" borderId="0" xfId="0" applyNumberFormat="1" applyFont="1" applyBorder="1" applyAlignment="1">
      <alignment horizontal="right" vertical="top" wrapText="1"/>
    </xf>
    <xf numFmtId="0" fontId="14" fillId="0" borderId="0" xfId="0" applyFont="1" applyAlignment="1">
      <alignment horizontal="left" wrapText="1"/>
    </xf>
    <xf numFmtId="0" fontId="14" fillId="0" borderId="0" xfId="0" applyFont="1" applyAlignment="1">
      <alignment horizontal="left"/>
    </xf>
    <xf numFmtId="0" fontId="3" fillId="0" borderId="0" xfId="0" applyFont="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Alignment="1">
      <alignment horizontal="left" wrapText="1"/>
    </xf>
    <xf numFmtId="0" fontId="1" fillId="0" borderId="0" xfId="0"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628650</xdr:colOff>
      <xdr:row>18</xdr:row>
      <xdr:rowOff>38100</xdr:rowOff>
    </xdr:from>
    <xdr:ext cx="123825" cy="152400"/>
    <xdr:sp>
      <xdr:nvSpPr>
        <xdr:cNvPr id="1" name="TextBox 1"/>
        <xdr:cNvSpPr txBox="1">
          <a:spLocks noChangeArrowheads="1"/>
        </xdr:cNvSpPr>
      </xdr:nvSpPr>
      <xdr:spPr>
        <a:xfrm>
          <a:off x="6372225" y="4505325"/>
          <a:ext cx="123825" cy="152400"/>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oneCellAnchor>
  <xdr:oneCellAnchor>
    <xdr:from>
      <xdr:col>6</xdr:col>
      <xdr:colOff>628650</xdr:colOff>
      <xdr:row>20</xdr:row>
      <xdr:rowOff>57150</xdr:rowOff>
    </xdr:from>
    <xdr:ext cx="123825" cy="161925"/>
    <xdr:sp>
      <xdr:nvSpPr>
        <xdr:cNvPr id="2" name="TextBox 2"/>
        <xdr:cNvSpPr txBox="1">
          <a:spLocks noChangeArrowheads="1"/>
        </xdr:cNvSpPr>
      </xdr:nvSpPr>
      <xdr:spPr>
        <a:xfrm>
          <a:off x="6372225" y="4962525"/>
          <a:ext cx="123825" cy="161925"/>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oneCellAnchor>
  <xdr:oneCellAnchor>
    <xdr:from>
      <xdr:col>10</xdr:col>
      <xdr:colOff>609600</xdr:colOff>
      <xdr:row>20</xdr:row>
      <xdr:rowOff>57150</xdr:rowOff>
    </xdr:from>
    <xdr:ext cx="123825" cy="161925"/>
    <xdr:sp>
      <xdr:nvSpPr>
        <xdr:cNvPr id="3" name="TextBox 4"/>
        <xdr:cNvSpPr txBox="1">
          <a:spLocks noChangeArrowheads="1"/>
        </xdr:cNvSpPr>
      </xdr:nvSpPr>
      <xdr:spPr>
        <a:xfrm>
          <a:off x="8534400" y="4962525"/>
          <a:ext cx="123825" cy="161925"/>
        </a:xfrm>
        <a:prstGeom prst="rect">
          <a:avLst/>
        </a:prstGeom>
        <a:noFill/>
        <a:ln w="9525" cmpd="sng">
          <a:noFill/>
        </a:ln>
      </xdr:spPr>
      <xdr:txBody>
        <a:bodyPr vertOverflow="clip" wrap="square"/>
        <a:p>
          <a:pPr algn="l">
            <a:defRPr/>
          </a:pPr>
          <a:r>
            <a:rPr lang="en-US" cap="none" sz="1000" b="0" i="0" u="none" baseline="0">
              <a:latin typeface="Comic Sans MS"/>
              <a:ea typeface="Comic Sans MS"/>
              <a:cs typeface="Comic Sans MS"/>
            </a:rPr>
            <a:t>*</a:t>
          </a:r>
        </a:p>
      </xdr:txBody>
    </xdr:sp>
    <xdr:clientData/>
  </xdr:oneCellAnchor>
  <xdr:oneCellAnchor>
    <xdr:from>
      <xdr:col>10</xdr:col>
      <xdr:colOff>790575</xdr:colOff>
      <xdr:row>22</xdr:row>
      <xdr:rowOff>38100</xdr:rowOff>
    </xdr:from>
    <xdr:ext cx="238125" cy="142875"/>
    <xdr:sp>
      <xdr:nvSpPr>
        <xdr:cNvPr id="4" name="TextBox 5"/>
        <xdr:cNvSpPr txBox="1">
          <a:spLocks noChangeArrowheads="1"/>
        </xdr:cNvSpPr>
      </xdr:nvSpPr>
      <xdr:spPr>
        <a:xfrm>
          <a:off x="8715375" y="5381625"/>
          <a:ext cx="238125" cy="142875"/>
        </a:xfrm>
        <a:prstGeom prst="rect">
          <a:avLst/>
        </a:prstGeom>
        <a:solidFill>
          <a:srgbClr val="FFFFFF"/>
        </a:solidFill>
        <a:ln w="9525" cmpd="sng">
          <a:noFill/>
        </a:ln>
      </xdr:spPr>
      <xdr:txBody>
        <a:bodyPr vertOverflow="clip" wrap="square"/>
        <a:p>
          <a:pPr algn="l">
            <a:defRPr/>
          </a:pPr>
          <a:r>
            <a:rPr lang="en-US" cap="none" sz="1000" b="0" i="0" u="none" baseline="0">
              <a:latin typeface="Comic Sans MS"/>
              <a:ea typeface="Comic Sans MS"/>
              <a:cs typeface="Comic Sans MS"/>
            </a:rPr>
            <a:t>**</a:t>
          </a:r>
        </a:p>
      </xdr:txBody>
    </xdr:sp>
    <xdr:clientData/>
  </xdr:oneCellAnchor>
  <xdr:oneCellAnchor>
    <xdr:from>
      <xdr:col>6</xdr:col>
      <xdr:colOff>790575</xdr:colOff>
      <xdr:row>22</xdr:row>
      <xdr:rowOff>38100</xdr:rowOff>
    </xdr:from>
    <xdr:ext cx="238125" cy="142875"/>
    <xdr:sp>
      <xdr:nvSpPr>
        <xdr:cNvPr id="5" name="TextBox 6"/>
        <xdr:cNvSpPr txBox="1">
          <a:spLocks noChangeArrowheads="1"/>
        </xdr:cNvSpPr>
      </xdr:nvSpPr>
      <xdr:spPr>
        <a:xfrm>
          <a:off x="6534150" y="5381625"/>
          <a:ext cx="238125" cy="142875"/>
        </a:xfrm>
        <a:prstGeom prst="rect">
          <a:avLst/>
        </a:prstGeom>
        <a:solidFill>
          <a:srgbClr val="FFFFFF"/>
        </a:solidFill>
        <a:ln w="9525" cmpd="sng">
          <a:noFill/>
        </a:ln>
      </xdr:spPr>
      <xdr:txBody>
        <a:bodyPr vertOverflow="clip" wrap="square"/>
        <a:p>
          <a:pPr algn="l">
            <a:defRPr/>
          </a:pPr>
          <a:r>
            <a:rPr lang="en-US" cap="none" sz="1000" b="0" i="0" u="none" baseline="0">
              <a:latin typeface="Comic Sans MS"/>
              <a:ea typeface="Comic Sans MS"/>
              <a:cs typeface="Comic Sans MS"/>
            </a:rPr>
            <a:t>**</a:t>
          </a:r>
        </a:p>
      </xdr:txBody>
    </xdr:sp>
    <xdr:clientData/>
  </xdr:oneCellAnchor>
  <xdr:twoCellAnchor>
    <xdr:from>
      <xdr:col>0</xdr:col>
      <xdr:colOff>66675</xdr:colOff>
      <xdr:row>0</xdr:row>
      <xdr:rowOff>66675</xdr:rowOff>
    </xdr:from>
    <xdr:to>
      <xdr:col>2</xdr:col>
      <xdr:colOff>1238250</xdr:colOff>
      <xdr:row>0</xdr:row>
      <xdr:rowOff>485775</xdr:rowOff>
    </xdr:to>
    <xdr:pic>
      <xdr:nvPicPr>
        <xdr:cNvPr id="6" name="Picture 9"/>
        <xdr:cNvPicPr preferRelativeResize="1">
          <a:picLocks noChangeAspect="1"/>
        </xdr:cNvPicPr>
      </xdr:nvPicPr>
      <xdr:blipFill>
        <a:blip r:embed="rId1"/>
        <a:stretch>
          <a:fillRect/>
        </a:stretch>
      </xdr:blipFill>
      <xdr:spPr>
        <a:xfrm>
          <a:off x="66675" y="66675"/>
          <a:ext cx="14287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1352550</xdr:colOff>
      <xdr:row>0</xdr:row>
      <xdr:rowOff>485775</xdr:rowOff>
    </xdr:to>
    <xdr:pic>
      <xdr:nvPicPr>
        <xdr:cNvPr id="1" name="Picture 8"/>
        <xdr:cNvPicPr preferRelativeResize="1">
          <a:picLocks noChangeAspect="1"/>
        </xdr:cNvPicPr>
      </xdr:nvPicPr>
      <xdr:blipFill>
        <a:blip r:embed="rId1"/>
        <a:stretch>
          <a:fillRect/>
        </a:stretch>
      </xdr:blipFill>
      <xdr:spPr>
        <a:xfrm>
          <a:off x="66675" y="66675"/>
          <a:ext cx="14287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1362075</xdr:colOff>
      <xdr:row>0</xdr:row>
      <xdr:rowOff>485775</xdr:rowOff>
    </xdr:to>
    <xdr:pic>
      <xdr:nvPicPr>
        <xdr:cNvPr id="1" name="Picture 7"/>
        <xdr:cNvPicPr preferRelativeResize="1">
          <a:picLocks noChangeAspect="1"/>
        </xdr:cNvPicPr>
      </xdr:nvPicPr>
      <xdr:blipFill>
        <a:blip r:embed="rId1"/>
        <a:stretch>
          <a:fillRect/>
        </a:stretch>
      </xdr:blipFill>
      <xdr:spPr>
        <a:xfrm>
          <a:off x="85725" y="66675"/>
          <a:ext cx="142875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1381125</xdr:colOff>
      <xdr:row>0</xdr:row>
      <xdr:rowOff>485775</xdr:rowOff>
    </xdr:to>
    <xdr:pic>
      <xdr:nvPicPr>
        <xdr:cNvPr id="1" name="Picture 4"/>
        <xdr:cNvPicPr preferRelativeResize="1">
          <a:picLocks noChangeAspect="1"/>
        </xdr:cNvPicPr>
      </xdr:nvPicPr>
      <xdr:blipFill>
        <a:blip r:embed="rId1"/>
        <a:stretch>
          <a:fillRect/>
        </a:stretch>
      </xdr:blipFill>
      <xdr:spPr>
        <a:xfrm>
          <a:off x="104775" y="66675"/>
          <a:ext cx="14287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1352550</xdr:colOff>
      <xdr:row>0</xdr:row>
      <xdr:rowOff>485775</xdr:rowOff>
    </xdr:to>
    <xdr:pic>
      <xdr:nvPicPr>
        <xdr:cNvPr id="1" name="Picture 4"/>
        <xdr:cNvPicPr preferRelativeResize="1">
          <a:picLocks noChangeAspect="1"/>
        </xdr:cNvPicPr>
      </xdr:nvPicPr>
      <xdr:blipFill>
        <a:blip r:embed="rId1"/>
        <a:stretch>
          <a:fillRect/>
        </a:stretch>
      </xdr:blipFill>
      <xdr:spPr>
        <a:xfrm>
          <a:off x="66675" y="66675"/>
          <a:ext cx="14287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1257300</xdr:colOff>
      <xdr:row>0</xdr:row>
      <xdr:rowOff>485775</xdr:rowOff>
    </xdr:to>
    <xdr:pic>
      <xdr:nvPicPr>
        <xdr:cNvPr id="1" name="Picture 3"/>
        <xdr:cNvPicPr preferRelativeResize="1">
          <a:picLocks noChangeAspect="1"/>
        </xdr:cNvPicPr>
      </xdr:nvPicPr>
      <xdr:blipFill>
        <a:blip r:embed="rId1"/>
        <a:stretch>
          <a:fillRect/>
        </a:stretch>
      </xdr:blipFill>
      <xdr:spPr>
        <a:xfrm>
          <a:off x="76200" y="66675"/>
          <a:ext cx="14287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1266825</xdr:colOff>
      <xdr:row>0</xdr:row>
      <xdr:rowOff>485775</xdr:rowOff>
    </xdr:to>
    <xdr:pic>
      <xdr:nvPicPr>
        <xdr:cNvPr id="1" name="Picture 3"/>
        <xdr:cNvPicPr preferRelativeResize="1">
          <a:picLocks noChangeAspect="1"/>
        </xdr:cNvPicPr>
      </xdr:nvPicPr>
      <xdr:blipFill>
        <a:blip r:embed="rId1"/>
        <a:stretch>
          <a:fillRect/>
        </a:stretch>
      </xdr:blipFill>
      <xdr:spPr>
        <a:xfrm>
          <a:off x="85725" y="66675"/>
          <a:ext cx="14287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X50"/>
  <sheetViews>
    <sheetView showGridLines="0" tabSelected="1" view="pageBreakPreview" zoomScaleNormal="75" zoomScaleSheetLayoutView="100" workbookViewId="0" topLeftCell="D27">
      <selection activeCell="T48" sqref="T48"/>
    </sheetView>
  </sheetViews>
  <sheetFormatPr defaultColWidth="9.00390625" defaultRowHeight="15"/>
  <cols>
    <col min="1" max="1" width="1.37890625" style="85" customWidth="1"/>
    <col min="2" max="2" width="2.00390625" style="85" customWidth="1"/>
    <col min="3" max="3" width="48.125" style="85" customWidth="1"/>
    <col min="4" max="4" width="10.25390625" style="86" customWidth="1"/>
    <col min="5" max="5" width="13.00390625" style="85" customWidth="1"/>
    <col min="6" max="6" width="0.6171875" style="85" customWidth="1"/>
    <col min="7" max="7" width="13.00390625" style="85" customWidth="1"/>
    <col min="8" max="8" width="2.00390625" style="87" customWidth="1"/>
    <col min="9" max="9" width="13.00390625" style="85" customWidth="1"/>
    <col min="10" max="10" width="0.6171875" style="85" customWidth="1"/>
    <col min="11" max="11" width="13.00390625" style="85" customWidth="1"/>
    <col min="12" max="12" width="1.4921875" style="87" customWidth="1"/>
    <col min="13" max="13" width="0.875" style="87" customWidth="1"/>
    <col min="14" max="14" width="7.00390625" style="87" customWidth="1"/>
    <col min="15" max="16" width="9.00390625" style="161" hidden="1" customWidth="1"/>
    <col min="17" max="17" width="4.625" style="161" customWidth="1"/>
    <col min="18" max="16384" width="9.00390625" style="85" customWidth="1"/>
  </cols>
  <sheetData>
    <row r="1" spans="1:17" s="43" customFormat="1" ht="44.25">
      <c r="A1" s="105"/>
      <c r="B1" s="105"/>
      <c r="C1" s="41"/>
      <c r="D1" s="42"/>
      <c r="E1" s="42"/>
      <c r="F1" s="42"/>
      <c r="G1" s="22" t="s">
        <v>19</v>
      </c>
      <c r="H1" s="42"/>
      <c r="I1" s="42"/>
      <c r="J1" s="42"/>
      <c r="K1" s="21"/>
      <c r="L1" s="42"/>
      <c r="M1" s="42"/>
      <c r="N1" s="42"/>
      <c r="O1" s="161"/>
      <c r="P1" s="161"/>
      <c r="Q1" s="161"/>
    </row>
    <row r="2" spans="4:17" s="43" customFormat="1" ht="15">
      <c r="D2" s="48"/>
      <c r="H2" s="47"/>
      <c r="L2" s="47"/>
      <c r="M2" s="47"/>
      <c r="N2" s="47"/>
      <c r="O2" s="161"/>
      <c r="P2" s="161"/>
      <c r="Q2" s="161"/>
    </row>
    <row r="3" spans="3:17" s="43" customFormat="1" ht="20.25">
      <c r="C3" s="4" t="s">
        <v>0</v>
      </c>
      <c r="D3" s="4"/>
      <c r="E3" s="44"/>
      <c r="F3" s="44"/>
      <c r="G3" s="44"/>
      <c r="H3" s="46"/>
      <c r="I3" s="44"/>
      <c r="J3" s="44"/>
      <c r="K3" s="44"/>
      <c r="L3" s="46"/>
      <c r="M3" s="47"/>
      <c r="N3" s="47"/>
      <c r="O3" s="161"/>
      <c r="P3" s="161"/>
      <c r="Q3" s="161"/>
    </row>
    <row r="4" spans="3:17" s="43" customFormat="1" ht="15.75">
      <c r="C4" s="5" t="s">
        <v>81</v>
      </c>
      <c r="D4" s="5"/>
      <c r="E4" s="44"/>
      <c r="F4" s="44"/>
      <c r="G4" s="44"/>
      <c r="H4" s="46"/>
      <c r="I4" s="44"/>
      <c r="J4" s="44"/>
      <c r="K4" s="44"/>
      <c r="L4" s="46"/>
      <c r="M4" s="47"/>
      <c r="N4" s="47"/>
      <c r="O4" s="161"/>
      <c r="P4" s="161"/>
      <c r="Q4" s="161"/>
    </row>
    <row r="5" spans="4:17" s="43" customFormat="1" ht="15">
      <c r="D5" s="48"/>
      <c r="H5" s="47"/>
      <c r="L5" s="47"/>
      <c r="M5" s="47"/>
      <c r="N5" s="47"/>
      <c r="O5" s="161"/>
      <c r="P5" s="161"/>
      <c r="Q5" s="161"/>
    </row>
    <row r="6" spans="5:12" ht="18.75" customHeight="1">
      <c r="E6" s="182" t="s">
        <v>38</v>
      </c>
      <c r="F6" s="182"/>
      <c r="G6" s="182"/>
      <c r="H6" s="3"/>
      <c r="I6" s="182" t="s">
        <v>100</v>
      </c>
      <c r="J6" s="182"/>
      <c r="K6" s="182"/>
      <c r="L6" s="91"/>
    </row>
    <row r="7" spans="5:12" ht="18.75" customHeight="1">
      <c r="E7" s="183" t="s">
        <v>99</v>
      </c>
      <c r="F7" s="184"/>
      <c r="G7" s="183"/>
      <c r="H7" s="3"/>
      <c r="I7" s="183" t="s">
        <v>99</v>
      </c>
      <c r="J7" s="184"/>
      <c r="K7" s="183"/>
      <c r="L7" s="91"/>
    </row>
    <row r="8" spans="3:16" ht="23.25" customHeight="1">
      <c r="C8" s="45"/>
      <c r="E8" s="2">
        <v>2009</v>
      </c>
      <c r="F8" s="3"/>
      <c r="G8" s="2">
        <v>2008</v>
      </c>
      <c r="H8" s="3"/>
      <c r="I8" s="2">
        <v>2009</v>
      </c>
      <c r="J8" s="3"/>
      <c r="K8" s="2">
        <v>2008</v>
      </c>
      <c r="L8" s="91"/>
      <c r="O8" s="161" t="s">
        <v>52</v>
      </c>
      <c r="P8" s="161" t="s">
        <v>53</v>
      </c>
    </row>
    <row r="9" spans="3:16" ht="18" customHeight="1">
      <c r="C9" s="6" t="s">
        <v>5</v>
      </c>
      <c r="D9" s="93"/>
      <c r="E9" s="7">
        <v>3550</v>
      </c>
      <c r="F9" s="54"/>
      <c r="G9" s="7">
        <v>2842</v>
      </c>
      <c r="H9" s="126"/>
      <c r="I9" s="7">
        <v>10097</v>
      </c>
      <c r="J9" s="95"/>
      <c r="K9" s="7">
        <v>8237</v>
      </c>
      <c r="L9" s="96"/>
      <c r="O9" s="161">
        <v>3147</v>
      </c>
      <c r="P9" s="162">
        <f>I9-O9</f>
        <v>6950</v>
      </c>
    </row>
    <row r="10" spans="3:16" ht="19.5" customHeight="1">
      <c r="C10" s="6" t="s">
        <v>47</v>
      </c>
      <c r="D10" s="93"/>
      <c r="E10" s="8">
        <v>1622</v>
      </c>
      <c r="F10" s="54"/>
      <c r="G10" s="8">
        <v>1350</v>
      </c>
      <c r="H10" s="126"/>
      <c r="I10" s="8">
        <v>4829</v>
      </c>
      <c r="J10" s="95"/>
      <c r="K10" s="8">
        <v>3868</v>
      </c>
      <c r="L10" s="96"/>
      <c r="O10" s="161">
        <v>1576</v>
      </c>
      <c r="P10" s="162">
        <f aca="true" t="shared" si="0" ref="P10:P26">I10-O10</f>
        <v>3253</v>
      </c>
    </row>
    <row r="11" spans="3:16" ht="18" customHeight="1">
      <c r="C11" s="6" t="s">
        <v>1</v>
      </c>
      <c r="D11" s="93"/>
      <c r="E11" s="7">
        <f>E9-E10</f>
        <v>1928</v>
      </c>
      <c r="F11" s="7"/>
      <c r="G11" s="7">
        <f>G9-G10</f>
        <v>1492</v>
      </c>
      <c r="H11" s="7"/>
      <c r="I11" s="7">
        <f>I9-I10</f>
        <v>5268</v>
      </c>
      <c r="J11" s="7">
        <f>J9-J10</f>
        <v>0</v>
      </c>
      <c r="K11" s="7">
        <f>K9-K10</f>
        <v>4369</v>
      </c>
      <c r="L11" s="96"/>
      <c r="O11" s="163">
        <f>O9-O10</f>
        <v>1571</v>
      </c>
      <c r="P11" s="162">
        <f t="shared" si="0"/>
        <v>3697</v>
      </c>
    </row>
    <row r="12" spans="3:16" ht="18" customHeight="1">
      <c r="C12" s="6" t="s">
        <v>125</v>
      </c>
      <c r="D12" s="93"/>
      <c r="E12" s="7">
        <v>195</v>
      </c>
      <c r="F12" s="54"/>
      <c r="G12" s="7">
        <v>194</v>
      </c>
      <c r="H12" s="127"/>
      <c r="I12" s="7">
        <v>583</v>
      </c>
      <c r="J12" s="95"/>
      <c r="K12" s="7">
        <v>571</v>
      </c>
      <c r="L12" s="96"/>
      <c r="O12" s="161">
        <v>219</v>
      </c>
      <c r="P12" s="162">
        <f t="shared" si="0"/>
        <v>364</v>
      </c>
    </row>
    <row r="13" spans="3:16" ht="18" customHeight="1">
      <c r="C13" s="9" t="s">
        <v>48</v>
      </c>
      <c r="D13" s="93"/>
      <c r="E13" s="7">
        <v>671</v>
      </c>
      <c r="F13" s="54"/>
      <c r="G13" s="7">
        <v>492</v>
      </c>
      <c r="H13" s="127"/>
      <c r="I13" s="7">
        <v>1924</v>
      </c>
      <c r="J13" s="95"/>
      <c r="K13" s="7">
        <v>1344</v>
      </c>
      <c r="L13" s="96"/>
      <c r="O13" s="161">
        <v>604</v>
      </c>
      <c r="P13" s="162">
        <f t="shared" si="0"/>
        <v>1320</v>
      </c>
    </row>
    <row r="14" spans="3:16" ht="16.5">
      <c r="C14" s="6" t="s">
        <v>49</v>
      </c>
      <c r="E14" s="7">
        <v>212</v>
      </c>
      <c r="F14" s="43"/>
      <c r="G14" s="7">
        <v>156</v>
      </c>
      <c r="H14" s="47"/>
      <c r="I14" s="7">
        <v>605</v>
      </c>
      <c r="K14" s="7">
        <v>487</v>
      </c>
      <c r="O14" s="161">
        <v>196</v>
      </c>
      <c r="P14" s="162">
        <f t="shared" si="0"/>
        <v>409</v>
      </c>
    </row>
    <row r="15" spans="3:17" s="87" customFormat="1" ht="18" customHeight="1">
      <c r="C15" s="20" t="s">
        <v>2</v>
      </c>
      <c r="D15" s="99"/>
      <c r="E15" s="15">
        <v>0</v>
      </c>
      <c r="F15" s="50"/>
      <c r="G15" s="15">
        <v>28</v>
      </c>
      <c r="H15" s="128"/>
      <c r="I15" s="15">
        <v>0</v>
      </c>
      <c r="J15" s="96"/>
      <c r="K15" s="7">
        <v>410</v>
      </c>
      <c r="L15" s="96"/>
      <c r="O15" s="161"/>
      <c r="P15" s="162">
        <f t="shared" si="0"/>
        <v>0</v>
      </c>
      <c r="Q15" s="161"/>
    </row>
    <row r="16" spans="3:16" ht="28.5" customHeight="1">
      <c r="C16" s="9" t="s">
        <v>108</v>
      </c>
      <c r="D16" s="93"/>
      <c r="E16" s="15">
        <v>97</v>
      </c>
      <c r="F16" s="54"/>
      <c r="G16" s="15">
        <v>0</v>
      </c>
      <c r="H16" s="127"/>
      <c r="I16" s="15">
        <v>163</v>
      </c>
      <c r="J16" s="95"/>
      <c r="K16" s="55">
        <v>0</v>
      </c>
      <c r="L16" s="96"/>
      <c r="O16" s="161">
        <v>14</v>
      </c>
      <c r="P16" s="162">
        <f t="shared" si="0"/>
        <v>149</v>
      </c>
    </row>
    <row r="17" spans="3:16" ht="8.25" customHeight="1">
      <c r="C17" s="43"/>
      <c r="D17" s="93"/>
      <c r="E17" s="8"/>
      <c r="F17" s="54"/>
      <c r="G17" s="8"/>
      <c r="H17" s="127"/>
      <c r="I17" s="8"/>
      <c r="J17" s="95"/>
      <c r="K17" s="8"/>
      <c r="L17" s="96"/>
      <c r="P17" s="162">
        <f t="shared" si="0"/>
        <v>0</v>
      </c>
    </row>
    <row r="18" spans="3:16" ht="18" customHeight="1">
      <c r="C18" s="6" t="s">
        <v>3</v>
      </c>
      <c r="D18" s="93"/>
      <c r="E18" s="7">
        <f>E11-E12-E13-E14-E15-E16</f>
        <v>753</v>
      </c>
      <c r="F18" s="7">
        <f>SUM(F11-F12-F13-F15)</f>
        <v>0</v>
      </c>
      <c r="G18" s="7">
        <f>G11-G12-G13-G14-G15-G16</f>
        <v>622</v>
      </c>
      <c r="H18" s="127"/>
      <c r="I18" s="7">
        <f>I11-I12-I13-I14-I15-I16</f>
        <v>1993</v>
      </c>
      <c r="J18" s="94">
        <f>SUM(J11-J12-J13-J15)</f>
        <v>0</v>
      </c>
      <c r="K18" s="7">
        <f>K11-K12-K13-K14-K15-K16</f>
        <v>1557</v>
      </c>
      <c r="L18" s="96"/>
      <c r="O18" s="163">
        <f>SUM(O11-O12-O13-O15-O14-O16)</f>
        <v>538</v>
      </c>
      <c r="P18" s="162">
        <f t="shared" si="0"/>
        <v>1455</v>
      </c>
    </row>
    <row r="19" spans="3:16" ht="18" customHeight="1">
      <c r="C19" s="6" t="s">
        <v>123</v>
      </c>
      <c r="D19" s="93"/>
      <c r="E19" s="8">
        <v>52</v>
      </c>
      <c r="F19" s="54"/>
      <c r="G19" s="160">
        <v>-57</v>
      </c>
      <c r="H19" s="127"/>
      <c r="I19" s="8">
        <v>176</v>
      </c>
      <c r="J19" s="95"/>
      <c r="K19" s="160">
        <v>43</v>
      </c>
      <c r="L19" s="96"/>
      <c r="O19" s="161">
        <v>63</v>
      </c>
      <c r="P19" s="162">
        <f t="shared" si="0"/>
        <v>113</v>
      </c>
    </row>
    <row r="20" spans="3:16" ht="16.5">
      <c r="C20" s="6" t="s">
        <v>4</v>
      </c>
      <c r="D20" s="93"/>
      <c r="E20" s="7">
        <f>E18-E19</f>
        <v>701</v>
      </c>
      <c r="F20" s="54"/>
      <c r="G20" s="7">
        <f>G18-G19</f>
        <v>679</v>
      </c>
      <c r="H20" s="127"/>
      <c r="I20" s="7">
        <f>I18-I19</f>
        <v>1817</v>
      </c>
      <c r="J20" s="95"/>
      <c r="K20" s="7">
        <f>K18-K19</f>
        <v>1514</v>
      </c>
      <c r="L20" s="96"/>
      <c r="O20" s="163">
        <f>O18-O19</f>
        <v>475</v>
      </c>
      <c r="P20" s="162">
        <f t="shared" si="0"/>
        <v>1342</v>
      </c>
    </row>
    <row r="21" spans="3:16" ht="18" customHeight="1">
      <c r="C21" s="6" t="s">
        <v>80</v>
      </c>
      <c r="D21" s="93"/>
      <c r="E21" s="8">
        <v>49</v>
      </c>
      <c r="F21" s="54"/>
      <c r="G21" s="8">
        <v>47</v>
      </c>
      <c r="H21" s="127"/>
      <c r="I21" s="8">
        <v>172</v>
      </c>
      <c r="J21" s="95"/>
      <c r="K21" s="8">
        <v>207</v>
      </c>
      <c r="L21" s="96"/>
      <c r="O21" s="161">
        <v>25</v>
      </c>
      <c r="P21" s="162">
        <f t="shared" si="0"/>
        <v>147</v>
      </c>
    </row>
    <row r="22" spans="3:16" ht="16.5">
      <c r="C22" s="6"/>
      <c r="D22" s="93"/>
      <c r="E22" s="7">
        <f>E20-E21</f>
        <v>652</v>
      </c>
      <c r="F22" s="54"/>
      <c r="G22" s="7">
        <f>G20-G21</f>
        <v>632</v>
      </c>
      <c r="H22" s="127"/>
      <c r="I22" s="7">
        <f>I20-I21</f>
        <v>1645</v>
      </c>
      <c r="J22" s="95"/>
      <c r="K22" s="7">
        <f>K20-K21</f>
        <v>1307</v>
      </c>
      <c r="L22" s="96"/>
      <c r="O22" s="163">
        <f>O20-O21</f>
        <v>450</v>
      </c>
      <c r="P22" s="162">
        <f t="shared" si="0"/>
        <v>1195</v>
      </c>
    </row>
    <row r="23" spans="3:16" ht="19.5" customHeight="1">
      <c r="C23" s="9" t="s">
        <v>124</v>
      </c>
      <c r="D23" s="93"/>
      <c r="E23" s="8">
        <v>2</v>
      </c>
      <c r="F23" s="48"/>
      <c r="G23" s="8"/>
      <c r="H23" s="129"/>
      <c r="I23" s="8">
        <v>21</v>
      </c>
      <c r="J23" s="86"/>
      <c r="K23" s="8"/>
      <c r="L23" s="96"/>
      <c r="O23" s="161">
        <v>-1</v>
      </c>
      <c r="P23" s="162">
        <f t="shared" si="0"/>
        <v>22</v>
      </c>
    </row>
    <row r="24" spans="3:16" ht="28.5" customHeight="1">
      <c r="C24" s="9" t="s">
        <v>92</v>
      </c>
      <c r="D24" s="93"/>
      <c r="E24" s="15">
        <f>E22-E23</f>
        <v>650</v>
      </c>
      <c r="F24" s="130"/>
      <c r="G24" s="15">
        <f>G22-G23</f>
        <v>632</v>
      </c>
      <c r="H24" s="131"/>
      <c r="I24" s="15">
        <f>I22-I23</f>
        <v>1624</v>
      </c>
      <c r="J24" s="101"/>
      <c r="K24" s="15">
        <f>K22-K23</f>
        <v>1307</v>
      </c>
      <c r="L24" s="96"/>
      <c r="P24" s="162"/>
    </row>
    <row r="25" spans="3:16" ht="18" customHeight="1">
      <c r="C25" s="6" t="s">
        <v>93</v>
      </c>
      <c r="D25" s="93"/>
      <c r="E25" s="8">
        <v>1</v>
      </c>
      <c r="F25" s="48">
        <v>2</v>
      </c>
      <c r="G25" s="8">
        <v>1</v>
      </c>
      <c r="H25" s="129"/>
      <c r="I25" s="8">
        <v>3</v>
      </c>
      <c r="J25" s="86"/>
      <c r="K25" s="8">
        <v>4</v>
      </c>
      <c r="L25" s="101"/>
      <c r="O25" s="161">
        <v>0</v>
      </c>
      <c r="P25" s="162">
        <f t="shared" si="0"/>
        <v>3</v>
      </c>
    </row>
    <row r="26" spans="3:16" ht="24" customHeight="1" thickBot="1">
      <c r="C26" s="6" t="s">
        <v>87</v>
      </c>
      <c r="D26" s="93"/>
      <c r="E26" s="14">
        <f>E24-E25</f>
        <v>649</v>
      </c>
      <c r="F26" s="48"/>
      <c r="G26" s="14">
        <f>G24-G25</f>
        <v>631</v>
      </c>
      <c r="H26" s="127"/>
      <c r="I26" s="14">
        <f>I24-I25</f>
        <v>1621</v>
      </c>
      <c r="J26" s="86"/>
      <c r="K26" s="14">
        <f>K24-K25</f>
        <v>1303</v>
      </c>
      <c r="L26" s="101"/>
      <c r="O26" s="163">
        <f>O22-O23-O25</f>
        <v>451</v>
      </c>
      <c r="P26" s="162">
        <f t="shared" si="0"/>
        <v>1170</v>
      </c>
    </row>
    <row r="27" spans="3:12" ht="16.5" thickTop="1">
      <c r="C27" s="48"/>
      <c r="E27" s="48"/>
      <c r="F27" s="48"/>
      <c r="G27" s="48"/>
      <c r="H27" s="127"/>
      <c r="I27" s="48"/>
      <c r="J27" s="86"/>
      <c r="K27" s="48"/>
      <c r="L27" s="101"/>
    </row>
    <row r="28" spans="3:12" ht="18" customHeight="1" thickBot="1">
      <c r="C28" s="10" t="s">
        <v>21</v>
      </c>
      <c r="D28" s="9" t="s">
        <v>37</v>
      </c>
      <c r="E28" s="141">
        <v>0.73</v>
      </c>
      <c r="F28" s="142"/>
      <c r="G28" s="141">
        <v>0.81</v>
      </c>
      <c r="H28" s="143"/>
      <c r="I28" s="141">
        <v>1.87</v>
      </c>
      <c r="J28" s="142"/>
      <c r="K28" s="141">
        <v>1.67</v>
      </c>
      <c r="L28" s="102"/>
    </row>
    <row r="29" spans="3:12" ht="18" customHeight="1" thickBot="1" thickTop="1">
      <c r="C29" s="6" t="s">
        <v>22</v>
      </c>
      <c r="D29" s="9" t="s">
        <v>23</v>
      </c>
      <c r="E29" s="141">
        <v>0.72</v>
      </c>
      <c r="F29" s="142"/>
      <c r="G29" s="141">
        <v>0.77</v>
      </c>
      <c r="H29" s="143"/>
      <c r="I29" s="141">
        <v>1.81</v>
      </c>
      <c r="J29" s="142"/>
      <c r="K29" s="141">
        <v>1.59</v>
      </c>
      <c r="L29" s="102"/>
    </row>
    <row r="30" spans="3:12" ht="18" customHeight="1" thickBot="1" thickTop="1">
      <c r="C30" s="10" t="s">
        <v>24</v>
      </c>
      <c r="D30" s="9" t="s">
        <v>25</v>
      </c>
      <c r="E30" s="134">
        <v>884</v>
      </c>
      <c r="F30" s="56"/>
      <c r="G30" s="134">
        <v>782</v>
      </c>
      <c r="H30" s="143"/>
      <c r="I30" s="134">
        <v>867</v>
      </c>
      <c r="J30" s="56"/>
      <c r="K30" s="134">
        <v>779</v>
      </c>
      <c r="L30" s="96"/>
    </row>
    <row r="31" spans="3:12" ht="18" customHeight="1" thickBot="1" thickTop="1">
      <c r="C31" s="6" t="s">
        <v>26</v>
      </c>
      <c r="D31" s="9" t="s">
        <v>27</v>
      </c>
      <c r="E31" s="134">
        <v>915</v>
      </c>
      <c r="F31" s="56"/>
      <c r="G31" s="134">
        <v>837</v>
      </c>
      <c r="H31" s="143"/>
      <c r="I31" s="134">
        <v>896</v>
      </c>
      <c r="J31" s="56"/>
      <c r="K31" s="134">
        <v>821</v>
      </c>
      <c r="L31" s="96"/>
    </row>
    <row r="32" spans="3:12" ht="17.25" thickBot="1" thickTop="1">
      <c r="C32" s="48"/>
      <c r="D32" s="48"/>
      <c r="E32" s="58"/>
      <c r="F32" s="58"/>
      <c r="G32" s="58"/>
      <c r="H32" s="143"/>
      <c r="I32" s="58"/>
      <c r="J32" s="58"/>
      <c r="K32" s="58"/>
      <c r="L32" s="101"/>
    </row>
    <row r="33" spans="3:76" ht="18" customHeight="1" thickBot="1">
      <c r="C33" s="11" t="s">
        <v>88</v>
      </c>
      <c r="D33" s="106"/>
      <c r="E33" s="138">
        <f>'IS Rec'!D22</f>
        <v>806</v>
      </c>
      <c r="F33" s="144"/>
      <c r="G33" s="138">
        <f>'IS Rec'!F22</f>
        <v>630</v>
      </c>
      <c r="H33" s="145"/>
      <c r="I33" s="138">
        <f>'IS Rec'!H22</f>
        <v>2182</v>
      </c>
      <c r="J33" s="144"/>
      <c r="K33" s="139">
        <f>'IS Rec'!J22</f>
        <v>1831</v>
      </c>
      <c r="L33" s="101"/>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3:76" ht="18" customHeight="1" thickTop="1">
      <c r="C34" s="13"/>
      <c r="D34" s="20"/>
      <c r="E34" s="146"/>
      <c r="F34" s="147"/>
      <c r="G34" s="146"/>
      <c r="H34" s="136"/>
      <c r="I34" s="146"/>
      <c r="J34" s="147"/>
      <c r="K34" s="149"/>
      <c r="L34" s="101"/>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3:12" ht="17.25" thickBot="1">
      <c r="C35" s="12" t="s">
        <v>102</v>
      </c>
      <c r="D35" s="20" t="s">
        <v>37</v>
      </c>
      <c r="E35" s="141">
        <v>0.91</v>
      </c>
      <c r="F35" s="148"/>
      <c r="G35" s="141">
        <v>0.81</v>
      </c>
      <c r="H35" s="136"/>
      <c r="I35" s="141">
        <v>2.52</v>
      </c>
      <c r="J35" s="148"/>
      <c r="K35" s="150">
        <v>2.35</v>
      </c>
      <c r="L35" s="102"/>
    </row>
    <row r="36" spans="3:12" ht="18" customHeight="1" thickBot="1" thickTop="1">
      <c r="C36" s="13" t="s">
        <v>28</v>
      </c>
      <c r="D36" s="20" t="s">
        <v>23</v>
      </c>
      <c r="E36" s="141">
        <v>0.89</v>
      </c>
      <c r="F36" s="148"/>
      <c r="G36" s="141">
        <v>0.77</v>
      </c>
      <c r="H36" s="136"/>
      <c r="I36" s="141">
        <v>2.43</v>
      </c>
      <c r="J36" s="148"/>
      <c r="K36" s="150">
        <v>2.23</v>
      </c>
      <c r="L36" s="102"/>
    </row>
    <row r="37" spans="3:12" ht="16.5" thickTop="1">
      <c r="C37" s="13"/>
      <c r="D37" s="20"/>
      <c r="E37" s="147"/>
      <c r="F37" s="147"/>
      <c r="G37" s="147"/>
      <c r="H37" s="136"/>
      <c r="I37" s="147"/>
      <c r="J37" s="147"/>
      <c r="K37" s="151"/>
      <c r="L37" s="101"/>
    </row>
    <row r="38" spans="3:12" ht="17.25" thickBot="1">
      <c r="C38" s="12" t="s">
        <v>29</v>
      </c>
      <c r="D38" s="59" t="s">
        <v>25</v>
      </c>
      <c r="E38" s="134">
        <v>884</v>
      </c>
      <c r="F38" s="135"/>
      <c r="G38" s="134">
        <v>782</v>
      </c>
      <c r="H38" s="136"/>
      <c r="I38" s="134">
        <v>867</v>
      </c>
      <c r="J38" s="135"/>
      <c r="K38" s="152">
        <v>779</v>
      </c>
      <c r="L38" s="96"/>
    </row>
    <row r="39" spans="3:17" ht="18" thickBot="1" thickTop="1">
      <c r="C39" s="13" t="s">
        <v>30</v>
      </c>
      <c r="D39" s="59" t="s">
        <v>27</v>
      </c>
      <c r="E39" s="134">
        <v>915</v>
      </c>
      <c r="F39" s="135"/>
      <c r="G39" s="134">
        <v>837</v>
      </c>
      <c r="H39" s="136"/>
      <c r="I39" s="134">
        <v>912</v>
      </c>
      <c r="J39" s="135"/>
      <c r="K39" s="152">
        <v>837</v>
      </c>
      <c r="L39" s="96"/>
      <c r="Q39" s="162"/>
    </row>
    <row r="40" spans="3:11" ht="12" customHeight="1" thickBot="1" thickTop="1">
      <c r="C40" s="49"/>
      <c r="D40" s="103"/>
      <c r="E40" s="153"/>
      <c r="F40" s="153"/>
      <c r="G40" s="153"/>
      <c r="H40" s="153"/>
      <c r="I40" s="153"/>
      <c r="J40" s="153"/>
      <c r="K40" s="154"/>
    </row>
    <row r="41" spans="3:11" ht="15">
      <c r="C41" s="10" t="s">
        <v>94</v>
      </c>
      <c r="E41" s="52"/>
      <c r="F41" s="52"/>
      <c r="G41" s="52"/>
      <c r="H41" s="155"/>
      <c r="I41" s="52"/>
      <c r="J41" s="52"/>
      <c r="K41" s="52"/>
    </row>
    <row r="43" spans="3:18" ht="30" customHeight="1">
      <c r="C43" s="180" t="s">
        <v>131</v>
      </c>
      <c r="D43" s="180"/>
      <c r="E43" s="180"/>
      <c r="F43" s="180"/>
      <c r="G43" s="180"/>
      <c r="H43" s="180"/>
      <c r="I43" s="180"/>
      <c r="J43" s="180"/>
      <c r="K43" s="180"/>
      <c r="L43" s="180"/>
      <c r="M43" s="180"/>
      <c r="N43" s="180"/>
      <c r="O43" s="180"/>
      <c r="P43" s="180"/>
      <c r="Q43" s="180"/>
      <c r="R43" s="104"/>
    </row>
    <row r="44" spans="3:17" ht="15">
      <c r="C44" s="181" t="s">
        <v>110</v>
      </c>
      <c r="D44" s="181"/>
      <c r="E44" s="181"/>
      <c r="F44" s="181"/>
      <c r="G44" s="181"/>
      <c r="H44" s="181"/>
      <c r="I44" s="181"/>
      <c r="J44" s="181"/>
      <c r="K44" s="181"/>
      <c r="L44" s="181"/>
      <c r="M44" s="181"/>
      <c r="N44" s="181"/>
      <c r="O44" s="181"/>
      <c r="P44" s="181"/>
      <c r="Q44" s="181"/>
    </row>
    <row r="45" spans="3:17" ht="15">
      <c r="C45" s="181" t="s">
        <v>105</v>
      </c>
      <c r="D45" s="181"/>
      <c r="E45" s="181"/>
      <c r="F45" s="181"/>
      <c r="G45" s="181"/>
      <c r="H45" s="181"/>
      <c r="I45" s="181"/>
      <c r="J45" s="181"/>
      <c r="K45" s="181"/>
      <c r="L45" s="181"/>
      <c r="M45" s="181"/>
      <c r="N45" s="181"/>
      <c r="O45" s="181"/>
      <c r="P45" s="181"/>
      <c r="Q45" s="181"/>
    </row>
    <row r="46" spans="3:18" ht="28.5" customHeight="1">
      <c r="C46" s="180" t="s">
        <v>122</v>
      </c>
      <c r="D46" s="180"/>
      <c r="E46" s="180"/>
      <c r="F46" s="180"/>
      <c r="G46" s="180"/>
      <c r="H46" s="180"/>
      <c r="I46" s="180"/>
      <c r="J46" s="180"/>
      <c r="K46" s="180"/>
      <c r="L46" s="180"/>
      <c r="M46" s="180"/>
      <c r="N46" s="180"/>
      <c r="O46" s="180"/>
      <c r="P46" s="180"/>
      <c r="Q46" s="180"/>
      <c r="R46" s="104"/>
    </row>
    <row r="47" spans="3:14" ht="15">
      <c r="C47" s="140" t="s">
        <v>98</v>
      </c>
      <c r="D47" s="132"/>
      <c r="E47" s="29"/>
      <c r="F47" s="29"/>
      <c r="G47" s="29"/>
      <c r="H47" s="28"/>
      <c r="I47" s="29"/>
      <c r="J47" s="29"/>
      <c r="K47" s="29"/>
      <c r="L47" s="28"/>
      <c r="M47" s="28"/>
      <c r="N47" s="28"/>
    </row>
    <row r="49" spans="3:17" ht="31.5" customHeight="1">
      <c r="C49" s="180"/>
      <c r="D49" s="180"/>
      <c r="E49" s="180"/>
      <c r="F49" s="180"/>
      <c r="G49" s="180"/>
      <c r="H49" s="180"/>
      <c r="I49" s="180"/>
      <c r="J49" s="180"/>
      <c r="K49" s="180"/>
      <c r="L49" s="180"/>
      <c r="M49" s="180"/>
      <c r="N49" s="180"/>
      <c r="O49" s="180"/>
      <c r="P49" s="180"/>
      <c r="Q49" s="180"/>
    </row>
    <row r="50" spans="3:17" ht="15">
      <c r="C50" s="180" t="s">
        <v>115</v>
      </c>
      <c r="D50" s="180"/>
      <c r="E50" s="180"/>
      <c r="F50" s="180"/>
      <c r="G50" s="180"/>
      <c r="H50" s="180"/>
      <c r="I50" s="180"/>
      <c r="J50" s="180"/>
      <c r="K50" s="180"/>
      <c r="L50" s="180"/>
      <c r="M50" s="180"/>
      <c r="N50" s="180"/>
      <c r="O50" s="180"/>
      <c r="P50" s="180"/>
      <c r="Q50" s="180"/>
    </row>
  </sheetData>
  <mergeCells count="10">
    <mergeCell ref="C43:Q43"/>
    <mergeCell ref="C46:Q46"/>
    <mergeCell ref="E6:G6"/>
    <mergeCell ref="E7:G7"/>
    <mergeCell ref="I6:K6"/>
    <mergeCell ref="I7:K7"/>
    <mergeCell ref="C50:Q50"/>
    <mergeCell ref="C49:Q49"/>
    <mergeCell ref="C44:Q44"/>
    <mergeCell ref="C45:Q45"/>
  </mergeCells>
  <printOptions/>
  <pageMargins left="0.3937007874015748" right="0.3937007874015748" top="0.3937007874015748" bottom="0.3937007874015748" header="0.5118110236220472" footer="0.5118110236220472"/>
  <pageSetup horizontalDpi="300" verticalDpi="300" orientation="portrait" scale="64" r:id="rId2"/>
  <drawing r:id="rId1"/>
</worksheet>
</file>

<file path=xl/worksheets/sheet2.xml><?xml version="1.0" encoding="utf-8"?>
<worksheet xmlns="http://schemas.openxmlformats.org/spreadsheetml/2006/main" xmlns:r="http://schemas.openxmlformats.org/officeDocument/2006/relationships">
  <dimension ref="A1:P44"/>
  <sheetViews>
    <sheetView showGridLines="0" zoomScale="75" zoomScaleNormal="75" workbookViewId="0" topLeftCell="A15">
      <selection activeCell="B41" sqref="B41"/>
    </sheetView>
  </sheetViews>
  <sheetFormatPr defaultColWidth="9.00390625" defaultRowHeight="15"/>
  <cols>
    <col min="1" max="1" width="1.875" style="85" customWidth="1"/>
    <col min="2" max="2" width="53.25390625" style="43" bestFit="1" customWidth="1"/>
    <col min="3" max="3" width="15.625" style="85" customWidth="1"/>
    <col min="4" max="4" width="0.74609375" style="85" customWidth="1"/>
    <col min="5" max="5" width="15.625" style="43" customWidth="1"/>
    <col min="6" max="6" width="1.625" style="85" customWidth="1"/>
    <col min="7" max="7" width="0.875" style="85" customWidth="1"/>
    <col min="8" max="8" width="3.875" style="85" customWidth="1"/>
    <col min="9" max="9" width="3.00390625" style="85" customWidth="1"/>
    <col min="10" max="16384" width="9.00390625" style="85" customWidth="1"/>
  </cols>
  <sheetData>
    <row r="1" spans="1:8" s="43" customFormat="1" ht="44.25">
      <c r="A1" s="105"/>
      <c r="B1" s="41"/>
      <c r="C1" s="22" t="s">
        <v>19</v>
      </c>
      <c r="D1" s="42"/>
      <c r="E1" s="105"/>
      <c r="F1" s="42"/>
      <c r="G1" s="42"/>
      <c r="H1" s="42"/>
    </row>
    <row r="3" spans="1:6" s="43" customFormat="1" ht="20.25">
      <c r="A3" s="45"/>
      <c r="B3" s="4" t="s">
        <v>40</v>
      </c>
      <c r="C3" s="44"/>
      <c r="D3" s="44"/>
      <c r="E3" s="113"/>
      <c r="F3" s="44"/>
    </row>
    <row r="4" spans="2:6" s="43" customFormat="1" ht="18.75" customHeight="1">
      <c r="B4" s="5" t="s">
        <v>82</v>
      </c>
      <c r="C4" s="44"/>
      <c r="D4" s="44"/>
      <c r="E4" s="113"/>
      <c r="F4" s="44"/>
    </row>
    <row r="5" s="43" customFormat="1" ht="15">
      <c r="E5" s="45"/>
    </row>
    <row r="6" spans="3:6" ht="18" customHeight="1">
      <c r="C6" s="3" t="s">
        <v>99</v>
      </c>
      <c r="D6" s="17"/>
      <c r="E6" s="17" t="s">
        <v>31</v>
      </c>
      <c r="F6" s="107"/>
    </row>
    <row r="7" spans="3:6" ht="21" customHeight="1">
      <c r="C7" s="2">
        <f>'Cons IS'!I8</f>
        <v>2009</v>
      </c>
      <c r="D7" s="3"/>
      <c r="E7" s="2">
        <v>2008</v>
      </c>
      <c r="F7" s="107"/>
    </row>
    <row r="8" spans="2:6" ht="18" customHeight="1">
      <c r="B8" s="19" t="s">
        <v>6</v>
      </c>
      <c r="C8" s="7"/>
      <c r="D8" s="54"/>
      <c r="E8" s="7"/>
      <c r="F8" s="95"/>
    </row>
    <row r="9" spans="2:6" ht="18" customHeight="1">
      <c r="B9" s="6" t="s">
        <v>59</v>
      </c>
      <c r="C9" s="100"/>
      <c r="D9" s="95"/>
      <c r="E9" s="15"/>
      <c r="F9" s="95"/>
    </row>
    <row r="10" spans="2:6" ht="18" customHeight="1">
      <c r="B10" s="26" t="s">
        <v>54</v>
      </c>
      <c r="C10" s="15">
        <v>1598</v>
      </c>
      <c r="D10" s="95"/>
      <c r="E10" s="15">
        <v>1854</v>
      </c>
      <c r="F10" s="95"/>
    </row>
    <row r="11" spans="2:6" ht="18" customHeight="1">
      <c r="B11" s="26" t="s">
        <v>55</v>
      </c>
      <c r="C11" s="15">
        <v>180</v>
      </c>
      <c r="D11" s="95"/>
      <c r="E11" s="15">
        <v>53</v>
      </c>
      <c r="F11" s="95"/>
    </row>
    <row r="12" spans="2:6" ht="18" customHeight="1">
      <c r="B12" s="26" t="s">
        <v>56</v>
      </c>
      <c r="C12" s="15">
        <v>4689</v>
      </c>
      <c r="D12" s="95"/>
      <c r="E12" s="15">
        <v>4653</v>
      </c>
      <c r="F12" s="95"/>
    </row>
    <row r="13" spans="2:6" ht="18" customHeight="1">
      <c r="B13" s="26" t="s">
        <v>57</v>
      </c>
      <c r="C13" s="15">
        <v>3449</v>
      </c>
      <c r="D13" s="95"/>
      <c r="E13" s="15">
        <v>3396</v>
      </c>
      <c r="F13" s="95"/>
    </row>
    <row r="14" spans="2:6" ht="18" customHeight="1">
      <c r="B14" s="26" t="s">
        <v>58</v>
      </c>
      <c r="C14" s="8">
        <v>1543</v>
      </c>
      <c r="D14" s="95"/>
      <c r="E14" s="8">
        <v>1470</v>
      </c>
      <c r="F14" s="95"/>
    </row>
    <row r="15" spans="2:6" ht="18" customHeight="1">
      <c r="B15" s="6" t="s">
        <v>60</v>
      </c>
      <c r="C15" s="7">
        <f>SUM(C10:C14)</f>
        <v>11459</v>
      </c>
      <c r="D15" s="95"/>
      <c r="E15" s="7">
        <f>SUM(E10:E14)</f>
        <v>11426</v>
      </c>
      <c r="F15" s="95"/>
    </row>
    <row r="16" spans="2:6" ht="18" customHeight="1">
      <c r="B16" s="6" t="s">
        <v>61</v>
      </c>
      <c r="C16" s="7">
        <v>484</v>
      </c>
      <c r="D16" s="95"/>
      <c r="E16" s="7">
        <v>425</v>
      </c>
      <c r="F16" s="108"/>
    </row>
    <row r="17" spans="2:6" ht="18" customHeight="1">
      <c r="B17" s="6" t="s">
        <v>103</v>
      </c>
      <c r="C17" s="7">
        <v>3861</v>
      </c>
      <c r="D17" s="95"/>
      <c r="E17" s="7">
        <v>3699</v>
      </c>
      <c r="F17" s="95"/>
    </row>
    <row r="18" spans="2:6" ht="19.5" customHeight="1">
      <c r="B18" s="9" t="s">
        <v>126</v>
      </c>
      <c r="C18" s="7">
        <v>4232</v>
      </c>
      <c r="D18" s="95"/>
      <c r="E18" s="7">
        <v>4581</v>
      </c>
      <c r="F18" s="95"/>
    </row>
    <row r="19" spans="2:6" ht="18" customHeight="1">
      <c r="B19" s="9" t="s">
        <v>7</v>
      </c>
      <c r="C19" s="7">
        <v>12725</v>
      </c>
      <c r="D19" s="95"/>
      <c r="E19" s="7">
        <v>12297</v>
      </c>
      <c r="F19" s="95"/>
    </row>
    <row r="20" spans="2:6" ht="16.5">
      <c r="B20" s="9" t="s">
        <v>62</v>
      </c>
      <c r="C20" s="7">
        <v>534</v>
      </c>
      <c r="D20" s="95"/>
      <c r="E20" s="125">
        <v>492</v>
      </c>
      <c r="F20" s="108"/>
    </row>
    <row r="21" spans="2:6" ht="17.25" thickBot="1">
      <c r="B21" s="9" t="s">
        <v>8</v>
      </c>
      <c r="C21" s="16">
        <f>SUM(C15:C20)</f>
        <v>33295</v>
      </c>
      <c r="D21" s="95"/>
      <c r="E21" s="16">
        <f>SUM(E15:E20)</f>
        <v>32920</v>
      </c>
      <c r="F21" s="95"/>
    </row>
    <row r="22" spans="2:6" ht="21" customHeight="1" thickTop="1">
      <c r="B22" s="6"/>
      <c r="C22" s="7"/>
      <c r="D22" s="95"/>
      <c r="E22" s="7"/>
      <c r="F22" s="95"/>
    </row>
    <row r="23" spans="2:6" ht="18" customHeight="1">
      <c r="B23" s="19" t="s">
        <v>9</v>
      </c>
      <c r="C23" s="15"/>
      <c r="D23" s="96"/>
      <c r="E23" s="15"/>
      <c r="F23" s="95"/>
    </row>
    <row r="24" spans="2:8" ht="18" customHeight="1">
      <c r="B24" s="6" t="s">
        <v>63</v>
      </c>
      <c r="C24" s="15"/>
      <c r="D24" s="96"/>
      <c r="E24" s="55"/>
      <c r="F24" s="109"/>
      <c r="G24" s="110"/>
      <c r="H24" s="110"/>
    </row>
    <row r="25" spans="2:8" ht="18" customHeight="1">
      <c r="B25" s="26" t="s">
        <v>64</v>
      </c>
      <c r="C25" s="15">
        <v>1476</v>
      </c>
      <c r="D25" s="96"/>
      <c r="E25" s="55">
        <v>2906</v>
      </c>
      <c r="F25" s="109"/>
      <c r="G25" s="110"/>
      <c r="H25" s="110"/>
    </row>
    <row r="26" spans="2:8" ht="18" customHeight="1">
      <c r="B26" s="26" t="s">
        <v>65</v>
      </c>
      <c r="C26" s="15">
        <v>2733</v>
      </c>
      <c r="D26" s="96"/>
      <c r="E26" s="55">
        <v>2708</v>
      </c>
      <c r="F26" s="109"/>
      <c r="G26" s="110"/>
      <c r="H26" s="110"/>
    </row>
    <row r="27" spans="2:8" ht="18" customHeight="1">
      <c r="B27" s="26" t="s">
        <v>66</v>
      </c>
      <c r="C27" s="15">
        <v>2189</v>
      </c>
      <c r="D27" s="96"/>
      <c r="E27" s="55">
        <v>2244</v>
      </c>
      <c r="F27" s="109"/>
      <c r="G27" s="110"/>
      <c r="H27" s="110"/>
    </row>
    <row r="28" spans="2:8" ht="18" customHeight="1">
      <c r="B28" s="26" t="s">
        <v>67</v>
      </c>
      <c r="C28" s="8">
        <v>836</v>
      </c>
      <c r="D28" s="96"/>
      <c r="E28" s="61">
        <v>623</v>
      </c>
      <c r="F28" s="109"/>
      <c r="G28" s="110"/>
      <c r="H28" s="110"/>
    </row>
    <row r="29" spans="2:8" ht="18" customHeight="1">
      <c r="B29" s="6" t="s">
        <v>68</v>
      </c>
      <c r="C29" s="15">
        <f>SUM(C25:C28)</f>
        <v>7234</v>
      </c>
      <c r="D29" s="96"/>
      <c r="E29" s="15">
        <f>SUM(E25:E28)</f>
        <v>8481</v>
      </c>
      <c r="F29" s="109"/>
      <c r="G29" s="110"/>
      <c r="H29" s="110"/>
    </row>
    <row r="30" spans="2:5" ht="18" customHeight="1">
      <c r="B30" s="6" t="s">
        <v>75</v>
      </c>
      <c r="C30" s="15"/>
      <c r="D30" s="96"/>
      <c r="E30" s="55"/>
    </row>
    <row r="31" spans="2:8" ht="18" customHeight="1">
      <c r="B31" s="26" t="s">
        <v>69</v>
      </c>
      <c r="C31" s="15">
        <v>1591</v>
      </c>
      <c r="D31" s="96"/>
      <c r="E31" s="55">
        <v>1723</v>
      </c>
      <c r="F31" s="109"/>
      <c r="G31" s="110"/>
      <c r="H31" s="110"/>
    </row>
    <row r="32" spans="2:8" ht="18" customHeight="1">
      <c r="B32" s="26" t="s">
        <v>70</v>
      </c>
      <c r="C32" s="15">
        <v>669</v>
      </c>
      <c r="D32" s="96"/>
      <c r="E32" s="55">
        <v>621</v>
      </c>
      <c r="F32" s="109"/>
      <c r="G32" s="110"/>
      <c r="H32" s="110"/>
    </row>
    <row r="33" spans="2:8" ht="18" customHeight="1">
      <c r="B33" s="26" t="s">
        <v>71</v>
      </c>
      <c r="C33" s="15">
        <v>198</v>
      </c>
      <c r="D33" s="96"/>
      <c r="E33" s="55">
        <v>182</v>
      </c>
      <c r="F33" s="109"/>
      <c r="G33" s="110"/>
      <c r="H33" s="110"/>
    </row>
    <row r="34" spans="2:8" ht="18" customHeight="1">
      <c r="B34" s="26" t="s">
        <v>72</v>
      </c>
      <c r="C34" s="15">
        <v>3470</v>
      </c>
      <c r="D34" s="96"/>
      <c r="E34" s="55">
        <v>3654</v>
      </c>
      <c r="F34" s="109"/>
      <c r="G34" s="110"/>
      <c r="H34" s="110"/>
    </row>
    <row r="35" spans="2:8" ht="18" customHeight="1">
      <c r="B35" s="26" t="s">
        <v>73</v>
      </c>
      <c r="C35" s="8">
        <v>832</v>
      </c>
      <c r="D35" s="96"/>
      <c r="E35" s="125">
        <v>1821</v>
      </c>
      <c r="F35" s="109"/>
      <c r="G35" s="110"/>
      <c r="H35" s="110"/>
    </row>
    <row r="36" spans="2:8" ht="18" customHeight="1">
      <c r="B36" s="6" t="s">
        <v>74</v>
      </c>
      <c r="C36" s="15">
        <f>SUM(C31:C35)</f>
        <v>6760</v>
      </c>
      <c r="D36" s="96"/>
      <c r="E36" s="15">
        <f>SUM(E31:E35)</f>
        <v>8001</v>
      </c>
      <c r="F36" s="109"/>
      <c r="G36" s="110"/>
      <c r="H36" s="110"/>
    </row>
    <row r="37" spans="2:8" ht="18" customHeight="1">
      <c r="B37" s="6" t="s">
        <v>76</v>
      </c>
      <c r="C37" s="15"/>
      <c r="D37" s="96"/>
      <c r="E37" s="55"/>
      <c r="G37" s="110"/>
      <c r="H37" s="110"/>
    </row>
    <row r="38" spans="2:8" ht="18" customHeight="1">
      <c r="B38" s="26" t="s">
        <v>77</v>
      </c>
      <c r="C38" s="15">
        <v>19264</v>
      </c>
      <c r="D38" s="96"/>
      <c r="E38" s="124">
        <v>16378</v>
      </c>
      <c r="F38" s="109"/>
      <c r="G38" s="110"/>
      <c r="H38" s="110"/>
    </row>
    <row r="39" spans="2:8" ht="18" customHeight="1">
      <c r="B39" s="26" t="s">
        <v>78</v>
      </c>
      <c r="C39" s="61">
        <v>37</v>
      </c>
      <c r="D39" s="96"/>
      <c r="E39" s="61">
        <v>60</v>
      </c>
      <c r="F39" s="109"/>
      <c r="G39" s="110"/>
      <c r="H39" s="110"/>
    </row>
    <row r="40" spans="2:8" ht="16.5">
      <c r="B40" s="6" t="s">
        <v>79</v>
      </c>
      <c r="C40" s="15">
        <f>SUM(C38:C39)</f>
        <v>19301</v>
      </c>
      <c r="E40" s="15">
        <f>SUM(E38:E39)</f>
        <v>16438</v>
      </c>
      <c r="F40" s="111"/>
      <c r="G40" s="110" t="s">
        <v>85</v>
      </c>
      <c r="H40" s="110"/>
    </row>
    <row r="41" spans="2:8" ht="17.25" thickBot="1">
      <c r="B41" s="6" t="s">
        <v>119</v>
      </c>
      <c r="C41" s="57">
        <f>C40+C36+C29</f>
        <v>33295</v>
      </c>
      <c r="D41" s="86"/>
      <c r="E41" s="57">
        <f>E40+E36+E29</f>
        <v>32920</v>
      </c>
      <c r="F41" s="112"/>
      <c r="G41" s="110"/>
      <c r="H41" s="110"/>
    </row>
    <row r="42" spans="2:6" ht="15.75" thickTop="1">
      <c r="B42" s="6"/>
      <c r="F42" s="86"/>
    </row>
    <row r="43" ht="15" hidden="1"/>
    <row r="44" spans="2:16" ht="45" customHeight="1">
      <c r="B44" s="180" t="s">
        <v>116</v>
      </c>
      <c r="C44" s="180"/>
      <c r="D44" s="180"/>
      <c r="E44" s="180"/>
      <c r="F44" s="133"/>
      <c r="G44" s="133"/>
      <c r="H44" s="133"/>
      <c r="I44" s="133"/>
      <c r="J44" s="133"/>
      <c r="K44" s="133"/>
      <c r="L44" s="133"/>
      <c r="M44" s="133"/>
      <c r="N44" s="133"/>
      <c r="O44" s="133"/>
      <c r="P44" s="133"/>
    </row>
  </sheetData>
  <mergeCells count="1">
    <mergeCell ref="B44:E44"/>
  </mergeCells>
  <printOptions/>
  <pageMargins left="0.38" right="0.4" top="1" bottom="1" header="0.5" footer="0.5"/>
  <pageSetup horizontalDpi="300" verticalDpi="300" orientation="portrait" scale="72" r:id="rId2"/>
  <drawing r:id="rId1"/>
</worksheet>
</file>

<file path=xl/worksheets/sheet3.xml><?xml version="1.0" encoding="utf-8"?>
<worksheet xmlns="http://schemas.openxmlformats.org/spreadsheetml/2006/main" xmlns:r="http://schemas.openxmlformats.org/officeDocument/2006/relationships">
  <dimension ref="A1:Q39"/>
  <sheetViews>
    <sheetView showGridLines="0" zoomScale="85" zoomScaleNormal="85" workbookViewId="0" topLeftCell="A1">
      <selection activeCell="B21" sqref="B21"/>
    </sheetView>
  </sheetViews>
  <sheetFormatPr defaultColWidth="9.00390625" defaultRowHeight="15"/>
  <cols>
    <col min="1" max="1" width="2.00390625" style="85" customWidth="1"/>
    <col min="2" max="2" width="70.625" style="85" customWidth="1"/>
    <col min="3" max="3" width="16.75390625" style="85" customWidth="1"/>
    <col min="4" max="4" width="11.375" style="85" customWidth="1"/>
    <col min="5" max="5" width="0.6171875" style="85" customWidth="1"/>
    <col min="6" max="6" width="10.625" style="85" customWidth="1"/>
    <col min="7" max="7" width="3.25390625" style="87" customWidth="1"/>
    <col min="8" max="8" width="10.625" style="85" customWidth="1"/>
    <col min="9" max="9" width="0.6171875" style="85" customWidth="1"/>
    <col min="10" max="10" width="10.625" style="85" customWidth="1"/>
    <col min="11" max="11" width="1.12109375" style="87" customWidth="1"/>
    <col min="12" max="12" width="0.875" style="161" hidden="1" customWidth="1"/>
    <col min="13" max="13" width="9.00390625" style="161" hidden="1" customWidth="1"/>
    <col min="14" max="14" width="6.625" style="161" hidden="1" customWidth="1"/>
    <col min="15" max="15" width="9.00390625" style="161" hidden="1" customWidth="1"/>
    <col min="16" max="17" width="0" style="161" hidden="1" customWidth="1"/>
    <col min="18" max="16384" width="9.00390625" style="85" customWidth="1"/>
  </cols>
  <sheetData>
    <row r="1" spans="1:17" s="43" customFormat="1" ht="44.25">
      <c r="A1" s="105"/>
      <c r="B1" s="41"/>
      <c r="C1" s="18"/>
      <c r="D1" s="18" t="s">
        <v>19</v>
      </c>
      <c r="E1" s="42"/>
      <c r="F1" s="18"/>
      <c r="G1" s="18"/>
      <c r="H1" s="18"/>
      <c r="I1" s="18"/>
      <c r="J1" s="18"/>
      <c r="K1" s="47"/>
      <c r="L1" s="161"/>
      <c r="M1" s="161"/>
      <c r="N1" s="161"/>
      <c r="O1" s="161"/>
      <c r="P1" s="161"/>
      <c r="Q1" s="161"/>
    </row>
    <row r="2" spans="7:17" s="45" customFormat="1" ht="15">
      <c r="G2" s="79"/>
      <c r="K2" s="79"/>
      <c r="L2" s="161"/>
      <c r="M2" s="161"/>
      <c r="N2" s="161"/>
      <c r="O2" s="161"/>
      <c r="P2" s="161"/>
      <c r="Q2" s="161"/>
    </row>
    <row r="3" spans="1:17" s="43" customFormat="1" ht="20.25">
      <c r="A3" s="45"/>
      <c r="B3" s="4" t="s">
        <v>50</v>
      </c>
      <c r="C3" s="4"/>
      <c r="D3" s="44"/>
      <c r="E3" s="44"/>
      <c r="F3" s="44"/>
      <c r="G3" s="46"/>
      <c r="H3" s="44"/>
      <c r="I3" s="44"/>
      <c r="J3" s="44"/>
      <c r="K3" s="46"/>
      <c r="L3" s="161"/>
      <c r="M3" s="161"/>
      <c r="N3" s="161"/>
      <c r="O3" s="161"/>
      <c r="P3" s="161"/>
      <c r="Q3" s="161"/>
    </row>
    <row r="4" spans="2:17" s="43" customFormat="1" ht="15.75">
      <c r="B4" s="5" t="s">
        <v>81</v>
      </c>
      <c r="C4" s="5"/>
      <c r="D4" s="44"/>
      <c r="E4" s="44"/>
      <c r="F4" s="44"/>
      <c r="G4" s="46"/>
      <c r="H4" s="44"/>
      <c r="I4" s="44"/>
      <c r="J4" s="44"/>
      <c r="K4" s="46"/>
      <c r="L4" s="161"/>
      <c r="M4" s="161"/>
      <c r="N4" s="161"/>
      <c r="O4" s="161"/>
      <c r="P4" s="161"/>
      <c r="Q4" s="161"/>
    </row>
    <row r="5" spans="2:11" ht="15.75">
      <c r="B5" s="90"/>
      <c r="C5" s="90"/>
      <c r="D5" s="88"/>
      <c r="E5" s="88"/>
      <c r="F5" s="88"/>
      <c r="G5" s="89"/>
      <c r="H5" s="88"/>
      <c r="I5" s="88"/>
      <c r="J5" s="88"/>
      <c r="K5" s="89"/>
    </row>
    <row r="6" spans="2:11" ht="15.75">
      <c r="B6" s="90"/>
      <c r="C6" s="90"/>
      <c r="D6" s="88"/>
      <c r="E6" s="88"/>
      <c r="F6" s="88"/>
      <c r="G6" s="89"/>
      <c r="H6" s="88"/>
      <c r="I6" s="88"/>
      <c r="J6" s="88"/>
      <c r="K6" s="89"/>
    </row>
    <row r="7" spans="2:10" ht="15">
      <c r="B7" s="45"/>
      <c r="C7" s="45"/>
      <c r="D7" s="45"/>
      <c r="E7" s="45"/>
      <c r="F7" s="45"/>
      <c r="G7" s="79"/>
      <c r="H7" s="45"/>
      <c r="I7" s="45"/>
      <c r="J7" s="45"/>
    </row>
    <row r="8" spans="2:11" ht="21.75" customHeight="1">
      <c r="B8" s="45"/>
      <c r="C8" s="45"/>
      <c r="D8" s="182" t="s">
        <v>38</v>
      </c>
      <c r="E8" s="182"/>
      <c r="F8" s="182"/>
      <c r="G8" s="3"/>
      <c r="H8" s="182" t="s">
        <v>100</v>
      </c>
      <c r="I8" s="182"/>
      <c r="J8" s="182"/>
      <c r="K8" s="91"/>
    </row>
    <row r="9" spans="2:14" ht="18.75" customHeight="1">
      <c r="B9" s="43"/>
      <c r="C9" s="43"/>
      <c r="D9" s="183" t="s">
        <v>101</v>
      </c>
      <c r="E9" s="184"/>
      <c r="F9" s="183"/>
      <c r="G9" s="3"/>
      <c r="H9" s="183" t="s">
        <v>99</v>
      </c>
      <c r="I9" s="184"/>
      <c r="J9" s="183"/>
      <c r="K9" s="91"/>
      <c r="M9" s="164">
        <v>39600</v>
      </c>
      <c r="N9" s="164">
        <v>39965</v>
      </c>
    </row>
    <row r="10" spans="2:13" ht="18.75">
      <c r="B10" s="43"/>
      <c r="C10" s="43"/>
      <c r="D10" s="2">
        <f>'Cons IS'!E8</f>
        <v>2009</v>
      </c>
      <c r="E10" s="3"/>
      <c r="F10" s="2">
        <f>'Cons IS'!G8</f>
        <v>2008</v>
      </c>
      <c r="G10" s="3"/>
      <c r="H10" s="2">
        <f>'Cons IS'!I8</f>
        <v>2009</v>
      </c>
      <c r="I10" s="3"/>
      <c r="J10" s="2">
        <f>'Cons IS'!K8</f>
        <v>2008</v>
      </c>
      <c r="K10" s="91"/>
      <c r="M10" s="165"/>
    </row>
    <row r="11" spans="2:14" ht="18" customHeight="1">
      <c r="B11" s="6" t="s">
        <v>89</v>
      </c>
      <c r="C11" s="6"/>
      <c r="D11" s="7">
        <f>'Cons IS'!E26</f>
        <v>649</v>
      </c>
      <c r="E11" s="54"/>
      <c r="F11" s="124">
        <f>'Cons IS'!G26</f>
        <v>631</v>
      </c>
      <c r="G11" s="15"/>
      <c r="H11" s="7">
        <f>'Cons IS'!I26</f>
        <v>1621</v>
      </c>
      <c r="I11" s="54"/>
      <c r="J11" s="124">
        <f>'Cons IS'!K26</f>
        <v>1303</v>
      </c>
      <c r="K11" s="96"/>
      <c r="M11" s="166">
        <v>672</v>
      </c>
      <c r="N11" s="163">
        <v>972</v>
      </c>
    </row>
    <row r="12" spans="2:14" ht="18" customHeight="1">
      <c r="B12" s="6" t="s">
        <v>43</v>
      </c>
      <c r="C12" s="6"/>
      <c r="D12" s="7">
        <f aca="true" t="shared" si="0" ref="D12:D21">H12-N12</f>
        <v>1</v>
      </c>
      <c r="E12" s="54"/>
      <c r="F12" s="7">
        <f aca="true" t="shared" si="1" ref="F12:F21">J12-M12</f>
        <v>5</v>
      </c>
      <c r="G12" s="15"/>
      <c r="H12" s="7">
        <f>220+76+1</f>
        <v>297</v>
      </c>
      <c r="I12" s="54"/>
      <c r="J12" s="7">
        <v>5</v>
      </c>
      <c r="K12" s="96"/>
      <c r="M12" s="166">
        <v>0</v>
      </c>
      <c r="N12" s="163">
        <v>296</v>
      </c>
    </row>
    <row r="13" spans="2:14" ht="18" customHeight="1">
      <c r="B13" s="6" t="s">
        <v>2</v>
      </c>
      <c r="C13" s="6"/>
      <c r="D13" s="7">
        <f t="shared" si="0"/>
        <v>0</v>
      </c>
      <c r="E13" s="54"/>
      <c r="F13" s="7">
        <f>J13-M13</f>
        <v>28</v>
      </c>
      <c r="G13" s="15"/>
      <c r="H13" s="7">
        <v>0</v>
      </c>
      <c r="I13" s="54"/>
      <c r="J13" s="7">
        <v>410</v>
      </c>
      <c r="K13" s="96"/>
      <c r="M13" s="166">
        <v>382</v>
      </c>
      <c r="N13" s="163">
        <v>0</v>
      </c>
    </row>
    <row r="14" spans="2:14" ht="20.25" customHeight="1">
      <c r="B14" s="6" t="s">
        <v>127</v>
      </c>
      <c r="C14" s="6"/>
      <c r="D14" s="7">
        <f t="shared" si="0"/>
        <v>137</v>
      </c>
      <c r="E14" s="54"/>
      <c r="F14" s="7">
        <f t="shared" si="1"/>
        <v>38</v>
      </c>
      <c r="G14" s="15"/>
      <c r="H14" s="7">
        <v>326</v>
      </c>
      <c r="I14" s="54"/>
      <c r="J14" s="7">
        <v>117</v>
      </c>
      <c r="K14" s="96"/>
      <c r="M14" s="166">
        <v>79</v>
      </c>
      <c r="N14" s="163">
        <v>189</v>
      </c>
    </row>
    <row r="15" spans="2:14" ht="21.75" customHeight="1">
      <c r="B15" s="6" t="s">
        <v>128</v>
      </c>
      <c r="C15" s="6"/>
      <c r="D15" s="7">
        <f t="shared" si="0"/>
        <v>9</v>
      </c>
      <c r="E15" s="50"/>
      <c r="F15" s="7">
        <f t="shared" si="1"/>
        <v>7</v>
      </c>
      <c r="G15" s="15"/>
      <c r="H15" s="7">
        <f>145+151+54+1-H14</f>
        <v>25</v>
      </c>
      <c r="I15" s="50"/>
      <c r="J15" s="7">
        <v>21</v>
      </c>
      <c r="K15" s="96"/>
      <c r="M15" s="166">
        <v>14</v>
      </c>
      <c r="N15" s="163">
        <v>16</v>
      </c>
    </row>
    <row r="16" spans="2:15" ht="18" customHeight="1">
      <c r="B16" s="9" t="s">
        <v>107</v>
      </c>
      <c r="C16" s="6"/>
      <c r="D16" s="7">
        <f>H16-N16</f>
        <v>13</v>
      </c>
      <c r="E16" s="43"/>
      <c r="F16" s="7">
        <f>J16-M16</f>
        <v>0</v>
      </c>
      <c r="G16" s="47"/>
      <c r="H16" s="137">
        <v>55</v>
      </c>
      <c r="I16" s="43"/>
      <c r="J16" s="7">
        <f>0-J17</f>
        <v>0</v>
      </c>
      <c r="K16" s="96"/>
      <c r="M16" s="166">
        <v>0</v>
      </c>
      <c r="N16" s="163">
        <v>42</v>
      </c>
      <c r="O16" s="161">
        <f>42+10+14</f>
        <v>66</v>
      </c>
    </row>
    <row r="17" spans="2:14" ht="18" customHeight="1">
      <c r="B17" s="9" t="s">
        <v>117</v>
      </c>
      <c r="C17" s="6"/>
      <c r="D17" s="7">
        <f t="shared" si="0"/>
        <v>37</v>
      </c>
      <c r="E17" s="43"/>
      <c r="F17" s="7">
        <f>J17-M17</f>
        <v>0</v>
      </c>
      <c r="G17" s="47"/>
      <c r="H17" s="137">
        <f>42+13+14+10+48+37-1-H16-H18</f>
        <v>39</v>
      </c>
      <c r="I17" s="43"/>
      <c r="J17" s="7">
        <v>0</v>
      </c>
      <c r="K17" s="96"/>
      <c r="M17" s="166">
        <v>0</v>
      </c>
      <c r="N17" s="163">
        <f>66-N16-N18</f>
        <v>2</v>
      </c>
    </row>
    <row r="18" spans="2:14" ht="18" customHeight="1">
      <c r="B18" s="9" t="s">
        <v>114</v>
      </c>
      <c r="C18" s="6"/>
      <c r="D18" s="7">
        <f t="shared" si="0"/>
        <v>47</v>
      </c>
      <c r="E18" s="43"/>
      <c r="F18" s="7">
        <f>J18-M18</f>
        <v>0</v>
      </c>
      <c r="G18" s="47"/>
      <c r="H18" s="137">
        <v>69</v>
      </c>
      <c r="I18" s="43"/>
      <c r="J18" s="7">
        <v>0</v>
      </c>
      <c r="K18" s="96"/>
      <c r="M18" s="166">
        <v>0</v>
      </c>
      <c r="N18" s="163">
        <v>22</v>
      </c>
    </row>
    <row r="19" spans="2:14" ht="18" customHeight="1">
      <c r="B19" s="84" t="s">
        <v>129</v>
      </c>
      <c r="C19" s="6"/>
      <c r="D19" s="7">
        <f t="shared" si="0"/>
        <v>0</v>
      </c>
      <c r="E19" s="43"/>
      <c r="F19" s="7">
        <f t="shared" si="1"/>
        <v>-100</v>
      </c>
      <c r="G19" s="47"/>
      <c r="H19" s="7">
        <v>0</v>
      </c>
      <c r="I19" s="43"/>
      <c r="J19" s="7">
        <v>-100</v>
      </c>
      <c r="K19" s="96"/>
      <c r="M19" s="166">
        <v>0</v>
      </c>
      <c r="N19" s="163">
        <v>0</v>
      </c>
    </row>
    <row r="20" spans="2:17" s="87" customFormat="1" ht="16.5">
      <c r="B20" s="6" t="s">
        <v>130</v>
      </c>
      <c r="C20" s="6"/>
      <c r="D20" s="7">
        <f t="shared" si="0"/>
        <v>0</v>
      </c>
      <c r="E20" s="50"/>
      <c r="F20" s="7">
        <f t="shared" si="1"/>
        <v>26</v>
      </c>
      <c r="G20" s="15"/>
      <c r="H20" s="7">
        <v>0</v>
      </c>
      <c r="I20" s="50"/>
      <c r="J20" s="15">
        <v>103</v>
      </c>
      <c r="K20" s="96"/>
      <c r="L20" s="161"/>
      <c r="M20" s="166">
        <v>77</v>
      </c>
      <c r="N20" s="161">
        <v>0</v>
      </c>
      <c r="O20" s="161"/>
      <c r="P20" s="161"/>
      <c r="Q20" s="161"/>
    </row>
    <row r="21" spans="2:17" s="87" customFormat="1" ht="16.5">
      <c r="B21" s="6" t="s">
        <v>51</v>
      </c>
      <c r="C21" s="6"/>
      <c r="D21" s="7">
        <f t="shared" si="0"/>
        <v>-87</v>
      </c>
      <c r="E21" s="50"/>
      <c r="F21" s="7">
        <f t="shared" si="1"/>
        <v>-5</v>
      </c>
      <c r="G21" s="15"/>
      <c r="H21" s="15">
        <f>-105-58-87</f>
        <v>-250</v>
      </c>
      <c r="I21" s="50"/>
      <c r="J21" s="15">
        <v>-28</v>
      </c>
      <c r="K21" s="96"/>
      <c r="L21" s="161"/>
      <c r="M21" s="166">
        <v>-23</v>
      </c>
      <c r="N21" s="163">
        <v>-163</v>
      </c>
      <c r="O21" s="161"/>
      <c r="P21" s="161"/>
      <c r="Q21" s="161"/>
    </row>
    <row r="22" spans="2:17" s="87" customFormat="1" ht="17.25" thickBot="1">
      <c r="B22" s="6" t="s">
        <v>90</v>
      </c>
      <c r="C22" s="6"/>
      <c r="D22" s="16">
        <f>SUM(D11:D21)</f>
        <v>806</v>
      </c>
      <c r="E22" s="15"/>
      <c r="F22" s="16">
        <f>SUM(F11:F21)</f>
        <v>630</v>
      </c>
      <c r="G22" s="15"/>
      <c r="H22" s="16">
        <f>SUM(H11:H21)</f>
        <v>2182</v>
      </c>
      <c r="I22" s="14"/>
      <c r="J22" s="16">
        <f>SUM(J11:J21)</f>
        <v>1831</v>
      </c>
      <c r="K22" s="96"/>
      <c r="L22" s="161"/>
      <c r="M22" s="166"/>
      <c r="N22" s="163">
        <v>1376</v>
      </c>
      <c r="O22" s="161"/>
      <c r="P22" s="161"/>
      <c r="Q22" s="161"/>
    </row>
    <row r="23" spans="2:17" s="87" customFormat="1" ht="17.25" thickTop="1">
      <c r="B23" s="6"/>
      <c r="C23" s="6"/>
      <c r="D23" s="15"/>
      <c r="E23" s="50"/>
      <c r="F23" s="15"/>
      <c r="G23" s="15"/>
      <c r="H23" s="15"/>
      <c r="I23" s="50"/>
      <c r="J23" s="15"/>
      <c r="K23" s="96"/>
      <c r="L23" s="161"/>
      <c r="M23" s="166"/>
      <c r="N23" s="161"/>
      <c r="O23" s="161"/>
      <c r="P23" s="161"/>
      <c r="Q23" s="161"/>
    </row>
    <row r="24" spans="2:17" s="87" customFormat="1" ht="16.5">
      <c r="B24" s="156"/>
      <c r="C24" s="156"/>
      <c r="D24" s="55"/>
      <c r="E24" s="135"/>
      <c r="F24" s="55"/>
      <c r="G24" s="55"/>
      <c r="H24" s="55"/>
      <c r="I24" s="135"/>
      <c r="J24" s="55"/>
      <c r="K24" s="96"/>
      <c r="L24" s="161"/>
      <c r="M24" s="166"/>
      <c r="N24" s="161"/>
      <c r="O24" s="161"/>
      <c r="P24" s="161"/>
      <c r="Q24" s="161"/>
    </row>
    <row r="25" spans="2:13" ht="18" customHeight="1" thickBot="1">
      <c r="B25" s="156" t="s">
        <v>39</v>
      </c>
      <c r="C25" s="157" t="s">
        <v>84</v>
      </c>
      <c r="D25" s="141">
        <f>'Cons IS'!E29</f>
        <v>0.72</v>
      </c>
      <c r="E25" s="142"/>
      <c r="F25" s="141">
        <f>'Cons IS'!G29</f>
        <v>0.77</v>
      </c>
      <c r="G25" s="158"/>
      <c r="H25" s="141">
        <f>'Cons IS'!I29</f>
        <v>1.81</v>
      </c>
      <c r="I25" s="142"/>
      <c r="J25" s="141">
        <f>'Cons IS'!K29</f>
        <v>1.59</v>
      </c>
      <c r="K25" s="102"/>
      <c r="M25" s="166"/>
    </row>
    <row r="26" spans="2:13" ht="18" customHeight="1" thickBot="1" thickTop="1">
      <c r="B26" s="156"/>
      <c r="C26" s="159" t="s">
        <v>83</v>
      </c>
      <c r="D26" s="141">
        <f>'Cons IS'!E36</f>
        <v>0.89</v>
      </c>
      <c r="E26" s="142"/>
      <c r="F26" s="141">
        <f>'Cons IS'!G36</f>
        <v>0.77</v>
      </c>
      <c r="G26" s="158"/>
      <c r="H26" s="141">
        <f>'Cons IS'!I36</f>
        <v>2.43</v>
      </c>
      <c r="I26" s="142"/>
      <c r="J26" s="141">
        <f>'Cons IS'!K36</f>
        <v>2.23</v>
      </c>
      <c r="K26" s="102"/>
      <c r="M26" s="166"/>
    </row>
    <row r="27" spans="2:13" ht="18" customHeight="1" thickTop="1">
      <c r="B27" s="156"/>
      <c r="C27" s="159"/>
      <c r="D27" s="158"/>
      <c r="E27" s="142"/>
      <c r="F27" s="158"/>
      <c r="G27" s="158"/>
      <c r="H27" s="158"/>
      <c r="I27" s="142"/>
      <c r="J27" s="158"/>
      <c r="K27" s="102"/>
      <c r="M27" s="166"/>
    </row>
    <row r="28" spans="2:13" ht="18" customHeight="1">
      <c r="B28" s="156" t="s">
        <v>121</v>
      </c>
      <c r="C28" s="159"/>
      <c r="D28" s="158"/>
      <c r="E28" s="142"/>
      <c r="F28" s="158"/>
      <c r="G28" s="158"/>
      <c r="H28" s="158"/>
      <c r="I28" s="142"/>
      <c r="J28" s="158"/>
      <c r="K28" s="102"/>
      <c r="M28" s="166"/>
    </row>
    <row r="29" spans="2:13" ht="17.25" customHeight="1" thickBot="1">
      <c r="B29" s="185" t="s">
        <v>120</v>
      </c>
      <c r="C29" s="157" t="s">
        <v>84</v>
      </c>
      <c r="D29" s="134">
        <v>10</v>
      </c>
      <c r="E29" s="56"/>
      <c r="F29" s="134">
        <v>12</v>
      </c>
      <c r="G29" s="146"/>
      <c r="H29" s="134">
        <v>1</v>
      </c>
      <c r="I29" s="56"/>
      <c r="J29" s="134">
        <v>5</v>
      </c>
      <c r="M29" s="166"/>
    </row>
    <row r="30" spans="2:13" ht="18" thickBot="1" thickTop="1">
      <c r="B30" s="185"/>
      <c r="C30" s="159" t="s">
        <v>83</v>
      </c>
      <c r="D30" s="134">
        <v>10</v>
      </c>
      <c r="E30" s="56"/>
      <c r="F30" s="134">
        <v>12</v>
      </c>
      <c r="G30" s="146"/>
      <c r="H30" s="134">
        <v>33</v>
      </c>
      <c r="I30" s="56"/>
      <c r="J30" s="134">
        <v>35</v>
      </c>
      <c r="M30" s="166"/>
    </row>
    <row r="31" spans="2:13" ht="18" customHeight="1" thickTop="1">
      <c r="B31" s="156"/>
      <c r="C31" s="159"/>
      <c r="D31" s="158"/>
      <c r="E31" s="142"/>
      <c r="F31" s="158"/>
      <c r="G31" s="158"/>
      <c r="H31" s="158"/>
      <c r="I31" s="142"/>
      <c r="J31" s="158"/>
      <c r="K31" s="102"/>
      <c r="M31" s="166"/>
    </row>
    <row r="32" spans="2:13" ht="18" customHeight="1" thickBot="1">
      <c r="B32" s="10" t="s">
        <v>118</v>
      </c>
      <c r="C32" s="157" t="s">
        <v>84</v>
      </c>
      <c r="D32" s="134">
        <f>'Cons IS'!E31</f>
        <v>915</v>
      </c>
      <c r="E32" s="56"/>
      <c r="F32" s="134">
        <f>'Cons IS'!G31</f>
        <v>837</v>
      </c>
      <c r="G32" s="146"/>
      <c r="H32" s="134">
        <f>'Cons IS'!I31</f>
        <v>896</v>
      </c>
      <c r="I32" s="56"/>
      <c r="J32" s="134">
        <f>'Cons IS'!K31</f>
        <v>821</v>
      </c>
      <c r="K32" s="102"/>
      <c r="M32" s="166"/>
    </row>
    <row r="33" spans="2:13" ht="18" customHeight="1" thickBot="1" thickTop="1">
      <c r="B33" s="156"/>
      <c r="C33" s="159" t="s">
        <v>83</v>
      </c>
      <c r="D33" s="134">
        <f>'Cons IS'!E39</f>
        <v>915</v>
      </c>
      <c r="E33" s="56"/>
      <c r="F33" s="134">
        <f>'Cons IS'!G39</f>
        <v>837</v>
      </c>
      <c r="G33" s="146"/>
      <c r="H33" s="134">
        <f>'Cons IS'!I39</f>
        <v>912</v>
      </c>
      <c r="I33" s="56"/>
      <c r="J33" s="134">
        <f>'Cons IS'!K39</f>
        <v>837</v>
      </c>
      <c r="K33" s="102"/>
      <c r="M33" s="166"/>
    </row>
    <row r="34" spans="2:13" ht="16.5" thickTop="1">
      <c r="B34" s="52"/>
      <c r="C34" s="52"/>
      <c r="D34" s="52"/>
      <c r="E34" s="52"/>
      <c r="F34" s="52"/>
      <c r="G34" s="155"/>
      <c r="H34" s="52"/>
      <c r="I34" s="52"/>
      <c r="J34" s="52"/>
      <c r="M34" s="166"/>
    </row>
    <row r="35" spans="2:16" ht="31.5" customHeight="1">
      <c r="B35" s="180" t="s">
        <v>122</v>
      </c>
      <c r="C35" s="180"/>
      <c r="D35" s="180"/>
      <c r="E35" s="180"/>
      <c r="F35" s="180"/>
      <c r="G35" s="180"/>
      <c r="H35" s="180"/>
      <c r="I35" s="180"/>
      <c r="J35" s="180"/>
      <c r="K35" s="133"/>
      <c r="L35" s="167"/>
      <c r="M35" s="167"/>
      <c r="N35" s="167"/>
      <c r="O35" s="167"/>
      <c r="P35" s="167"/>
    </row>
    <row r="36" spans="2:13" ht="15.75">
      <c r="B36" s="180"/>
      <c r="C36" s="180"/>
      <c r="D36" s="180"/>
      <c r="E36" s="180"/>
      <c r="F36" s="180"/>
      <c r="G36" s="180"/>
      <c r="H36" s="180"/>
      <c r="I36" s="180"/>
      <c r="J36" s="180"/>
      <c r="M36" s="166"/>
    </row>
    <row r="37" ht="15.75">
      <c r="M37" s="166"/>
    </row>
    <row r="39" spans="2:16" ht="41.25" customHeight="1">
      <c r="B39" s="180"/>
      <c r="C39" s="180"/>
      <c r="D39" s="180"/>
      <c r="E39" s="180"/>
      <c r="F39" s="180"/>
      <c r="G39" s="180"/>
      <c r="H39" s="180"/>
      <c r="I39" s="180"/>
      <c r="J39" s="180"/>
      <c r="K39" s="180"/>
      <c r="L39" s="180"/>
      <c r="M39" s="180"/>
      <c r="N39" s="180"/>
      <c r="O39" s="180"/>
      <c r="P39" s="180"/>
    </row>
  </sheetData>
  <mergeCells count="8">
    <mergeCell ref="B39:P39"/>
    <mergeCell ref="B36:J36"/>
    <mergeCell ref="B35:J35"/>
    <mergeCell ref="H8:J8"/>
    <mergeCell ref="H9:J9"/>
    <mergeCell ref="D8:F8"/>
    <mergeCell ref="D9:F9"/>
    <mergeCell ref="B29:B30"/>
  </mergeCells>
  <printOptions/>
  <pageMargins left="0.38" right="0.4" top="1" bottom="1" header="0.5" footer="0.5"/>
  <pageSetup horizontalDpi="300" verticalDpi="300" orientation="portrait" scale="64" r:id="rId2"/>
  <drawing r:id="rId1"/>
</worksheet>
</file>

<file path=xl/worksheets/sheet4.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B15" sqref="B15:C15"/>
    </sheetView>
  </sheetViews>
  <sheetFormatPr defaultColWidth="9.00390625" defaultRowHeight="15"/>
  <cols>
    <col min="1" max="1" width="2.00390625" style="85" customWidth="1"/>
    <col min="2" max="2" width="60.125" style="85" customWidth="1"/>
    <col min="3" max="3" width="12.50390625" style="85" customWidth="1"/>
    <col min="4" max="4" width="9.375" style="85" customWidth="1"/>
    <col min="5" max="5" width="0.6171875" style="87" customWidth="1"/>
    <col min="6" max="6" width="9.375" style="85" customWidth="1"/>
    <col min="7" max="7" width="2.25390625" style="85" customWidth="1"/>
    <col min="8" max="8" width="9.25390625" style="85" customWidth="1"/>
    <col min="9" max="9" width="1.12109375" style="85" customWidth="1"/>
    <col min="10" max="10" width="7.25390625" style="85" customWidth="1"/>
    <col min="11" max="11" width="1.875" style="85" customWidth="1"/>
    <col min="12" max="16384" width="9.00390625" style="85" customWidth="1"/>
  </cols>
  <sheetData>
    <row r="1" spans="1:10" s="43" customFormat="1" ht="44.25">
      <c r="A1" s="105"/>
      <c r="B1" s="41"/>
      <c r="C1" s="18"/>
      <c r="D1" s="18" t="s">
        <v>19</v>
      </c>
      <c r="E1" s="41"/>
      <c r="F1" s="18"/>
      <c r="G1" s="42"/>
      <c r="H1" s="42"/>
      <c r="I1" s="42"/>
      <c r="J1" s="42"/>
    </row>
    <row r="2" s="43" customFormat="1" ht="15">
      <c r="E2" s="47"/>
    </row>
    <row r="3" spans="2:10" s="43" customFormat="1" ht="20.25">
      <c r="B3" s="186" t="s">
        <v>41</v>
      </c>
      <c r="C3" s="186"/>
      <c r="D3" s="186"/>
      <c r="E3" s="186"/>
      <c r="F3" s="186"/>
      <c r="G3" s="186"/>
      <c r="H3" s="186"/>
      <c r="I3" s="186"/>
      <c r="J3" s="186"/>
    </row>
    <row r="4" spans="2:10" s="43" customFormat="1" ht="15.75">
      <c r="B4" s="187" t="s">
        <v>82</v>
      </c>
      <c r="C4" s="187"/>
      <c r="D4" s="187"/>
      <c r="E4" s="187"/>
      <c r="F4" s="187"/>
      <c r="G4" s="187"/>
      <c r="H4" s="187"/>
      <c r="I4" s="187"/>
      <c r="J4" s="187"/>
    </row>
    <row r="5" spans="2:10" s="43" customFormat="1" ht="15.75">
      <c r="B5" s="80"/>
      <c r="C5" s="80"/>
      <c r="D5" s="80"/>
      <c r="E5" s="80"/>
      <c r="F5" s="80"/>
      <c r="G5" s="80"/>
      <c r="H5" s="80"/>
      <c r="I5" s="80"/>
      <c r="J5" s="80"/>
    </row>
    <row r="6" spans="2:10" s="43" customFormat="1" ht="15.75">
      <c r="B6" s="80"/>
      <c r="C6" s="80"/>
      <c r="D6" s="80"/>
      <c r="E6" s="80"/>
      <c r="F6" s="80"/>
      <c r="G6" s="80"/>
      <c r="H6" s="80"/>
      <c r="I6" s="80"/>
      <c r="J6" s="80"/>
    </row>
    <row r="7" ht="15">
      <c r="C7" s="97"/>
    </row>
    <row r="8" spans="3:10" ht="37.5" customHeight="1">
      <c r="C8" s="97"/>
      <c r="D8" s="182" t="s">
        <v>38</v>
      </c>
      <c r="E8" s="182"/>
      <c r="F8" s="182"/>
      <c r="G8" s="43"/>
      <c r="H8" s="182" t="s">
        <v>100</v>
      </c>
      <c r="I8" s="182"/>
      <c r="J8" s="182"/>
    </row>
    <row r="9" spans="4:10" ht="21" customHeight="1">
      <c r="D9" s="183" t="s">
        <v>99</v>
      </c>
      <c r="E9" s="184"/>
      <c r="F9" s="183"/>
      <c r="G9" s="43"/>
      <c r="H9" s="183" t="s">
        <v>99</v>
      </c>
      <c r="I9" s="184"/>
      <c r="J9" s="183"/>
    </row>
    <row r="10" spans="4:10" ht="18.75">
      <c r="D10" s="2">
        <v>2009</v>
      </c>
      <c r="E10" s="3" t="e">
        <f>#REF!</f>
        <v>#REF!</v>
      </c>
      <c r="F10" s="2">
        <v>2008</v>
      </c>
      <c r="G10" s="43"/>
      <c r="H10" s="2">
        <v>2009</v>
      </c>
      <c r="I10" s="3"/>
      <c r="J10" s="2">
        <v>2008</v>
      </c>
    </row>
    <row r="11" spans="2:10" ht="18" customHeight="1">
      <c r="B11" s="6" t="s">
        <v>42</v>
      </c>
      <c r="C11" s="6"/>
      <c r="D11" s="7">
        <f>'Cons IS'!E18</f>
        <v>753</v>
      </c>
      <c r="E11" s="50"/>
      <c r="F11" s="7">
        <f>'Cons IS'!G18</f>
        <v>622</v>
      </c>
      <c r="G11" s="43"/>
      <c r="H11" s="7">
        <f>'Cons IS'!I18</f>
        <v>1993</v>
      </c>
      <c r="I11" s="50"/>
      <c r="J11" s="7">
        <f>'Cons IS'!K18</f>
        <v>1557</v>
      </c>
    </row>
    <row r="12" spans="2:10" ht="18" customHeight="1">
      <c r="B12" s="6" t="s">
        <v>43</v>
      </c>
      <c r="C12" s="6"/>
      <c r="D12" s="7">
        <f>'IS Rec'!D12</f>
        <v>1</v>
      </c>
      <c r="E12" s="50"/>
      <c r="F12" s="7">
        <f>'IS Rec'!F12</f>
        <v>5</v>
      </c>
      <c r="G12" s="43"/>
      <c r="H12" s="7">
        <f>'IS Rec'!H12</f>
        <v>297</v>
      </c>
      <c r="I12" s="50"/>
      <c r="J12" s="7">
        <f>'IS Rec'!J12</f>
        <v>5</v>
      </c>
    </row>
    <row r="13" spans="2:10" ht="18" customHeight="1">
      <c r="B13" s="6" t="s">
        <v>2</v>
      </c>
      <c r="C13" s="6"/>
      <c r="D13" s="7">
        <f>'IS Rec'!D13</f>
        <v>0</v>
      </c>
      <c r="E13" s="50"/>
      <c r="F13" s="7">
        <f>'IS Rec'!F13</f>
        <v>28</v>
      </c>
      <c r="G13" s="43"/>
      <c r="H13" s="7">
        <f>'IS Rec'!H13</f>
        <v>0</v>
      </c>
      <c r="I13" s="50"/>
      <c r="J13" s="7">
        <f>'IS Rec'!J13</f>
        <v>410</v>
      </c>
    </row>
    <row r="14" spans="2:10" ht="18" customHeight="1">
      <c r="B14" s="185" t="s">
        <v>44</v>
      </c>
      <c r="C14" s="185"/>
      <c r="D14" s="15">
        <f>'IS Rec'!D14</f>
        <v>137</v>
      </c>
      <c r="E14" s="15"/>
      <c r="F14" s="15">
        <f>'IS Rec'!F14</f>
        <v>38</v>
      </c>
      <c r="G14" s="54"/>
      <c r="H14" s="15">
        <f>'IS Rec'!H14</f>
        <v>326</v>
      </c>
      <c r="I14" s="15"/>
      <c r="J14" s="15">
        <f>'IS Rec'!J14</f>
        <v>117</v>
      </c>
    </row>
    <row r="15" spans="2:10" ht="18" customHeight="1">
      <c r="B15" s="185" t="s">
        <v>45</v>
      </c>
      <c r="C15" s="185"/>
      <c r="D15" s="15">
        <f>'IS Rec'!D15</f>
        <v>9</v>
      </c>
      <c r="E15" s="15"/>
      <c r="F15" s="15">
        <f>'IS Rec'!F15</f>
        <v>7</v>
      </c>
      <c r="G15" s="54"/>
      <c r="H15" s="15">
        <f>'IS Rec'!H15</f>
        <v>25</v>
      </c>
      <c r="I15" s="15"/>
      <c r="J15" s="15">
        <f>'IS Rec'!J15</f>
        <v>21</v>
      </c>
    </row>
    <row r="16" spans="2:10" ht="20.25" customHeight="1">
      <c r="B16" s="185" t="s">
        <v>107</v>
      </c>
      <c r="C16" s="185"/>
      <c r="D16" s="15">
        <f>'IS Rec'!D16</f>
        <v>13</v>
      </c>
      <c r="E16" s="15"/>
      <c r="F16" s="15">
        <f>'IS Rec'!F16</f>
        <v>0</v>
      </c>
      <c r="G16" s="54"/>
      <c r="H16" s="15">
        <f>'IS Rec'!H16</f>
        <v>55</v>
      </c>
      <c r="I16" s="15"/>
      <c r="J16" s="15">
        <f>'IS Rec'!J16</f>
        <v>0</v>
      </c>
    </row>
    <row r="17" spans="2:10" ht="20.25" customHeight="1">
      <c r="B17" s="9" t="s">
        <v>117</v>
      </c>
      <c r="C17" s="6"/>
      <c r="D17" s="15">
        <f>'IS Rec'!D17</f>
        <v>37</v>
      </c>
      <c r="E17" s="15"/>
      <c r="F17" s="15">
        <f>'IS Rec'!F17</f>
        <v>0</v>
      </c>
      <c r="G17" s="54"/>
      <c r="H17" s="15">
        <f>'IS Rec'!H17</f>
        <v>39</v>
      </c>
      <c r="I17" s="15"/>
      <c r="J17" s="15">
        <f>'IS Rec'!J17</f>
        <v>0</v>
      </c>
    </row>
    <row r="18" spans="2:10" ht="20.25" customHeight="1">
      <c r="B18" s="6" t="s">
        <v>114</v>
      </c>
      <c r="C18" s="6"/>
      <c r="D18" s="15">
        <f>'IS Rec'!D18</f>
        <v>47</v>
      </c>
      <c r="E18" s="15"/>
      <c r="F18" s="15">
        <f>'IS Rec'!F18</f>
        <v>0</v>
      </c>
      <c r="G18" s="54"/>
      <c r="H18" s="15">
        <f>'IS Rec'!H18</f>
        <v>69</v>
      </c>
      <c r="I18" s="15"/>
      <c r="J18" s="15">
        <f>'IS Rec'!J18</f>
        <v>0</v>
      </c>
    </row>
    <row r="19" spans="2:10" ht="18" customHeight="1" thickBot="1">
      <c r="B19" s="6" t="s">
        <v>46</v>
      </c>
      <c r="C19" s="6"/>
      <c r="D19" s="16">
        <f>SUM(D11:D18)</f>
        <v>997</v>
      </c>
      <c r="E19" s="15"/>
      <c r="F19" s="16">
        <f>SUM(F11:F18)</f>
        <v>700</v>
      </c>
      <c r="G19" s="43"/>
      <c r="H19" s="16">
        <f>SUM(H11:H18)</f>
        <v>2804</v>
      </c>
      <c r="I19" s="15"/>
      <c r="J19" s="16">
        <f>SUM(J11:J18)</f>
        <v>2110</v>
      </c>
    </row>
    <row r="20" spans="2:6" s="87" customFormat="1" ht="17.25" thickTop="1">
      <c r="B20" s="92"/>
      <c r="C20" s="92"/>
      <c r="D20" s="100"/>
      <c r="E20" s="96"/>
      <c r="F20" s="100"/>
    </row>
    <row r="21" spans="2:6" s="87" customFormat="1" ht="16.5">
      <c r="B21" s="92"/>
      <c r="C21" s="92"/>
      <c r="D21" s="100"/>
      <c r="E21" s="96"/>
      <c r="F21" s="100"/>
    </row>
    <row r="22" spans="2:6" ht="18" customHeight="1">
      <c r="B22" s="92"/>
      <c r="C22" s="115"/>
      <c r="D22" s="114"/>
      <c r="E22" s="102"/>
      <c r="F22" s="114"/>
    </row>
    <row r="23" spans="2:6" ht="18" customHeight="1">
      <c r="B23" s="92"/>
      <c r="C23" s="115"/>
      <c r="D23" s="114"/>
      <c r="E23" s="102"/>
      <c r="F23" s="114"/>
    </row>
    <row r="24" spans="3:6" ht="15">
      <c r="C24" s="87"/>
      <c r="D24" s="87"/>
      <c r="F24" s="87"/>
    </row>
    <row r="25" spans="3:6" ht="15">
      <c r="C25" s="87"/>
      <c r="D25" s="87"/>
      <c r="F25" s="87"/>
    </row>
  </sheetData>
  <mergeCells count="9">
    <mergeCell ref="B3:J3"/>
    <mergeCell ref="B4:J4"/>
    <mergeCell ref="H8:J8"/>
    <mergeCell ref="H9:J9"/>
    <mergeCell ref="B16:C16"/>
    <mergeCell ref="D8:F8"/>
    <mergeCell ref="D9:F9"/>
    <mergeCell ref="B14:C14"/>
    <mergeCell ref="B15:C15"/>
  </mergeCells>
  <printOptions/>
  <pageMargins left="0.38" right="0.4" top="1" bottom="1" header="0.5" footer="0.5"/>
  <pageSetup horizontalDpi="300" verticalDpi="300" orientation="portrait" scale="75" r:id="rId2"/>
  <ignoredErrors>
    <ignoredError sqref="E10" evalError="1"/>
  </ignoredErrors>
  <drawing r:id="rId1"/>
</worksheet>
</file>

<file path=xl/worksheets/sheet5.xml><?xml version="1.0" encoding="utf-8"?>
<worksheet xmlns="http://schemas.openxmlformats.org/spreadsheetml/2006/main" xmlns:r="http://schemas.openxmlformats.org/officeDocument/2006/relationships">
  <dimension ref="A1:S29"/>
  <sheetViews>
    <sheetView showGridLines="0" zoomScale="75" zoomScaleNormal="75" workbookViewId="0" topLeftCell="A1">
      <selection activeCell="B4" sqref="B4"/>
    </sheetView>
  </sheetViews>
  <sheetFormatPr defaultColWidth="9.00390625" defaultRowHeight="15"/>
  <cols>
    <col min="1" max="1" width="1.875" style="85" customWidth="1"/>
    <col min="2" max="2" width="67.625" style="85" customWidth="1"/>
    <col min="3" max="3" width="12.625" style="85" customWidth="1"/>
    <col min="4" max="4" width="0.74609375" style="85" customWidth="1"/>
    <col min="5" max="5" width="12.625" style="110" customWidth="1"/>
    <col min="6" max="6" width="0.74609375" style="85" customWidth="1"/>
    <col min="7" max="7" width="12.625" style="85" customWidth="1"/>
    <col min="8" max="8" width="0.74609375" style="85" customWidth="1"/>
    <col min="9" max="9" width="12.625" style="110" customWidth="1"/>
    <col min="10" max="10" width="1.12109375" style="87" customWidth="1"/>
    <col min="11" max="12" width="1.12109375" style="161" hidden="1" customWidth="1"/>
    <col min="13" max="13" width="0.875" style="161" hidden="1" customWidth="1"/>
    <col min="14" max="14" width="6.625" style="161" hidden="1" customWidth="1"/>
    <col min="15" max="16" width="9.00390625" style="161" hidden="1" customWidth="1"/>
    <col min="17" max="19" width="0" style="161" hidden="1" customWidth="1"/>
    <col min="20" max="16384" width="9.00390625" style="85" customWidth="1"/>
  </cols>
  <sheetData>
    <row r="1" spans="1:19" s="43" customFormat="1" ht="44.25">
      <c r="A1" s="105"/>
      <c r="B1" s="41"/>
      <c r="C1" s="18"/>
      <c r="D1" s="42"/>
      <c r="E1" s="18" t="s">
        <v>19</v>
      </c>
      <c r="F1" s="42"/>
      <c r="G1" s="18"/>
      <c r="H1" s="42"/>
      <c r="I1" s="51"/>
      <c r="J1" s="47"/>
      <c r="K1" s="161"/>
      <c r="L1" s="161"/>
      <c r="M1" s="161"/>
      <c r="N1" s="161"/>
      <c r="O1" s="161"/>
      <c r="P1" s="161"/>
      <c r="Q1" s="161"/>
      <c r="R1" s="161"/>
      <c r="S1" s="161"/>
    </row>
    <row r="2" spans="5:19" s="43" customFormat="1" ht="15">
      <c r="E2" s="52"/>
      <c r="I2" s="52"/>
      <c r="J2" s="47"/>
      <c r="K2" s="161"/>
      <c r="L2" s="161"/>
      <c r="M2" s="161"/>
      <c r="N2" s="161"/>
      <c r="O2" s="161"/>
      <c r="P2" s="161"/>
      <c r="Q2" s="161"/>
      <c r="R2" s="161"/>
      <c r="S2" s="161"/>
    </row>
    <row r="3" spans="2:19" s="43" customFormat="1" ht="20.25">
      <c r="B3" s="4" t="s">
        <v>32</v>
      </c>
      <c r="C3" s="44"/>
      <c r="D3" s="44"/>
      <c r="E3" s="53"/>
      <c r="F3" s="44"/>
      <c r="G3" s="44"/>
      <c r="H3" s="44"/>
      <c r="I3" s="53"/>
      <c r="J3" s="46"/>
      <c r="K3" s="168"/>
      <c r="L3" s="168"/>
      <c r="M3" s="161"/>
      <c r="N3" s="161"/>
      <c r="O3" s="161"/>
      <c r="P3" s="161"/>
      <c r="Q3" s="161"/>
      <c r="R3" s="161"/>
      <c r="S3" s="161"/>
    </row>
    <row r="4" spans="1:19" s="121" customFormat="1" ht="18.75" customHeight="1">
      <c r="A4" s="43"/>
      <c r="B4" s="5" t="s">
        <v>82</v>
      </c>
      <c r="C4" s="81"/>
      <c r="D4" s="117"/>
      <c r="E4" s="118"/>
      <c r="F4" s="117"/>
      <c r="G4" s="117"/>
      <c r="H4" s="117"/>
      <c r="I4" s="118"/>
      <c r="J4" s="119"/>
      <c r="K4" s="168"/>
      <c r="L4" s="168"/>
      <c r="M4" s="161"/>
      <c r="N4" s="161"/>
      <c r="O4" s="161"/>
      <c r="P4" s="161"/>
      <c r="Q4" s="161"/>
      <c r="R4" s="161"/>
      <c r="S4" s="161"/>
    </row>
    <row r="5" spans="5:19" s="121" customFormat="1" ht="15">
      <c r="E5" s="122"/>
      <c r="I5" s="122"/>
      <c r="J5" s="120"/>
      <c r="K5" s="161"/>
      <c r="L5" s="161"/>
      <c r="M5" s="161"/>
      <c r="N5" s="161"/>
      <c r="O5" s="161"/>
      <c r="P5" s="161"/>
      <c r="Q5" s="161"/>
      <c r="R5" s="161"/>
      <c r="S5" s="161"/>
    </row>
    <row r="6" spans="1:19" s="43" customFormat="1" ht="18.75">
      <c r="A6" s="121"/>
      <c r="B6" s="121"/>
      <c r="C6" s="182" t="s">
        <v>38</v>
      </c>
      <c r="D6" s="182"/>
      <c r="E6" s="182"/>
      <c r="F6" s="1"/>
      <c r="G6" s="182" t="s">
        <v>100</v>
      </c>
      <c r="H6" s="182"/>
      <c r="I6" s="182"/>
      <c r="J6" s="47"/>
      <c r="K6" s="161"/>
      <c r="L6" s="161"/>
      <c r="M6" s="161"/>
      <c r="N6" s="161"/>
      <c r="O6" s="161"/>
      <c r="P6" s="161"/>
      <c r="Q6" s="161"/>
      <c r="R6" s="161"/>
      <c r="S6" s="161"/>
    </row>
    <row r="7" spans="3:19" s="43" customFormat="1" ht="18" customHeight="1">
      <c r="C7" s="183" t="s">
        <v>99</v>
      </c>
      <c r="D7" s="184"/>
      <c r="E7" s="183"/>
      <c r="F7" s="3"/>
      <c r="G7" s="183" t="s">
        <v>99</v>
      </c>
      <c r="H7" s="184"/>
      <c r="I7" s="183"/>
      <c r="J7" s="3"/>
      <c r="K7" s="169"/>
      <c r="L7" s="169"/>
      <c r="M7" s="161"/>
      <c r="N7" s="164">
        <v>39965</v>
      </c>
      <c r="O7" s="164">
        <v>39600</v>
      </c>
      <c r="P7" s="161"/>
      <c r="Q7" s="161"/>
      <c r="R7" s="161"/>
      <c r="S7" s="161"/>
    </row>
    <row r="8" spans="3:19" s="43" customFormat="1" ht="18.75">
      <c r="C8" s="2">
        <f>'Cons IS'!E8</f>
        <v>2009</v>
      </c>
      <c r="D8" s="3"/>
      <c r="E8" s="2">
        <v>2008</v>
      </c>
      <c r="F8" s="3"/>
      <c r="G8" s="2">
        <f>'Cons IS'!I8</f>
        <v>2009</v>
      </c>
      <c r="H8" s="3"/>
      <c r="I8" s="25">
        <f>'Cons IS'!K8</f>
        <v>2008</v>
      </c>
      <c r="J8" s="3"/>
      <c r="K8" s="169"/>
      <c r="L8" s="169"/>
      <c r="M8" s="161"/>
      <c r="N8" s="161"/>
      <c r="O8" s="161"/>
      <c r="P8" s="161"/>
      <c r="Q8" s="161"/>
      <c r="R8" s="161"/>
      <c r="S8" s="161"/>
    </row>
    <row r="9" spans="2:12" ht="18" customHeight="1">
      <c r="B9" s="23" t="s">
        <v>35</v>
      </c>
      <c r="C9" s="94"/>
      <c r="D9" s="95"/>
      <c r="E9" s="94"/>
      <c r="F9" s="95"/>
      <c r="G9" s="94"/>
      <c r="H9" s="95"/>
      <c r="I9" s="116"/>
      <c r="J9" s="96"/>
      <c r="K9" s="170"/>
      <c r="L9" s="170"/>
    </row>
    <row r="10" spans="2:16" ht="18" customHeight="1">
      <c r="B10" s="123" t="s">
        <v>106</v>
      </c>
      <c r="C10" s="137">
        <f>'Cons IS'!E24</f>
        <v>650</v>
      </c>
      <c r="D10" s="56"/>
      <c r="E10" s="124">
        <f>'Cons IS'!G24</f>
        <v>632</v>
      </c>
      <c r="F10" s="56"/>
      <c r="G10" s="137">
        <f>'Cons IS'!I24</f>
        <v>1624</v>
      </c>
      <c r="H10" s="56"/>
      <c r="I10" s="124">
        <f>'Cons IS'!K24</f>
        <v>1307</v>
      </c>
      <c r="J10" s="96"/>
      <c r="K10" s="170"/>
      <c r="L10" s="170"/>
      <c r="N10" s="171">
        <f>972+2</f>
        <v>974</v>
      </c>
      <c r="O10" s="161">
        <v>672</v>
      </c>
      <c r="P10" s="161">
        <v>675</v>
      </c>
    </row>
    <row r="11" spans="2:12" ht="6.75" customHeight="1">
      <c r="B11" s="43"/>
      <c r="E11" s="85"/>
      <c r="I11" s="85"/>
      <c r="J11" s="96"/>
      <c r="K11" s="170"/>
      <c r="L11" s="170"/>
    </row>
    <row r="12" spans="2:16" ht="18" customHeight="1">
      <c r="B12" s="24" t="s">
        <v>2</v>
      </c>
      <c r="C12" s="7">
        <f>'IS Rec'!D13</f>
        <v>0</v>
      </c>
      <c r="D12" s="54"/>
      <c r="E12" s="7">
        <f>'IS Rec'!F13</f>
        <v>28</v>
      </c>
      <c r="F12" s="54"/>
      <c r="G12" s="7">
        <f>'IS Rec'!H13</f>
        <v>0</v>
      </c>
      <c r="H12" s="54"/>
      <c r="I12" s="7">
        <f>'IS Rec'!J13</f>
        <v>410</v>
      </c>
      <c r="J12" s="96"/>
      <c r="K12" s="170"/>
      <c r="L12" s="170"/>
      <c r="N12" s="161">
        <v>0</v>
      </c>
      <c r="O12" s="161">
        <v>382</v>
      </c>
      <c r="P12" s="161">
        <v>382</v>
      </c>
    </row>
    <row r="13" spans="2:16" ht="27">
      <c r="B13" s="24" t="s">
        <v>36</v>
      </c>
      <c r="C13" s="15">
        <f>G13-N13</f>
        <v>375</v>
      </c>
      <c r="D13" s="54"/>
      <c r="E13" s="124">
        <f>I13-O13+3</f>
        <v>50</v>
      </c>
      <c r="F13" s="54"/>
      <c r="G13" s="15">
        <v>792</v>
      </c>
      <c r="H13" s="54"/>
      <c r="I13" s="124">
        <v>545</v>
      </c>
      <c r="J13" s="96"/>
      <c r="K13" s="170"/>
      <c r="L13" s="170"/>
      <c r="N13" s="161">
        <f>419-2</f>
        <v>417</v>
      </c>
      <c r="O13" s="161">
        <v>498</v>
      </c>
      <c r="P13" s="161">
        <v>498</v>
      </c>
    </row>
    <row r="14" spans="2:12" ht="6.75" customHeight="1">
      <c r="B14" s="115"/>
      <c r="C14" s="8"/>
      <c r="D14" s="54"/>
      <c r="E14" s="8"/>
      <c r="F14" s="54"/>
      <c r="G14" s="8"/>
      <c r="H14" s="95"/>
      <c r="I14" s="98"/>
      <c r="J14" s="96"/>
      <c r="K14" s="170"/>
      <c r="L14" s="170"/>
    </row>
    <row r="15" spans="2:16" ht="18" customHeight="1">
      <c r="B15" s="6" t="s">
        <v>33</v>
      </c>
      <c r="C15" s="15">
        <f>SUM(C10:C13)</f>
        <v>1025</v>
      </c>
      <c r="D15" s="54"/>
      <c r="E15" s="15">
        <f>SUM(E10:E13)</f>
        <v>710</v>
      </c>
      <c r="F15" s="54"/>
      <c r="G15" s="15">
        <f>SUM(G10:G13)</f>
        <v>2416</v>
      </c>
      <c r="H15" s="95"/>
      <c r="I15" s="15">
        <f>SUM(I10:I13)</f>
        <v>2262</v>
      </c>
      <c r="J15" s="96"/>
      <c r="K15" s="170"/>
      <c r="L15" s="170"/>
      <c r="N15" s="163">
        <f>SUM(N10:N13)</f>
        <v>1391</v>
      </c>
      <c r="O15" s="163">
        <f>SUM(O10:O13)</f>
        <v>1552</v>
      </c>
      <c r="P15" s="163">
        <f>SUM(P10:P13)</f>
        <v>1555</v>
      </c>
    </row>
    <row r="16" spans="2:12" ht="8.25" customHeight="1">
      <c r="B16" s="6"/>
      <c r="C16" s="15"/>
      <c r="D16" s="54"/>
      <c r="E16" s="15"/>
      <c r="F16" s="54"/>
      <c r="G16" s="15"/>
      <c r="H16" s="95"/>
      <c r="I16" s="15"/>
      <c r="J16" s="96"/>
      <c r="K16" s="170"/>
      <c r="L16" s="170"/>
    </row>
    <row r="17" spans="2:16" ht="18" customHeight="1">
      <c r="B17" s="6" t="s">
        <v>111</v>
      </c>
      <c r="C17" s="15">
        <f>G17-N17</f>
        <v>-336</v>
      </c>
      <c r="D17" s="54"/>
      <c r="E17" s="7">
        <f>I17-O17</f>
        <v>-154</v>
      </c>
      <c r="F17" s="54"/>
      <c r="G17" s="7">
        <v>-653</v>
      </c>
      <c r="H17" s="95"/>
      <c r="I17" s="7">
        <v>-281</v>
      </c>
      <c r="J17" s="96"/>
      <c r="K17" s="170"/>
      <c r="L17" s="170"/>
      <c r="N17" s="161">
        <v>-317</v>
      </c>
      <c r="O17" s="161">
        <v>-127</v>
      </c>
      <c r="P17" s="161">
        <f>O17</f>
        <v>-127</v>
      </c>
    </row>
    <row r="18" spans="2:12" ht="8.25" customHeight="1">
      <c r="B18" s="6"/>
      <c r="C18" s="15"/>
      <c r="D18" s="54"/>
      <c r="E18" s="15"/>
      <c r="F18" s="54"/>
      <c r="G18" s="15"/>
      <c r="H18" s="95"/>
      <c r="I18" s="15"/>
      <c r="J18" s="96"/>
      <c r="K18" s="170"/>
      <c r="L18" s="170"/>
    </row>
    <row r="19" spans="2:16" ht="19.5" customHeight="1">
      <c r="B19" s="6" t="s">
        <v>112</v>
      </c>
      <c r="C19" s="15">
        <f>G19-N19</f>
        <v>-897</v>
      </c>
      <c r="D19" s="54"/>
      <c r="E19" s="7">
        <f>I19-O19</f>
        <v>-84</v>
      </c>
      <c r="F19" s="54"/>
      <c r="G19" s="7">
        <v>-2052</v>
      </c>
      <c r="H19" s="95"/>
      <c r="I19" s="7">
        <v>-605</v>
      </c>
      <c r="J19" s="96"/>
      <c r="K19" s="170"/>
      <c r="L19" s="170"/>
      <c r="N19" s="161">
        <v>-1155</v>
      </c>
      <c r="O19" s="161">
        <v>-521</v>
      </c>
      <c r="P19" s="161">
        <f>O19</f>
        <v>-521</v>
      </c>
    </row>
    <row r="20" spans="2:12" ht="8.25" customHeight="1">
      <c r="B20" s="6"/>
      <c r="C20" s="15"/>
      <c r="D20" s="54"/>
      <c r="E20" s="15"/>
      <c r="F20" s="54"/>
      <c r="G20" s="15"/>
      <c r="H20" s="95"/>
      <c r="I20" s="15"/>
      <c r="J20" s="96"/>
      <c r="K20" s="170"/>
      <c r="L20" s="170"/>
    </row>
    <row r="21" spans="2:16" ht="16.5">
      <c r="B21" s="9" t="s">
        <v>104</v>
      </c>
      <c r="C21" s="15">
        <f>G21-N21</f>
        <v>45</v>
      </c>
      <c r="D21" s="54"/>
      <c r="E21" s="7">
        <f>I21-O21</f>
        <v>-102</v>
      </c>
      <c r="F21" s="54"/>
      <c r="G21" s="7">
        <v>33</v>
      </c>
      <c r="H21" s="95"/>
      <c r="I21" s="7">
        <v>-10</v>
      </c>
      <c r="J21" s="96"/>
      <c r="K21" s="170"/>
      <c r="L21" s="170"/>
      <c r="N21" s="161">
        <v>-12</v>
      </c>
      <c r="O21" s="161">
        <v>92</v>
      </c>
      <c r="P21" s="161">
        <f>O21</f>
        <v>92</v>
      </c>
    </row>
    <row r="22" spans="2:12" ht="6.75" customHeight="1">
      <c r="B22" s="115"/>
      <c r="C22" s="8"/>
      <c r="D22" s="54"/>
      <c r="E22" s="8"/>
      <c r="F22" s="54"/>
      <c r="G22" s="8"/>
      <c r="H22" s="95"/>
      <c r="I22" s="98"/>
      <c r="J22" s="96"/>
      <c r="K22" s="170"/>
      <c r="L22" s="170"/>
    </row>
    <row r="23" spans="2:16" ht="18.75" customHeight="1">
      <c r="B23" s="9" t="s">
        <v>109</v>
      </c>
      <c r="C23" s="15">
        <f>SUM(C15:C22)</f>
        <v>-163</v>
      </c>
      <c r="D23" s="54"/>
      <c r="E23" s="15">
        <f>SUM(E15:E22)</f>
        <v>370</v>
      </c>
      <c r="F23" s="54"/>
      <c r="G23" s="15">
        <f>SUM(G15:G22)</f>
        <v>-256</v>
      </c>
      <c r="H23" s="95"/>
      <c r="I23" s="15">
        <f>SUM(I15:I22)</f>
        <v>1366</v>
      </c>
      <c r="J23" s="96"/>
      <c r="K23" s="170"/>
      <c r="L23" s="170"/>
      <c r="N23" s="163">
        <f>SUM(N15:N22)</f>
        <v>-93</v>
      </c>
      <c r="O23" s="163">
        <f>SUM(O15:O22)</f>
        <v>996</v>
      </c>
      <c r="P23" s="163">
        <f>SUM(P15:P22)</f>
        <v>999</v>
      </c>
    </row>
    <row r="24" spans="2:12" ht="8.25" customHeight="1">
      <c r="B24" s="6"/>
      <c r="C24" s="15"/>
      <c r="D24" s="54"/>
      <c r="E24" s="15"/>
      <c r="F24" s="54"/>
      <c r="G24" s="15"/>
      <c r="H24" s="95"/>
      <c r="I24" s="100"/>
      <c r="J24" s="96"/>
      <c r="K24" s="170"/>
      <c r="L24" s="170"/>
    </row>
    <row r="25" spans="2:16" ht="16.5">
      <c r="B25" s="6" t="s">
        <v>34</v>
      </c>
      <c r="C25" s="15">
        <f>N27</f>
        <v>1761</v>
      </c>
      <c r="D25" s="50"/>
      <c r="E25" s="15">
        <v>2484</v>
      </c>
      <c r="F25" s="50"/>
      <c r="G25" s="15">
        <f>'Cons BS'!E10</f>
        <v>1854</v>
      </c>
      <c r="H25" s="96"/>
      <c r="I25" s="15">
        <v>1488</v>
      </c>
      <c r="J25" s="96"/>
      <c r="K25" s="170"/>
      <c r="L25" s="170"/>
      <c r="N25" s="161">
        <v>1854</v>
      </c>
      <c r="O25" s="161">
        <v>1488</v>
      </c>
      <c r="P25" s="161">
        <f>O25</f>
        <v>1488</v>
      </c>
    </row>
    <row r="26" spans="2:12" ht="6.75" customHeight="1">
      <c r="B26" s="23"/>
      <c r="C26" s="8"/>
      <c r="D26" s="54"/>
      <c r="E26" s="8"/>
      <c r="F26" s="54"/>
      <c r="G26" s="8"/>
      <c r="H26" s="95"/>
      <c r="I26" s="98"/>
      <c r="J26" s="96"/>
      <c r="K26" s="170"/>
      <c r="L26" s="170"/>
    </row>
    <row r="27" spans="2:16" ht="17.25" thickBot="1">
      <c r="B27" s="6" t="s">
        <v>91</v>
      </c>
      <c r="C27" s="57">
        <f>C23+C25</f>
        <v>1598</v>
      </c>
      <c r="D27" s="58"/>
      <c r="E27" s="57">
        <f>E23+E25</f>
        <v>2854</v>
      </c>
      <c r="F27" s="58"/>
      <c r="G27" s="57">
        <f>G23+G25</f>
        <v>1598</v>
      </c>
      <c r="H27" s="86"/>
      <c r="I27" s="57">
        <f>I23+I25</f>
        <v>2854</v>
      </c>
      <c r="J27" s="101"/>
      <c r="K27" s="172"/>
      <c r="L27" s="172"/>
      <c r="M27" s="173"/>
      <c r="N27" s="173">
        <f>N23+N25</f>
        <v>1761</v>
      </c>
      <c r="O27" s="173">
        <f>O23+O25</f>
        <v>2484</v>
      </c>
      <c r="P27" s="173">
        <f>P23+P25</f>
        <v>2487</v>
      </c>
    </row>
    <row r="28" spans="2:12" ht="15.75" thickTop="1">
      <c r="B28" s="6"/>
      <c r="C28" s="43"/>
      <c r="D28" s="43"/>
      <c r="E28" s="52"/>
      <c r="F28" s="43"/>
      <c r="G28" s="43"/>
      <c r="J28" s="101"/>
      <c r="K28" s="172"/>
      <c r="L28" s="172"/>
    </row>
    <row r="29" spans="2:18" ht="27.75" customHeight="1">
      <c r="B29" s="180" t="s">
        <v>122</v>
      </c>
      <c r="C29" s="180"/>
      <c r="D29" s="180"/>
      <c r="E29" s="180"/>
      <c r="F29" s="180"/>
      <c r="G29" s="180"/>
      <c r="H29" s="180"/>
      <c r="I29" s="180"/>
      <c r="J29" s="180"/>
      <c r="K29" s="174"/>
      <c r="L29" s="174"/>
      <c r="M29" s="174"/>
      <c r="N29" s="174"/>
      <c r="O29" s="174"/>
      <c r="P29" s="174"/>
      <c r="Q29" s="174"/>
      <c r="R29" s="174"/>
    </row>
  </sheetData>
  <mergeCells count="5">
    <mergeCell ref="B29:J29"/>
    <mergeCell ref="G6:I6"/>
    <mergeCell ref="G7:I7"/>
    <mergeCell ref="C6:E6"/>
    <mergeCell ref="C7:E7"/>
  </mergeCells>
  <printOptions/>
  <pageMargins left="0.38" right="0.25" top="1" bottom="1" header="0.5" footer="0.5"/>
  <pageSetup horizontalDpi="300" verticalDpi="300" orientation="portrait"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28"/>
  <sheetViews>
    <sheetView showGridLines="0" zoomScale="75" zoomScaleNormal="75" workbookViewId="0" topLeftCell="A1">
      <selection activeCell="B3" sqref="B3"/>
    </sheetView>
  </sheetViews>
  <sheetFormatPr defaultColWidth="9.00390625" defaultRowHeight="15"/>
  <cols>
    <col min="1" max="1" width="3.25390625" style="29" customWidth="1"/>
    <col min="2" max="2" width="31.875" style="29" customWidth="1"/>
    <col min="3" max="3" width="13.00390625" style="29" customWidth="1"/>
    <col min="4" max="4" width="0.74609375" style="29" customWidth="1"/>
    <col min="5" max="5" width="11.75390625" style="78" customWidth="1"/>
    <col min="6" max="6" width="1.12109375" style="29" customWidth="1"/>
    <col min="7" max="7" width="11.75390625" style="29" customWidth="1"/>
    <col min="8" max="8" width="0.74609375" style="29" customWidth="1"/>
    <col min="9" max="9" width="11.875" style="29" customWidth="1"/>
    <col min="10" max="10" width="1.875" style="29" customWidth="1"/>
    <col min="11" max="11" width="0" style="161" hidden="1" customWidth="1"/>
    <col min="12" max="12" width="9.00390625" style="161" hidden="1" customWidth="1"/>
    <col min="13" max="13" width="0" style="161" hidden="1" customWidth="1"/>
    <col min="14" max="16384" width="9.00390625" style="29" customWidth="1"/>
  </cols>
  <sheetData>
    <row r="1" spans="1:10" ht="44.25">
      <c r="A1" s="27"/>
      <c r="B1" s="41"/>
      <c r="C1" s="42"/>
      <c r="D1" s="18" t="s">
        <v>19</v>
      </c>
      <c r="E1" s="18"/>
      <c r="F1" s="42"/>
      <c r="G1" s="42"/>
      <c r="H1" s="42"/>
      <c r="I1" s="42"/>
      <c r="J1" s="27"/>
    </row>
    <row r="2" spans="1:10" ht="20.25" customHeight="1">
      <c r="A2" s="28"/>
      <c r="B2" s="62"/>
      <c r="C2" s="63"/>
      <c r="D2" s="47"/>
      <c r="E2" s="47"/>
      <c r="F2" s="47"/>
      <c r="G2" s="47"/>
      <c r="H2" s="47"/>
      <c r="I2" s="47"/>
      <c r="J2" s="28"/>
    </row>
    <row r="3" spans="2:9" ht="18.75">
      <c r="B3" s="64"/>
      <c r="C3" s="43"/>
      <c r="D3" s="43"/>
      <c r="E3" s="43"/>
      <c r="F3" s="43"/>
      <c r="G3" s="43"/>
      <c r="H3" s="43"/>
      <c r="I3" s="43"/>
    </row>
    <row r="4" spans="2:12" ht="18.75" customHeight="1">
      <c r="B4" s="65" t="s">
        <v>20</v>
      </c>
      <c r="C4" s="182" t="s">
        <v>38</v>
      </c>
      <c r="D4" s="182"/>
      <c r="E4" s="182"/>
      <c r="F4" s="1"/>
      <c r="G4" s="66"/>
      <c r="H4" s="66"/>
      <c r="I4" s="66"/>
      <c r="K4" s="175"/>
      <c r="L4" s="175"/>
    </row>
    <row r="5" spans="2:12" ht="18.75" customHeight="1">
      <c r="B5" s="43"/>
      <c r="C5" s="183" t="s">
        <v>99</v>
      </c>
      <c r="D5" s="184"/>
      <c r="E5" s="183"/>
      <c r="F5" s="1"/>
      <c r="G5" s="17"/>
      <c r="H5" s="17"/>
      <c r="I5" s="17" t="s">
        <v>12</v>
      </c>
      <c r="K5" s="175"/>
      <c r="L5" s="175"/>
    </row>
    <row r="6" spans="2:9" ht="20.25" customHeight="1">
      <c r="B6" s="43"/>
      <c r="C6" s="2">
        <f>'Cons IS'!I8</f>
        <v>2009</v>
      </c>
      <c r="D6" s="3"/>
      <c r="E6" s="2">
        <f>'Cons IS'!K8</f>
        <v>2008</v>
      </c>
      <c r="F6" s="1"/>
      <c r="G6" s="60" t="s">
        <v>11</v>
      </c>
      <c r="H6" s="3"/>
      <c r="I6" s="60">
        <f>C6</f>
        <v>2009</v>
      </c>
    </row>
    <row r="7" spans="2:9" ht="18.75">
      <c r="B7" s="43"/>
      <c r="C7" s="67"/>
      <c r="D7" s="3"/>
      <c r="E7" s="67" t="s">
        <v>10</v>
      </c>
      <c r="F7" s="1"/>
      <c r="G7" s="3"/>
      <c r="H7" s="3"/>
      <c r="I7" s="3"/>
    </row>
    <row r="8" spans="2:12" ht="18" customHeight="1">
      <c r="B8" s="6"/>
      <c r="C8" s="7"/>
      <c r="D8" s="54"/>
      <c r="E8" s="7"/>
      <c r="F8" s="54"/>
      <c r="G8" s="7"/>
      <c r="H8" s="54"/>
      <c r="I8" s="7"/>
      <c r="L8" s="164">
        <v>39965</v>
      </c>
    </row>
    <row r="9" spans="2:10" ht="18" customHeight="1">
      <c r="B9" s="68" t="s">
        <v>13</v>
      </c>
      <c r="C9" s="8"/>
      <c r="D9" s="69"/>
      <c r="E9" s="8"/>
      <c r="F9" s="69"/>
      <c r="G9" s="8"/>
      <c r="H9" s="69"/>
      <c r="I9" s="8"/>
      <c r="J9" s="35"/>
    </row>
    <row r="10" spans="2:12" ht="18" customHeight="1">
      <c r="B10" s="74" t="s">
        <v>15</v>
      </c>
      <c r="C10" s="7">
        <f>'SALES YTD'!C10-'SALES QTD'!L10</f>
        <v>2228</v>
      </c>
      <c r="D10" s="33"/>
      <c r="E10" s="7">
        <v>1680</v>
      </c>
      <c r="F10" s="33"/>
      <c r="G10" s="71">
        <f>C10/E10-1</f>
        <v>0.32619047619047614</v>
      </c>
      <c r="H10" s="54"/>
      <c r="I10" s="71">
        <f>C10/$C$13</f>
        <v>0.6276056338028169</v>
      </c>
      <c r="L10" s="163">
        <v>4033</v>
      </c>
    </row>
    <row r="11" spans="2:12" ht="18" customHeight="1">
      <c r="B11" s="74" t="s">
        <v>14</v>
      </c>
      <c r="C11" s="7">
        <f>'SALES YTD'!C11-'SALES QTD'!L11</f>
        <v>830</v>
      </c>
      <c r="D11" s="33"/>
      <c r="E11" s="7">
        <v>729</v>
      </c>
      <c r="F11" s="33"/>
      <c r="G11" s="71">
        <f>C11/E11-1</f>
        <v>0.13854595336076825</v>
      </c>
      <c r="H11" s="50"/>
      <c r="I11" s="71">
        <f>C11/$C$13</f>
        <v>0.23380281690140844</v>
      </c>
      <c r="L11" s="163">
        <v>1516</v>
      </c>
    </row>
    <row r="12" spans="2:12" ht="18" customHeight="1">
      <c r="B12" s="74" t="s">
        <v>16</v>
      </c>
      <c r="C12" s="7">
        <f>'SALES YTD'!C12-'SALES QTD'!L12</f>
        <v>492</v>
      </c>
      <c r="D12" s="33"/>
      <c r="E12" s="7">
        <v>433</v>
      </c>
      <c r="F12" s="33"/>
      <c r="G12" s="71">
        <f>C12/E12-1</f>
        <v>0.1362586605080831</v>
      </c>
      <c r="H12" s="54"/>
      <c r="I12" s="71">
        <f>C12/$C$13</f>
        <v>0.13859154929577464</v>
      </c>
      <c r="L12" s="163">
        <v>998</v>
      </c>
    </row>
    <row r="13" spans="2:13" s="39" customFormat="1" ht="20.25" thickBot="1">
      <c r="B13" s="75" t="s">
        <v>17</v>
      </c>
      <c r="C13" s="70">
        <f>SUM(C10:C12)</f>
        <v>3550</v>
      </c>
      <c r="D13" s="40"/>
      <c r="E13" s="70">
        <f>SUM(E10:E12)</f>
        <v>2842</v>
      </c>
      <c r="F13" s="40"/>
      <c r="G13" s="72">
        <f>C13/E13-1</f>
        <v>0.24912033779028864</v>
      </c>
      <c r="H13" s="73"/>
      <c r="I13" s="72">
        <f>SUM(I10:I12)</f>
        <v>1</v>
      </c>
      <c r="K13" s="176"/>
      <c r="L13" s="177">
        <f>SUM(L10:L12)</f>
        <v>6547</v>
      </c>
      <c r="M13" s="176"/>
    </row>
    <row r="14" spans="2:12" ht="18" customHeight="1" thickTop="1">
      <c r="B14" s="30"/>
      <c r="C14" s="32"/>
      <c r="D14" s="33"/>
      <c r="E14" s="7"/>
      <c r="F14" s="33"/>
      <c r="G14" s="32"/>
      <c r="H14" s="33"/>
      <c r="I14" s="32"/>
      <c r="L14" s="163"/>
    </row>
    <row r="15" spans="2:12" ht="18" customHeight="1">
      <c r="B15" s="68" t="s">
        <v>113</v>
      </c>
      <c r="C15" s="35"/>
      <c r="D15" s="38"/>
      <c r="E15" s="8"/>
      <c r="F15" s="38"/>
      <c r="G15" s="35"/>
      <c r="H15" s="38"/>
      <c r="I15" s="35"/>
      <c r="J15" s="35"/>
      <c r="L15" s="163"/>
    </row>
    <row r="16" spans="2:12" ht="18.75">
      <c r="B16" s="74" t="s">
        <v>18</v>
      </c>
      <c r="C16" s="7">
        <f>'SALES YTD'!C16-'SALES QTD'!L16</f>
        <v>3414</v>
      </c>
      <c r="D16" s="33"/>
      <c r="E16" s="7">
        <v>2694</v>
      </c>
      <c r="F16" s="33"/>
      <c r="G16" s="71">
        <f>C16/E16-1</f>
        <v>0.2672605790645879</v>
      </c>
      <c r="H16" s="54"/>
      <c r="I16" s="71">
        <f>C16/$C$18</f>
        <v>0.9616901408450704</v>
      </c>
      <c r="L16" s="163">
        <v>6254</v>
      </c>
    </row>
    <row r="17" spans="2:12" ht="18.75">
      <c r="B17" s="74" t="s">
        <v>86</v>
      </c>
      <c r="C17" s="7">
        <f>'SALES YTD'!C17-'SALES QTD'!L17</f>
        <v>136</v>
      </c>
      <c r="D17" s="33"/>
      <c r="E17" s="7">
        <v>148</v>
      </c>
      <c r="F17" s="33"/>
      <c r="G17" s="71">
        <f>C17/E17-1</f>
        <v>-0.08108108108108103</v>
      </c>
      <c r="H17" s="54"/>
      <c r="I17" s="71">
        <f>C17/$C$18</f>
        <v>0.03830985915492958</v>
      </c>
      <c r="L17" s="163">
        <v>293</v>
      </c>
    </row>
    <row r="18" spans="2:12" ht="20.25" thickBot="1">
      <c r="B18" s="75" t="s">
        <v>17</v>
      </c>
      <c r="C18" s="70">
        <f>SUM(C16:C17)</f>
        <v>3550</v>
      </c>
      <c r="D18" s="40"/>
      <c r="E18" s="70">
        <f>SUM(E16:E17)</f>
        <v>2842</v>
      </c>
      <c r="F18" s="40"/>
      <c r="G18" s="72">
        <f>C18/E18-1</f>
        <v>0.24912033779028864</v>
      </c>
      <c r="H18" s="73"/>
      <c r="I18" s="72">
        <f>SUM(I16:I17)</f>
        <v>1</v>
      </c>
      <c r="L18" s="177">
        <f>SUM(L16:L17)</f>
        <v>6547</v>
      </c>
    </row>
    <row r="19" spans="2:12" ht="17.25" thickTop="1">
      <c r="B19" s="31"/>
      <c r="C19" s="32"/>
      <c r="D19" s="33"/>
      <c r="E19" s="7"/>
      <c r="F19" s="33"/>
      <c r="G19" s="32"/>
      <c r="H19" s="33"/>
      <c r="I19" s="32"/>
      <c r="L19" s="163"/>
    </row>
    <row r="20" spans="2:12" ht="18" customHeight="1">
      <c r="B20" s="68" t="s">
        <v>18</v>
      </c>
      <c r="C20" s="35"/>
      <c r="D20" s="38"/>
      <c r="E20" s="8"/>
      <c r="F20" s="38"/>
      <c r="G20" s="35"/>
      <c r="H20" s="38"/>
      <c r="I20" s="35"/>
      <c r="J20" s="35"/>
      <c r="L20" s="163"/>
    </row>
    <row r="21" spans="2:12" ht="18" customHeight="1">
      <c r="B21" s="74" t="s">
        <v>15</v>
      </c>
      <c r="C21" s="7">
        <f>'SALES YTD'!C21-'SALES QTD'!L21</f>
        <v>2164</v>
      </c>
      <c r="D21" s="33"/>
      <c r="E21" s="7">
        <v>1614</v>
      </c>
      <c r="F21" s="33"/>
      <c r="G21" s="71">
        <f>C21/E21-1</f>
        <v>0.3407682775712515</v>
      </c>
      <c r="H21" s="76"/>
      <c r="I21" s="71">
        <f>C21/$C$24</f>
        <v>0.6338605741066198</v>
      </c>
      <c r="K21" s="178"/>
      <c r="L21" s="163">
        <v>3913</v>
      </c>
    </row>
    <row r="22" spans="2:12" ht="18" customHeight="1">
      <c r="B22" s="74" t="s">
        <v>14</v>
      </c>
      <c r="C22" s="7">
        <f>'SALES YTD'!C22-'SALES QTD'!L22</f>
        <v>787</v>
      </c>
      <c r="D22" s="33"/>
      <c r="E22" s="7">
        <v>685</v>
      </c>
      <c r="F22" s="33"/>
      <c r="G22" s="71">
        <f>C22/E22-1</f>
        <v>0.148905109489051</v>
      </c>
      <c r="H22" s="76"/>
      <c r="I22" s="71">
        <f>C22/$C$24</f>
        <v>0.23052138254247218</v>
      </c>
      <c r="K22" s="165"/>
      <c r="L22" s="163">
        <v>1424</v>
      </c>
    </row>
    <row r="23" spans="2:12" ht="18" customHeight="1">
      <c r="B23" s="74" t="s">
        <v>16</v>
      </c>
      <c r="C23" s="7">
        <f>'SALES YTD'!C23-'SALES QTD'!L23</f>
        <v>463</v>
      </c>
      <c r="D23" s="33"/>
      <c r="E23" s="7">
        <v>395</v>
      </c>
      <c r="F23" s="33"/>
      <c r="G23" s="71">
        <f>C23/E23-1</f>
        <v>0.17215189873417724</v>
      </c>
      <c r="H23" s="76"/>
      <c r="I23" s="71">
        <f>C23/$C$24</f>
        <v>0.13561804335090802</v>
      </c>
      <c r="K23" s="165"/>
      <c r="L23" s="163">
        <v>917</v>
      </c>
    </row>
    <row r="24" spans="2:13" s="39" customFormat="1" ht="20.25" thickBot="1">
      <c r="B24" s="75" t="s">
        <v>17</v>
      </c>
      <c r="C24" s="70">
        <f>SUM(C21:C23)</f>
        <v>3414</v>
      </c>
      <c r="D24" s="40"/>
      <c r="E24" s="70">
        <f>SUM(E21:E23)</f>
        <v>2694</v>
      </c>
      <c r="F24" s="40"/>
      <c r="G24" s="72">
        <f>C24/E24-1</f>
        <v>0.2672605790645879</v>
      </c>
      <c r="H24" s="73"/>
      <c r="I24" s="72">
        <f>SUM(I21:I23)</f>
        <v>1</v>
      </c>
      <c r="K24" s="179"/>
      <c r="L24" s="177">
        <f>SUM(L21:L23)</f>
        <v>6254</v>
      </c>
      <c r="M24" s="176"/>
    </row>
    <row r="25" ht="15.75" thickTop="1"/>
    <row r="26" ht="17.25">
      <c r="B26" s="77" t="s">
        <v>95</v>
      </c>
    </row>
    <row r="27" ht="17.25">
      <c r="B27" s="77" t="s">
        <v>96</v>
      </c>
    </row>
    <row r="28" ht="15">
      <c r="B28" s="78"/>
    </row>
  </sheetData>
  <mergeCells count="2">
    <mergeCell ref="C4:E4"/>
    <mergeCell ref="C5:E5"/>
  </mergeCells>
  <printOptions/>
  <pageMargins left="0.38" right="0.4" top="1" bottom="1" header="0.5" footer="0.5"/>
  <pageSetup fitToHeight="1" fitToWidth="1"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showGridLines="0" zoomScale="75" zoomScaleNormal="75" workbookViewId="0" topLeftCell="A1">
      <selection activeCell="B3" sqref="B3"/>
    </sheetView>
  </sheetViews>
  <sheetFormatPr defaultColWidth="9.00390625" defaultRowHeight="15"/>
  <cols>
    <col min="1" max="1" width="3.25390625" style="29" customWidth="1"/>
    <col min="2" max="2" width="31.875" style="29" customWidth="1"/>
    <col min="3" max="3" width="13.00390625" style="29" customWidth="1"/>
    <col min="4" max="4" width="0.74609375" style="29" customWidth="1"/>
    <col min="5" max="5" width="11.75390625" style="78" customWidth="1"/>
    <col min="6" max="6" width="1.12109375" style="29" customWidth="1"/>
    <col min="7" max="7" width="11.75390625" style="29" customWidth="1"/>
    <col min="8" max="8" width="0.74609375" style="29" customWidth="1"/>
    <col min="9" max="9" width="11.875" style="29" customWidth="1"/>
    <col min="10" max="10" width="2.75390625" style="29" customWidth="1"/>
    <col min="11" max="16384" width="9.00390625" style="29" customWidth="1"/>
  </cols>
  <sheetData>
    <row r="1" spans="1:10" ht="44.25">
      <c r="A1" s="27"/>
      <c r="B1" s="41"/>
      <c r="C1" s="18"/>
      <c r="D1" s="42"/>
      <c r="E1" s="18" t="s">
        <v>19</v>
      </c>
      <c r="F1" s="42"/>
      <c r="G1" s="42"/>
      <c r="H1" s="42"/>
      <c r="I1" s="42"/>
      <c r="J1" s="27"/>
    </row>
    <row r="2" spans="1:10" ht="20.25" customHeight="1">
      <c r="A2" s="28"/>
      <c r="B2" s="62"/>
      <c r="C2" s="63"/>
      <c r="D2" s="47"/>
      <c r="E2" s="79"/>
      <c r="F2" s="47"/>
      <c r="G2" s="47"/>
      <c r="H2" s="47"/>
      <c r="I2" s="47"/>
      <c r="J2" s="28"/>
    </row>
    <row r="3" spans="2:9" ht="18.75">
      <c r="B3" s="64"/>
      <c r="C3" s="43"/>
      <c r="D3" s="43"/>
      <c r="E3" s="45"/>
      <c r="F3" s="43"/>
      <c r="G3" s="43"/>
      <c r="H3" s="43"/>
      <c r="I3" s="43"/>
    </row>
    <row r="4" spans="2:12" ht="18.75" customHeight="1">
      <c r="B4" s="65" t="s">
        <v>20</v>
      </c>
      <c r="C4" s="182" t="s">
        <v>100</v>
      </c>
      <c r="D4" s="182"/>
      <c r="E4" s="182"/>
      <c r="F4" s="1"/>
      <c r="G4" s="66"/>
      <c r="H4" s="66"/>
      <c r="I4" s="66"/>
      <c r="K4" s="37"/>
      <c r="L4" s="37"/>
    </row>
    <row r="5" spans="2:12" ht="18.75" customHeight="1">
      <c r="B5" s="43"/>
      <c r="C5" s="183" t="s">
        <v>99</v>
      </c>
      <c r="D5" s="184"/>
      <c r="E5" s="183"/>
      <c r="F5" s="1"/>
      <c r="G5" s="17"/>
      <c r="H5" s="17"/>
      <c r="I5" s="17" t="s">
        <v>12</v>
      </c>
      <c r="K5" s="36"/>
      <c r="L5" s="36"/>
    </row>
    <row r="6" spans="2:9" ht="21" customHeight="1">
      <c r="B6" s="43"/>
      <c r="C6" s="2">
        <f>'Cons IS'!I8</f>
        <v>2009</v>
      </c>
      <c r="D6" s="3"/>
      <c r="E6" s="2">
        <f>'Cons IS'!K8</f>
        <v>2008</v>
      </c>
      <c r="F6" s="1"/>
      <c r="G6" s="60" t="s">
        <v>11</v>
      </c>
      <c r="H6" s="3"/>
      <c r="I6" s="60">
        <f>C6</f>
        <v>2009</v>
      </c>
    </row>
    <row r="7" spans="2:9" ht="18.75">
      <c r="B7" s="43"/>
      <c r="C7" s="67"/>
      <c r="D7" s="3"/>
      <c r="E7" s="67" t="s">
        <v>10</v>
      </c>
      <c r="F7" s="1"/>
      <c r="G7" s="3"/>
      <c r="H7" s="3"/>
      <c r="I7" s="3"/>
    </row>
    <row r="8" spans="2:9" ht="18" customHeight="1">
      <c r="B8" s="6"/>
      <c r="C8" s="7"/>
      <c r="D8" s="54"/>
      <c r="E8" s="7"/>
      <c r="F8" s="54"/>
      <c r="G8" s="7"/>
      <c r="H8" s="54"/>
      <c r="I8" s="7"/>
    </row>
    <row r="9" spans="2:10" ht="18" customHeight="1">
      <c r="B9" s="68" t="s">
        <v>13</v>
      </c>
      <c r="C9" s="8"/>
      <c r="D9" s="69"/>
      <c r="E9" s="8"/>
      <c r="F9" s="69"/>
      <c r="G9" s="8"/>
      <c r="H9" s="69"/>
      <c r="I9" s="8"/>
      <c r="J9" s="35"/>
    </row>
    <row r="10" spans="2:9" ht="18" customHeight="1">
      <c r="B10" s="74" t="s">
        <v>15</v>
      </c>
      <c r="C10" s="7">
        <v>6261</v>
      </c>
      <c r="D10" s="33"/>
      <c r="E10" s="7">
        <v>4686</v>
      </c>
      <c r="F10" s="33"/>
      <c r="G10" s="71">
        <f>C10/E10-1</f>
        <v>0.33610755441741347</v>
      </c>
      <c r="H10" s="33"/>
      <c r="I10" s="71">
        <f>C10/$C$13</f>
        <v>0.6200851738140042</v>
      </c>
    </row>
    <row r="11" spans="2:9" ht="18" customHeight="1">
      <c r="B11" s="74" t="s">
        <v>14</v>
      </c>
      <c r="C11" s="7">
        <v>2346</v>
      </c>
      <c r="D11" s="33"/>
      <c r="E11" s="7">
        <v>2266</v>
      </c>
      <c r="F11" s="33"/>
      <c r="G11" s="71">
        <f>C11/E11-1</f>
        <v>0.035304501323918824</v>
      </c>
      <c r="H11" s="34"/>
      <c r="I11" s="71">
        <f>C11/$C$13</f>
        <v>0.23234624145785876</v>
      </c>
    </row>
    <row r="12" spans="2:9" ht="18.75">
      <c r="B12" s="74" t="s">
        <v>16</v>
      </c>
      <c r="C12" s="7">
        <v>1490</v>
      </c>
      <c r="D12" s="33"/>
      <c r="E12" s="7">
        <v>1285</v>
      </c>
      <c r="F12" s="33"/>
      <c r="G12" s="71">
        <f>C12/E12-1</f>
        <v>0.1595330739299612</v>
      </c>
      <c r="H12" s="33"/>
      <c r="I12" s="71">
        <f>C12/$C$13</f>
        <v>0.14756858472813708</v>
      </c>
    </row>
    <row r="13" spans="2:9" s="39" customFormat="1" ht="20.25" thickBot="1">
      <c r="B13" s="75" t="s">
        <v>17</v>
      </c>
      <c r="C13" s="70">
        <f>SUM(C10:C12)</f>
        <v>10097</v>
      </c>
      <c r="D13" s="40"/>
      <c r="E13" s="70">
        <f>SUM(E10:E12)</f>
        <v>8237</v>
      </c>
      <c r="F13" s="40"/>
      <c r="G13" s="72">
        <f>C13/E13-1</f>
        <v>0.22581036785237352</v>
      </c>
      <c r="H13" s="40"/>
      <c r="I13" s="72">
        <f>SUM(I10:I12)</f>
        <v>1</v>
      </c>
    </row>
    <row r="14" spans="2:9" ht="18" customHeight="1" thickTop="1">
      <c r="B14" s="30"/>
      <c r="C14" s="32"/>
      <c r="D14" s="33"/>
      <c r="E14" s="7"/>
      <c r="F14" s="33"/>
      <c r="G14" s="32"/>
      <c r="H14" s="33"/>
      <c r="I14" s="32"/>
    </row>
    <row r="15" spans="2:10" ht="18" customHeight="1">
      <c r="B15" s="68" t="s">
        <v>113</v>
      </c>
      <c r="C15" s="35"/>
      <c r="D15" s="38"/>
      <c r="E15" s="8"/>
      <c r="F15" s="38"/>
      <c r="G15" s="35"/>
      <c r="H15" s="38"/>
      <c r="I15" s="35"/>
      <c r="J15" s="35"/>
    </row>
    <row r="16" spans="2:9" ht="18.75">
      <c r="B16" s="74" t="s">
        <v>18</v>
      </c>
      <c r="C16" s="7">
        <v>9668</v>
      </c>
      <c r="D16" s="33"/>
      <c r="E16" s="7">
        <v>7780</v>
      </c>
      <c r="F16" s="33"/>
      <c r="G16" s="71">
        <f>C16/E16-1</f>
        <v>0.24267352185089974</v>
      </c>
      <c r="H16" s="54"/>
      <c r="I16" s="71">
        <f>C16/$C$18</f>
        <v>0.9575121323165297</v>
      </c>
    </row>
    <row r="17" spans="2:9" ht="18.75">
      <c r="B17" s="74" t="s">
        <v>86</v>
      </c>
      <c r="C17" s="7">
        <v>429</v>
      </c>
      <c r="D17" s="33"/>
      <c r="E17" s="7">
        <v>457</v>
      </c>
      <c r="F17" s="33"/>
      <c r="G17" s="71">
        <f>C17/E17-1</f>
        <v>-0.06126914660831506</v>
      </c>
      <c r="H17" s="54"/>
      <c r="I17" s="71">
        <f>C17/$C$18</f>
        <v>0.042487867683470334</v>
      </c>
    </row>
    <row r="18" spans="2:9" ht="20.25" thickBot="1">
      <c r="B18" s="75" t="s">
        <v>17</v>
      </c>
      <c r="C18" s="70">
        <f>SUM(C16:C17)</f>
        <v>10097</v>
      </c>
      <c r="D18" s="40"/>
      <c r="E18" s="70">
        <f>SUM(E16:E17)</f>
        <v>8237</v>
      </c>
      <c r="F18" s="40"/>
      <c r="G18" s="72">
        <f>C18/E18-1</f>
        <v>0.22581036785237352</v>
      </c>
      <c r="H18" s="73"/>
      <c r="I18" s="72">
        <f>SUM(I16:I17)</f>
        <v>1</v>
      </c>
    </row>
    <row r="19" spans="2:9" ht="17.25" thickTop="1">
      <c r="B19" s="31"/>
      <c r="C19" s="32"/>
      <c r="D19" s="33"/>
      <c r="E19" s="7"/>
      <c r="F19" s="33"/>
      <c r="G19" s="32"/>
      <c r="H19" s="33"/>
      <c r="I19" s="32"/>
    </row>
    <row r="20" spans="2:11" ht="18" customHeight="1">
      <c r="B20" s="68" t="s">
        <v>18</v>
      </c>
      <c r="C20" s="8"/>
      <c r="D20" s="38"/>
      <c r="E20" s="8"/>
      <c r="F20" s="38"/>
      <c r="G20" s="35"/>
      <c r="H20" s="38"/>
      <c r="I20" s="35"/>
      <c r="J20" s="35"/>
      <c r="K20" s="82"/>
    </row>
    <row r="21" spans="2:9" ht="18" customHeight="1">
      <c r="B21" s="74" t="s">
        <v>15</v>
      </c>
      <c r="C21" s="7">
        <v>6077</v>
      </c>
      <c r="D21" s="33"/>
      <c r="E21" s="7">
        <v>4487</v>
      </c>
      <c r="F21" s="33"/>
      <c r="G21" s="71">
        <f>C21/E21-1</f>
        <v>0.354357031424114</v>
      </c>
      <c r="H21" s="76"/>
      <c r="I21" s="71">
        <f>C21/$C$24</f>
        <v>0.6285684733140257</v>
      </c>
    </row>
    <row r="22" spans="2:9" ht="18" customHeight="1">
      <c r="B22" s="74" t="s">
        <v>14</v>
      </c>
      <c r="C22" s="7">
        <v>2211</v>
      </c>
      <c r="D22" s="33"/>
      <c r="E22" s="7">
        <v>2114</v>
      </c>
      <c r="F22" s="33"/>
      <c r="G22" s="71">
        <f>C22/E22-1</f>
        <v>0.04588457899716181</v>
      </c>
      <c r="H22" s="76"/>
      <c r="I22" s="71">
        <f>C22/$C$24</f>
        <v>0.22869259412494827</v>
      </c>
    </row>
    <row r="23" spans="2:12" ht="18" customHeight="1">
      <c r="B23" s="74" t="s">
        <v>16</v>
      </c>
      <c r="C23" s="7">
        <v>1380</v>
      </c>
      <c r="D23" s="33"/>
      <c r="E23" s="7">
        <v>1179</v>
      </c>
      <c r="F23" s="33"/>
      <c r="G23" s="71">
        <f>C23/E23-1</f>
        <v>0.17048346055979646</v>
      </c>
      <c r="H23" s="76"/>
      <c r="I23" s="71">
        <f>C23/$C$24</f>
        <v>0.14273893256102607</v>
      </c>
      <c r="L23" s="82"/>
    </row>
    <row r="24" spans="2:12" s="39" customFormat="1" ht="20.25" thickBot="1">
      <c r="B24" s="75" t="s">
        <v>17</v>
      </c>
      <c r="C24" s="70">
        <f>SUM(C21:C23)</f>
        <v>9668</v>
      </c>
      <c r="D24" s="40"/>
      <c r="E24" s="70">
        <f>SUM(E21:E23)</f>
        <v>7780</v>
      </c>
      <c r="F24" s="40"/>
      <c r="G24" s="72">
        <f>C24/E24-1</f>
        <v>0.24267352185089974</v>
      </c>
      <c r="H24" s="73"/>
      <c r="I24" s="72">
        <f>SUM(I21:I23)</f>
        <v>1</v>
      </c>
      <c r="L24" s="83"/>
    </row>
    <row r="25" ht="15.75" thickTop="1">
      <c r="L25" s="82"/>
    </row>
    <row r="26" ht="18" customHeight="1">
      <c r="B26" s="77" t="s">
        <v>97</v>
      </c>
    </row>
    <row r="27" ht="17.25">
      <c r="B27" s="77" t="s">
        <v>96</v>
      </c>
    </row>
    <row r="28" ht="17.25">
      <c r="B28" s="77"/>
    </row>
    <row r="29" ht="15">
      <c r="B29" s="78"/>
    </row>
  </sheetData>
  <mergeCells count="2">
    <mergeCell ref="C4:E4"/>
    <mergeCell ref="C5:E5"/>
  </mergeCells>
  <printOptions/>
  <pageMargins left="0.38" right="0.4" top="1" bottom="1" header="0.5" footer="0.5"/>
  <pageSetup fitToHeight="1" fitToWidth="1" horizontalDpi="300" verticalDpi="3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Teva</dc:creator>
  <cp:keywords/>
  <dc:description/>
  <cp:lastModifiedBy>EHolzman</cp:lastModifiedBy>
  <cp:lastPrinted>2009-11-02T16:41:04Z</cp:lastPrinted>
  <dcterms:created xsi:type="dcterms:W3CDTF">2008-03-11T12:10:01Z</dcterms:created>
  <dcterms:modified xsi:type="dcterms:W3CDTF">2009-11-02T21:13:10Z</dcterms:modified>
  <cp:category/>
  <cp:version/>
  <cp:contentType/>
  <cp:contentStatus/>
</cp:coreProperties>
</file>