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5386" windowWidth="9600" windowHeight="10335" tabRatio="818" activeTab="0"/>
  </bookViews>
  <sheets>
    <sheet name="Cover" sheetId="1" r:id="rId1"/>
    <sheet name="Table of Contents" sheetId="2" r:id="rId2"/>
    <sheet name="Financial Highlights" sheetId="3" r:id="rId3"/>
    <sheet name="Consolidated Results" sheetId="4" r:id="rId4"/>
    <sheet name="Consol Bal Sheet" sheetId="5" r:id="rId5"/>
    <sheet name="Line of Business " sheetId="6" r:id="rId6"/>
    <sheet name="Segment 2008 Qtr" sheetId="7" r:id="rId7"/>
    <sheet name="Insurance-North American " sheetId="8" r:id="rId8"/>
    <sheet name="Insurance-Overseas General " sheetId="9" r:id="rId9"/>
    <sheet name="Global Reinsurance " sheetId="10" r:id="rId10"/>
    <sheet name="Life" sheetId="11" r:id="rId11"/>
    <sheet name="Loss Reserve Rollforward" sheetId="12" r:id="rId12"/>
    <sheet name="Reinsurance Recoverable" sheetId="13" r:id="rId13"/>
    <sheet name="Reinsurance Rec-Active" sheetId="14" r:id="rId14"/>
    <sheet name="Reinsurance Rec-Consolidated" sheetId="15" r:id="rId15"/>
    <sheet name="Reinsurance Rec-Paid" sheetId="16" r:id="rId16"/>
    <sheet name="Investments" sheetId="17" r:id="rId17"/>
    <sheet name="Investments 2" sheetId="18" r:id="rId18"/>
    <sheet name="Investments 3" sheetId="19" r:id="rId19"/>
    <sheet name="Investment Gains (Losses) " sheetId="20" r:id="rId20"/>
    <sheet name="Capital Structure" sheetId="21" r:id="rId21"/>
    <sheet name="Earnings per share " sheetId="22" r:id="rId22"/>
    <sheet name="Reconciliation Non-GAAP" sheetId="23" r:id="rId23"/>
    <sheet name="Reconciliation Book Value" sheetId="24" r:id="rId24"/>
    <sheet name="Comprehensive Income" sheetId="25" r:id="rId25"/>
    <sheet name="Glossary" sheetId="26" r:id="rId26"/>
  </sheets>
  <definedNames>
    <definedName name="_xlnm.Print_Area" localSheetId="20">'Capital Structure'!$A$1:$M$31</definedName>
    <definedName name="_xlnm.Print_Area" localSheetId="24">'Comprehensive Income'!$A$1:$Q$20</definedName>
    <definedName name="_xlnm.Print_Area" localSheetId="4">'Consol Bal Sheet'!$A$1:$P$52</definedName>
    <definedName name="_xlnm.Print_Area" localSheetId="3">'Consolidated Results'!$A$1:$P$51</definedName>
    <definedName name="_xlnm.Print_Area" localSheetId="0">'Cover'!$A$1:$N$29</definedName>
    <definedName name="_xlnm.Print_Area" localSheetId="21">'Earnings per share '!$A$1:$J$37</definedName>
    <definedName name="_xlnm.Print_Area" localSheetId="2">'Financial Highlights'!$A$1:$P$49</definedName>
    <definedName name="_xlnm.Print_Area" localSheetId="9">'Global Reinsurance '!$A$1:$P$44</definedName>
    <definedName name="_xlnm.Print_Area" localSheetId="25">'Glossary'!$A$1:$G$32</definedName>
    <definedName name="_xlnm.Print_Area" localSheetId="7">'Insurance-North American '!$A$1:$O$45</definedName>
    <definedName name="_xlnm.Print_Area" localSheetId="8">'Insurance-Overseas General '!$A$1:$P$45</definedName>
    <definedName name="_xlnm.Print_Area" localSheetId="19">'Investment Gains (Losses) '!$A$1:$L$43</definedName>
    <definedName name="_xlnm.Print_Area" localSheetId="16">'Investments'!$A$1:$M$47</definedName>
    <definedName name="_xlnm.Print_Area" localSheetId="17">'Investments 2'!$A$1:$L$33</definedName>
    <definedName name="_xlnm.Print_Area" localSheetId="18">'Investments 3'!$A$1:$L$33</definedName>
    <definedName name="_xlnm.Print_Area" localSheetId="10">'Life'!$A$1:$P$33</definedName>
    <definedName name="_xlnm.Print_Area" localSheetId="5">'Line of Business '!$A$1:$T$28</definedName>
    <definedName name="_xlnm.Print_Area" localSheetId="11">'Loss Reserve Rollforward'!$A$1:$N$38</definedName>
    <definedName name="_xlnm.Print_Area" localSheetId="23">'Reconciliation Book Value'!$A$1:$K$22</definedName>
    <definedName name="_xlnm.Print_Area" localSheetId="22">'Reconciliation Non-GAAP'!$A$1:$L$20</definedName>
    <definedName name="_xlnm.Print_Area" localSheetId="13">'Reinsurance Rec-Active'!$A$1:$H$40</definedName>
    <definedName name="_xlnm.Print_Area" localSheetId="14">'Reinsurance Rec-Consolidated'!$A$1:$I$39</definedName>
    <definedName name="_xlnm.Print_Area" localSheetId="12">'Reinsurance Recoverable'!$A$1:$K$43</definedName>
    <definedName name="_xlnm.Print_Area" localSheetId="15">'Reinsurance Rec-Paid'!$A$1:$K$25</definedName>
    <definedName name="_xlnm.Print_Area" localSheetId="6">'Segment 2008 Qtr'!$A$1:$R$51</definedName>
    <definedName name="_xlnm.Print_Area" localSheetId="1">'Table of Contents'!$A$1:$F$34</definedName>
    <definedName name="_xlnm.Print_Titles" localSheetId="1">'Table of Contents'!$1:$4</definedName>
    <definedName name="Z_B1C67769_00E4_4820_A414_9C5F6475FA36_.wvu.Cols" localSheetId="24" hidden="1">'Comprehensive Income'!#REF!</definedName>
    <definedName name="Z_B1C67769_00E4_4820_A414_9C5F6475FA36_.wvu.Cols" localSheetId="3" hidden="1">'Consolidated Results'!$S:$S</definedName>
    <definedName name="Z_B1C67769_00E4_4820_A414_9C5F6475FA36_.wvu.Cols" localSheetId="10" hidden="1">'Life'!#REF!</definedName>
    <definedName name="Z_B1C67769_00E4_4820_A414_9C5F6475FA36_.wvu.PrintArea" localSheetId="20" hidden="1">'Capital Structure'!$A$1:$M$31</definedName>
    <definedName name="Z_B1C67769_00E4_4820_A414_9C5F6475FA36_.wvu.PrintArea" localSheetId="24" hidden="1">'Comprehensive Income'!$A$1:$P$19</definedName>
    <definedName name="Z_B1C67769_00E4_4820_A414_9C5F6475FA36_.wvu.PrintArea" localSheetId="4" hidden="1">'Consol Bal Sheet'!$A$1:$R$52</definedName>
    <definedName name="Z_B1C67769_00E4_4820_A414_9C5F6475FA36_.wvu.PrintArea" localSheetId="3" hidden="1">'Consolidated Results'!$B$1:$Q$34</definedName>
    <definedName name="Z_B1C67769_00E4_4820_A414_9C5F6475FA36_.wvu.PrintArea" localSheetId="0" hidden="1">'Cover'!$A$1:$N$30</definedName>
    <definedName name="Z_B1C67769_00E4_4820_A414_9C5F6475FA36_.wvu.PrintArea" localSheetId="21" hidden="1">'Earnings per share '!$A$1:$J$37</definedName>
    <definedName name="Z_B1C67769_00E4_4820_A414_9C5F6475FA36_.wvu.PrintArea" localSheetId="2" hidden="1">'Financial Highlights'!$B$1:$O$49</definedName>
    <definedName name="Z_B1C67769_00E4_4820_A414_9C5F6475FA36_.wvu.PrintArea" localSheetId="9" hidden="1">'Global Reinsurance '!$A$1:$P$44</definedName>
    <definedName name="Z_B1C67769_00E4_4820_A414_9C5F6475FA36_.wvu.PrintArea" localSheetId="25" hidden="1">'Glossary'!$A$1:$G$31</definedName>
    <definedName name="Z_B1C67769_00E4_4820_A414_9C5F6475FA36_.wvu.PrintArea" localSheetId="7" hidden="1">'Insurance-North American '!$A$1:$P$44</definedName>
    <definedName name="Z_B1C67769_00E4_4820_A414_9C5F6475FA36_.wvu.PrintArea" localSheetId="8" hidden="1">'Insurance-Overseas General '!$A$1:$P$45</definedName>
    <definedName name="Z_B1C67769_00E4_4820_A414_9C5F6475FA36_.wvu.PrintArea" localSheetId="19" hidden="1">'Investment Gains (Losses) '!$A$1:$L$44</definedName>
    <definedName name="Z_B1C67769_00E4_4820_A414_9C5F6475FA36_.wvu.PrintArea" localSheetId="16" hidden="1">'Investments'!$B$1:$S$46</definedName>
    <definedName name="Z_B1C67769_00E4_4820_A414_9C5F6475FA36_.wvu.PrintArea" localSheetId="17" hidden="1">'Investments 2'!$B$1:$Q$27</definedName>
    <definedName name="Z_B1C67769_00E4_4820_A414_9C5F6475FA36_.wvu.PrintArea" localSheetId="18" hidden="1">'Investments 3'!$B$1:$Q$27</definedName>
    <definedName name="Z_B1C67769_00E4_4820_A414_9C5F6475FA36_.wvu.PrintArea" localSheetId="10" hidden="1">'Life'!$B$1:$P$26</definedName>
    <definedName name="Z_B1C67769_00E4_4820_A414_9C5F6475FA36_.wvu.PrintArea" localSheetId="5" hidden="1">'Line of Business '!$A$1:$T$27</definedName>
    <definedName name="Z_B1C67769_00E4_4820_A414_9C5F6475FA36_.wvu.PrintArea" localSheetId="11" hidden="1">'Loss Reserve Rollforward'!$B$1:$N$9</definedName>
    <definedName name="Z_B1C67769_00E4_4820_A414_9C5F6475FA36_.wvu.PrintArea" localSheetId="23" hidden="1">'Reconciliation Book Value'!$A$1:$J$22</definedName>
    <definedName name="Z_B1C67769_00E4_4820_A414_9C5F6475FA36_.wvu.PrintArea" localSheetId="22" hidden="1">'Reconciliation Non-GAAP'!$A$1:$K$18</definedName>
    <definedName name="Z_B1C67769_00E4_4820_A414_9C5F6475FA36_.wvu.PrintArea" localSheetId="13" hidden="1">'Reinsurance Rec-Active'!$A$1:$H$25</definedName>
    <definedName name="Z_B1C67769_00E4_4820_A414_9C5F6475FA36_.wvu.PrintArea" localSheetId="14" hidden="1">'Reinsurance Rec-Consolidated'!$A$1:$K$40</definedName>
    <definedName name="Z_B1C67769_00E4_4820_A414_9C5F6475FA36_.wvu.PrintArea" localSheetId="12" hidden="1">'Reinsurance Recoverable'!$A$1:$K$48</definedName>
    <definedName name="Z_B1C67769_00E4_4820_A414_9C5F6475FA36_.wvu.PrintArea" localSheetId="15" hidden="1">'Reinsurance Rec-Paid'!$A$1:$K$42</definedName>
    <definedName name="Z_B1C67769_00E4_4820_A414_9C5F6475FA36_.wvu.PrintArea" localSheetId="6" hidden="1">'Segment 2008 Qtr'!$A$1:$R$51</definedName>
  </definedNames>
  <calcPr fullCalcOnLoad="1"/>
</workbook>
</file>

<file path=xl/comments3.xml><?xml version="1.0" encoding="utf-8"?>
<comments xmlns="http://schemas.openxmlformats.org/spreadsheetml/2006/main">
  <authors>
    <author>Derek Burrows</author>
  </authors>
  <commentList>
    <comment ref="E83" authorId="0">
      <text>
        <r>
          <rPr>
            <b/>
            <sz val="8"/>
            <rFont val="Tahoma"/>
            <family val="0"/>
          </rPr>
          <t>Derek Burrows:</t>
        </r>
        <r>
          <rPr>
            <sz val="8"/>
            <rFont val="Tahoma"/>
            <family val="0"/>
          </rPr>
          <t xml:space="preserve">
Linked to P&amp;C Losses and loss expenses</t>
        </r>
      </text>
    </comment>
  </commentList>
</comments>
</file>

<file path=xl/sharedStrings.xml><?xml version="1.0" encoding="utf-8"?>
<sst xmlns="http://schemas.openxmlformats.org/spreadsheetml/2006/main" count="980" uniqueCount="520">
  <si>
    <t xml:space="preserve">(1) Realized gains (losses) on partially-owned insurance companies that meet the requirements for equity accounting.  The net income or loss is included in other income (expense). </t>
  </si>
  <si>
    <t>Income excluding net realized gains (losses)</t>
  </si>
  <si>
    <t>- Net Realized and Unrealized Gains (Losses)</t>
  </si>
  <si>
    <t>Net Realized and Unrealized Gains (Losses)</t>
  </si>
  <si>
    <t>Large losses and other items (before tax)</t>
  </si>
  <si>
    <t>Comprehensive income</t>
  </si>
  <si>
    <t>Basic earnings per share</t>
  </si>
  <si>
    <t xml:space="preserve">   Net income </t>
  </si>
  <si>
    <t xml:space="preserve">Total </t>
  </si>
  <si>
    <t xml:space="preserve">Net investment income </t>
  </si>
  <si>
    <t xml:space="preserve">   Total debt</t>
  </si>
  <si>
    <t>Credit Quality by Market Value</t>
  </si>
  <si>
    <t>- Consolidated Premiums by Line of Business</t>
  </si>
  <si>
    <t>% Change versus prior year period</t>
  </si>
  <si>
    <t>Other ratios</t>
  </si>
  <si>
    <t>Property and all other</t>
  </si>
  <si>
    <t>- Consolidated Financial Highlights</t>
  </si>
  <si>
    <t>Full Year</t>
  </si>
  <si>
    <t xml:space="preserve">Net premiums earned </t>
  </si>
  <si>
    <t>Annualized ROE*</t>
  </si>
  <si>
    <t>Non-GAAP Financial Measures</t>
  </si>
  <si>
    <t>- Non-GAAP Financial Measures</t>
  </si>
  <si>
    <r>
      <t xml:space="preserve">FAS 115:  </t>
    </r>
    <r>
      <rPr>
        <sz val="8"/>
        <rFont val="News Gothic"/>
        <family val="0"/>
      </rPr>
      <t>U</t>
    </r>
    <r>
      <rPr>
        <sz val="8"/>
        <rFont val="News Gothic"/>
        <family val="2"/>
      </rPr>
      <t>nrealized gains (losses) on investments and the deferred tax component included in shareholders' equity.</t>
    </r>
  </si>
  <si>
    <r>
      <t xml:space="preserve">Life underwriting income:  </t>
    </r>
    <r>
      <rPr>
        <sz val="8"/>
        <rFont val="News Gothic"/>
        <family val="0"/>
      </rPr>
      <t>N</t>
    </r>
    <r>
      <rPr>
        <sz val="8"/>
        <rFont val="News Gothic"/>
        <family val="2"/>
      </rPr>
      <t>et premium earned and net investment income less future policy benefits, acquisition costs and administrative expenses.</t>
    </r>
  </si>
  <si>
    <r>
      <t>NM:</t>
    </r>
    <r>
      <rPr>
        <sz val="8"/>
        <rFont val="News Gothic"/>
        <family val="2"/>
      </rPr>
      <t xml:space="preserve">  Not meaningful.</t>
    </r>
  </si>
  <si>
    <r>
      <t xml:space="preserve">Ordinary shareholders' equity: </t>
    </r>
    <r>
      <rPr>
        <sz val="8"/>
        <rFont val="News Gothic"/>
        <family val="0"/>
      </rPr>
      <t xml:space="preserve"> S</t>
    </r>
    <r>
      <rPr>
        <sz val="8"/>
        <rFont val="News Gothic"/>
        <family val="2"/>
      </rPr>
      <t>hareholders' equity less perpetual preferred shares.</t>
    </r>
  </si>
  <si>
    <r>
      <t xml:space="preserve">Tangible equity:  </t>
    </r>
    <r>
      <rPr>
        <sz val="8"/>
        <rFont val="News Gothic"/>
        <family val="0"/>
      </rPr>
      <t>S</t>
    </r>
    <r>
      <rPr>
        <sz val="8"/>
        <rFont val="News Gothic"/>
        <family val="2"/>
      </rPr>
      <t>hareholders' equity less goodwill.</t>
    </r>
  </si>
  <si>
    <t>I.</t>
  </si>
  <si>
    <t>II.</t>
  </si>
  <si>
    <t>Consolidated Results</t>
  </si>
  <si>
    <t>III.</t>
  </si>
  <si>
    <t>Segment Results</t>
  </si>
  <si>
    <t>IV.</t>
  </si>
  <si>
    <t>Balance Sheet Details</t>
  </si>
  <si>
    <t>V.</t>
  </si>
  <si>
    <t>Less: goodwill</t>
  </si>
  <si>
    <t>- Global Reinsurance</t>
  </si>
  <si>
    <t>Net Reinsurance Recoverable by Division</t>
  </si>
  <si>
    <t>Debt plus total preferred stock/ total capitalization</t>
  </si>
  <si>
    <t>- Computation of Basic and Diluted Earnings Per Share</t>
  </si>
  <si>
    <t>- Summary Consolidated Balance Sheets</t>
  </si>
  <si>
    <t xml:space="preserve">  Unrealized appreciation (depreciation) on investments</t>
  </si>
  <si>
    <t>- Consolidated Results - Consecutive Quarters</t>
  </si>
  <si>
    <t>Total shareholders' equity, excl. AOCI</t>
  </si>
  <si>
    <t xml:space="preserve">    Total shareholders' equity</t>
  </si>
  <si>
    <t>Regulation G - Non-GAAP Financial Measures</t>
  </si>
  <si>
    <t xml:space="preserve">     included in net income</t>
  </si>
  <si>
    <t>Leverage ratios</t>
  </si>
  <si>
    <t>Ceded</t>
  </si>
  <si>
    <r>
      <t>Run-off</t>
    </r>
    <r>
      <rPr>
        <b/>
        <vertAlign val="superscript"/>
        <sz val="8"/>
        <rFont val="News Gothic"/>
        <family val="2"/>
      </rPr>
      <t xml:space="preserve"> (1)</t>
    </r>
  </si>
  <si>
    <t>- Capital Structure</t>
  </si>
  <si>
    <t>- Investment Portfolio</t>
  </si>
  <si>
    <t>Accumulated other comprehensive income (AOCI)</t>
  </si>
  <si>
    <t>Net premiums written/gross premiums written</t>
  </si>
  <si>
    <t xml:space="preserve">   Combined ratio</t>
  </si>
  <si>
    <t xml:space="preserve">   Underwriting income</t>
  </si>
  <si>
    <t xml:space="preserve">   Adj. wtd. avg. shares outstanding and assumed conversions</t>
  </si>
  <si>
    <t xml:space="preserve">   Underwriting income (loss)</t>
  </si>
  <si>
    <t xml:space="preserve">   Net income (loss)</t>
  </si>
  <si>
    <t xml:space="preserve">   Total</t>
  </si>
  <si>
    <t xml:space="preserve">Treasury </t>
  </si>
  <si>
    <t>Agency</t>
  </si>
  <si>
    <t xml:space="preserve">Corporate </t>
  </si>
  <si>
    <t>Mortgage-backed securities</t>
  </si>
  <si>
    <t>Asset-backed securities</t>
  </si>
  <si>
    <t>Municipal</t>
  </si>
  <si>
    <t xml:space="preserve">   Total shareholders' equity</t>
  </si>
  <si>
    <t xml:space="preserve">   Other comprehensive income (loss)</t>
  </si>
  <si>
    <t xml:space="preserve">Cautionary Statement Regarding Forward-Looking Statements: 
</t>
  </si>
  <si>
    <t>Total liabilities and shareholders' equity</t>
  </si>
  <si>
    <t>Helen M. Wilson</t>
  </si>
  <si>
    <t>AA</t>
  </si>
  <si>
    <t>Consolidating Statement of Operations</t>
  </si>
  <si>
    <t xml:space="preserve">Fixed maturities available for sale, at fair value </t>
  </si>
  <si>
    <t>Equity securities, at fair value</t>
  </si>
  <si>
    <t>Segment Results - Consecutive Quarters</t>
  </si>
  <si>
    <t>Ongoing</t>
  </si>
  <si>
    <t>Fixed maturities</t>
  </si>
  <si>
    <t>Equity securities</t>
  </si>
  <si>
    <t xml:space="preserve">Weighted average diluted ordinary shares outstanding </t>
  </si>
  <si>
    <t>Insurance - Overseas General</t>
  </si>
  <si>
    <t>Total capitalization</t>
  </si>
  <si>
    <t>BB</t>
  </si>
  <si>
    <t>Corporate</t>
  </si>
  <si>
    <t>Short-term investments</t>
  </si>
  <si>
    <t>Net</t>
  </si>
  <si>
    <t>Losses and loss expenses incurred</t>
  </si>
  <si>
    <t>Losses and loss expenses paid</t>
  </si>
  <si>
    <t>ACE Limited</t>
  </si>
  <si>
    <t>ACE</t>
  </si>
  <si>
    <t>North</t>
  </si>
  <si>
    <t>Overseas</t>
  </si>
  <si>
    <t>Global</t>
  </si>
  <si>
    <t>General</t>
  </si>
  <si>
    <t>Reinsurance</t>
  </si>
  <si>
    <t>Consolidated</t>
  </si>
  <si>
    <t>Cash</t>
  </si>
  <si>
    <t>Insurance and reinsurance balances receivable</t>
  </si>
  <si>
    <t>Reinsurance recoverable</t>
  </si>
  <si>
    <t>Deferred policy acquisition costs</t>
  </si>
  <si>
    <t>Prepaid reinsurance premiums</t>
  </si>
  <si>
    <t>Goodwill</t>
  </si>
  <si>
    <t>Deferred tax assets</t>
  </si>
  <si>
    <t>Other assets</t>
  </si>
  <si>
    <t>Unpaid losses and loss expenses</t>
  </si>
  <si>
    <t>Unearned premiums</t>
  </si>
  <si>
    <t>Future policy benefits for life and annuity contracts</t>
  </si>
  <si>
    <t>Insurance and reinsurance balances payable</t>
  </si>
  <si>
    <t>Accounts payable, accrued expenses and other liabilities</t>
  </si>
  <si>
    <t>Short-term debt</t>
  </si>
  <si>
    <t>Long-term debt</t>
  </si>
  <si>
    <t>Trust preferred securities</t>
  </si>
  <si>
    <t xml:space="preserve">   Total liabilities</t>
  </si>
  <si>
    <t>Shareholders' equity</t>
  </si>
  <si>
    <t xml:space="preserve">   Income excluding net realized gains (losses)</t>
  </si>
  <si>
    <t>Global Reinsurance</t>
  </si>
  <si>
    <t>Total</t>
  </si>
  <si>
    <t>Life and annuity benefits</t>
  </si>
  <si>
    <t>Losses and loss expenses</t>
  </si>
  <si>
    <t>Life</t>
  </si>
  <si>
    <t>Net investment income</t>
  </si>
  <si>
    <t>Income tax expense</t>
  </si>
  <si>
    <t>Loss and loss expense ratio</t>
  </si>
  <si>
    <t>Gross premiums written</t>
  </si>
  <si>
    <t>Net premiums written</t>
  </si>
  <si>
    <t>Net premiums earned</t>
  </si>
  <si>
    <t>Administrative expenses</t>
  </si>
  <si>
    <t>Combined ratio</t>
  </si>
  <si>
    <t>Policy acquisition costs</t>
  </si>
  <si>
    <t>Policy acquisition cost ratio</t>
  </si>
  <si>
    <t>Market Value per Balance Sheet</t>
  </si>
  <si>
    <t>Cost</t>
  </si>
  <si>
    <t>Income tax (expense) benefit related to other comprehensive</t>
  </si>
  <si>
    <t xml:space="preserve">    income items</t>
  </si>
  <si>
    <t>Assets</t>
  </si>
  <si>
    <t>Liabilities</t>
  </si>
  <si>
    <t>Asset Allocation by Market Value</t>
  </si>
  <si>
    <t>Administrative expense ratio</t>
  </si>
  <si>
    <t>Interest expense</t>
  </si>
  <si>
    <t>Financial Highlights</t>
  </si>
  <si>
    <t>Other</t>
  </si>
  <si>
    <t>AAA</t>
  </si>
  <si>
    <t xml:space="preserve">AA </t>
  </si>
  <si>
    <t>A</t>
  </si>
  <si>
    <t>BBB</t>
  </si>
  <si>
    <t>B</t>
  </si>
  <si>
    <t>(in millions of U.S. dollars)</t>
  </si>
  <si>
    <t>Gross</t>
  </si>
  <si>
    <t>Page</t>
  </si>
  <si>
    <t>Consolidated Statements of Operations</t>
  </si>
  <si>
    <t>Income tax expense (benefit)</t>
  </si>
  <si>
    <t>Financial Supplement Table of Contents</t>
  </si>
  <si>
    <t>Net reinsurance recoverable</t>
  </si>
  <si>
    <t>Capital Structure</t>
  </si>
  <si>
    <t>Insurance -</t>
  </si>
  <si>
    <t>American</t>
  </si>
  <si>
    <t>Securities lending collateral</t>
  </si>
  <si>
    <t>&amp; Other</t>
  </si>
  <si>
    <t>% Change</t>
  </si>
  <si>
    <t>Unpaid Losses</t>
  </si>
  <si>
    <t>Summary Consolidated Balance Sheets</t>
  </si>
  <si>
    <t>Computation of Basic and Diluted Earnings Per Share</t>
  </si>
  <si>
    <t>(Unaudited)</t>
  </si>
  <si>
    <t>ACE Limited Consolidated</t>
  </si>
  <si>
    <t>Operating cash flow</t>
  </si>
  <si>
    <t xml:space="preserve">Net realized gains (losses) </t>
  </si>
  <si>
    <t xml:space="preserve">Loss and loss expense ratio </t>
  </si>
  <si>
    <t xml:space="preserve">Policy acquisition cost ratio </t>
  </si>
  <si>
    <t xml:space="preserve">Administrative expense ratio </t>
  </si>
  <si>
    <t xml:space="preserve">Net Realized </t>
  </si>
  <si>
    <t xml:space="preserve">Net Unrealized </t>
  </si>
  <si>
    <t>Impact</t>
  </si>
  <si>
    <t xml:space="preserve">    Total assets</t>
  </si>
  <si>
    <t>Gross reinsurance recoverable</t>
  </si>
  <si>
    <t>Underwriting and administrative expense ratio</t>
  </si>
  <si>
    <t>Equity and fixed income derivatives</t>
  </si>
  <si>
    <t xml:space="preserve">  Total</t>
  </si>
  <si>
    <t>Perpetual preferred dividend</t>
  </si>
  <si>
    <t>Net realized gains (losses), net of income tax</t>
  </si>
  <si>
    <t>Issued under employee stock purchase plan</t>
  </si>
  <si>
    <t>Insurance - North American</t>
  </si>
  <si>
    <t>- Loss Reserve Rollforward</t>
  </si>
  <si>
    <t>- Reinsurance Recoverable Analysis</t>
  </si>
  <si>
    <t>- Glossary</t>
  </si>
  <si>
    <t>Issued for option exercises</t>
  </si>
  <si>
    <t>Weighted average shares outstanding</t>
  </si>
  <si>
    <t>Effect of other dilutive securities</t>
  </si>
  <si>
    <t>Loss Reserve Rollforward</t>
  </si>
  <si>
    <t>Reinsurance Recoverable Analysis</t>
  </si>
  <si>
    <t>Reconciliation to Loss Reserve Rollforward</t>
  </si>
  <si>
    <t>- Comprehensive Income</t>
  </si>
  <si>
    <t>Investment Portfolio</t>
  </si>
  <si>
    <t>Foreign exchange gains (losses)</t>
  </si>
  <si>
    <t>NM</t>
  </si>
  <si>
    <t>Total gains (losses)</t>
  </si>
  <si>
    <t>Debt/ tangible equity</t>
  </si>
  <si>
    <t>Debt/ total capitalization</t>
  </si>
  <si>
    <t>Net realized gains (losses)</t>
  </si>
  <si>
    <t>Other investments</t>
  </si>
  <si>
    <t xml:space="preserve"> </t>
  </si>
  <si>
    <t>Glossary</t>
  </si>
  <si>
    <t>Avg. market yield of fixed maturities</t>
  </si>
  <si>
    <t>Avg. credit quality</t>
  </si>
  <si>
    <t>P&amp;C</t>
  </si>
  <si>
    <t>(in millions of U.S. dollars, except share and per share data)</t>
  </si>
  <si>
    <t xml:space="preserve">   Net income</t>
  </si>
  <si>
    <t>December 31</t>
  </si>
  <si>
    <t>March 31</t>
  </si>
  <si>
    <t>Numerator</t>
  </si>
  <si>
    <t>Denominator</t>
  </si>
  <si>
    <t xml:space="preserve">% of </t>
  </si>
  <si>
    <t>Other Disclosures</t>
  </si>
  <si>
    <t xml:space="preserve">Fax: (441) 292-8675   </t>
  </si>
  <si>
    <t xml:space="preserve">Phone: (441) 299-9283             </t>
  </si>
  <si>
    <t>email:  investorrelations@ace.bm</t>
  </si>
  <si>
    <t>- Consolidating Statement of Operations</t>
  </si>
  <si>
    <t>Ordinary shareholders' equity</t>
  </si>
  <si>
    <t>Deposit liabilities</t>
  </si>
  <si>
    <t>Consolidated Premiums by Line of Business</t>
  </si>
  <si>
    <t>Book value per ordinary share</t>
  </si>
  <si>
    <t>Consolidated Financial Highlights</t>
  </si>
  <si>
    <t>Consolidated Results - Consecutive Quarters</t>
  </si>
  <si>
    <t>Market Value</t>
  </si>
  <si>
    <t xml:space="preserve">   Subtotal</t>
  </si>
  <si>
    <t>Total P&amp;C</t>
  </si>
  <si>
    <t>Total Consolidated</t>
  </si>
  <si>
    <t>Consolidated Statement of Comprehensive Income</t>
  </si>
  <si>
    <t>Net unrealized appreciation (depreciation) on investments</t>
  </si>
  <si>
    <t>Investor Contact</t>
  </si>
  <si>
    <t>Large losses and other items</t>
  </si>
  <si>
    <t>Casualty</t>
  </si>
  <si>
    <t xml:space="preserve">Gains  </t>
  </si>
  <si>
    <r>
      <t xml:space="preserve">(Losses) </t>
    </r>
    <r>
      <rPr>
        <b/>
        <sz val="6"/>
        <rFont val="News Gothic"/>
        <family val="2"/>
      </rPr>
      <t>(1)</t>
    </r>
  </si>
  <si>
    <t>(Losses)</t>
  </si>
  <si>
    <t xml:space="preserve">   Total gains (losses)</t>
  </si>
  <si>
    <t xml:space="preserve">   Net gains (losses)</t>
  </si>
  <si>
    <t>Comprehensive Income</t>
  </si>
  <si>
    <t>Cost/Amortized Cost</t>
  </si>
  <si>
    <t>(in millions of U.S. dollars, except per share data)</t>
  </si>
  <si>
    <t xml:space="preserve">    Total investments </t>
  </si>
  <si>
    <t>Tax expense (benefit) on net realized gains (losses)</t>
  </si>
  <si>
    <r>
      <t>Total long-term debt</t>
    </r>
    <r>
      <rPr>
        <vertAlign val="superscript"/>
        <sz val="8"/>
        <rFont val="News Gothic"/>
        <family val="0"/>
      </rPr>
      <t xml:space="preserve"> </t>
    </r>
  </si>
  <si>
    <r>
      <t xml:space="preserve">   Income (loss) excluding net realized gains (losses) </t>
    </r>
    <r>
      <rPr>
        <vertAlign val="superscript"/>
        <sz val="8"/>
        <rFont val="News Gothic"/>
        <family val="2"/>
      </rPr>
      <t>(1)</t>
    </r>
  </si>
  <si>
    <r>
      <t xml:space="preserve">   Income excluding net realized gains (losses) </t>
    </r>
    <r>
      <rPr>
        <vertAlign val="superscript"/>
        <sz val="8"/>
        <rFont val="News Gothic"/>
        <family val="2"/>
      </rPr>
      <t>(1)</t>
    </r>
  </si>
  <si>
    <t>Annualized ROE, excluding FAS 115*</t>
  </si>
  <si>
    <t>Active operations</t>
  </si>
  <si>
    <t>Brandywine</t>
  </si>
  <si>
    <t>Net income</t>
  </si>
  <si>
    <t>AOCI</t>
  </si>
  <si>
    <t>YTD</t>
  </si>
  <si>
    <t>QTR</t>
  </si>
  <si>
    <t>(in millions of U.S. dollars, except share, per share data and ratios)</t>
  </si>
  <si>
    <t xml:space="preserve">Brandywine </t>
  </si>
  <si>
    <t xml:space="preserve">Active operations </t>
  </si>
  <si>
    <t>Investments in partially owned insurance companies</t>
  </si>
  <si>
    <t>Securities lending payable</t>
  </si>
  <si>
    <t>Fixed maturities held to maturity, at amortized cost</t>
  </si>
  <si>
    <r>
      <t xml:space="preserve">Total capitalization:  </t>
    </r>
    <r>
      <rPr>
        <sz val="8"/>
        <rFont val="News Gothic"/>
        <family val="0"/>
      </rPr>
      <t>S</t>
    </r>
    <r>
      <rPr>
        <sz val="8"/>
        <rFont val="News Gothic"/>
        <family val="2"/>
      </rPr>
      <t>hort-term debt, long-term debt, trust preferreds, perpetual preferred shares and shareholders' equity.</t>
    </r>
  </si>
  <si>
    <t>Reinsurance Recoverable for Active Operations</t>
  </si>
  <si>
    <t>Categories</t>
  </si>
  <si>
    <t>Recoverable</t>
  </si>
  <si>
    <t>% of Gross</t>
  </si>
  <si>
    <t>Top 10 reinsurers</t>
  </si>
  <si>
    <t>Other reinsurers balances &gt;$20 million</t>
  </si>
  <si>
    <t>Other reinsurers balances &lt;$20 million</t>
  </si>
  <si>
    <t>Mandatory pools and government agencies</t>
  </si>
  <si>
    <t>Structured settlements</t>
  </si>
  <si>
    <t>Captives</t>
  </si>
  <si>
    <r>
      <t>Other</t>
    </r>
    <r>
      <rPr>
        <vertAlign val="superscript"/>
        <sz val="8"/>
        <rFont val="News Gothic"/>
        <family val="2"/>
      </rPr>
      <t>(1)</t>
    </r>
  </si>
  <si>
    <t>Detail on Reinsurance Recoverable on Paid Losses and Loss Expenses</t>
  </si>
  <si>
    <r>
      <t xml:space="preserve">General Collections </t>
    </r>
    <r>
      <rPr>
        <b/>
        <vertAlign val="superscript"/>
        <sz val="8"/>
        <rFont val="News Gothic"/>
        <family val="2"/>
      </rPr>
      <t>(1)</t>
    </r>
  </si>
  <si>
    <r>
      <t>Other</t>
    </r>
    <r>
      <rPr>
        <b/>
        <vertAlign val="superscript"/>
        <sz val="8"/>
        <rFont val="News Gothic"/>
        <family val="2"/>
      </rPr>
      <t xml:space="preserve"> (2)</t>
    </r>
  </si>
  <si>
    <t>% of gross</t>
  </si>
  <si>
    <t>Consolidated Reinsurance Recoverable</t>
  </si>
  <si>
    <t>Fixed maturities available for sale</t>
  </si>
  <si>
    <t>Fixed maturities held to maturity</t>
  </si>
  <si>
    <t>Avg. duration of fixed maturities, adjusted for int. rate swaps</t>
  </si>
  <si>
    <t>Partially owned insurance companies - MARKET</t>
  </si>
  <si>
    <t>Partially owned insurance companies - Cost</t>
  </si>
  <si>
    <t>Held to maturity</t>
  </si>
  <si>
    <t>Total other at cost</t>
  </si>
  <si>
    <t xml:space="preserve">Weighted average basic ordinary shares outstanding </t>
  </si>
  <si>
    <t>Life underwriting income excluding investment income</t>
  </si>
  <si>
    <t>Property and Casualty net premiums written</t>
  </si>
  <si>
    <t xml:space="preserve">Property and Casualty net premiums earned </t>
  </si>
  <si>
    <t>Diluted earnings per share</t>
  </si>
  <si>
    <t xml:space="preserve">   Other (incl. foreign exch. revaluation)</t>
  </si>
  <si>
    <t>Tangible book value per ordinary share</t>
  </si>
  <si>
    <t>Book Value per Ordinary Share</t>
  </si>
  <si>
    <t>Reconciliation of Book Value per Ordinary Share</t>
  </si>
  <si>
    <t>Numerator for book value per share calculation</t>
  </si>
  <si>
    <t xml:space="preserve">Numerator for tangible book value per share </t>
  </si>
  <si>
    <r>
      <t xml:space="preserve">Book value per ordinary share </t>
    </r>
    <r>
      <rPr>
        <b/>
        <vertAlign val="superscript"/>
        <sz val="8"/>
        <rFont val="News Gothic"/>
        <family val="2"/>
      </rPr>
      <t>(1)</t>
    </r>
  </si>
  <si>
    <r>
      <t xml:space="preserve">Tangible book value per ordinary share </t>
    </r>
    <r>
      <rPr>
        <b/>
        <vertAlign val="superscript"/>
        <sz val="8"/>
        <rFont val="News Gothic"/>
        <family val="2"/>
      </rPr>
      <t>(1)</t>
    </r>
  </si>
  <si>
    <r>
      <t xml:space="preserve">Tangible book value per ordinary share:  </t>
    </r>
    <r>
      <rPr>
        <sz val="8"/>
        <rFont val="News Gothic"/>
        <family val="0"/>
      </rPr>
      <t>O</t>
    </r>
    <r>
      <rPr>
        <sz val="8"/>
        <rFont val="News Gothic"/>
        <family val="2"/>
      </rPr>
      <t>rdinary shareholders' equity less goodwill divided by the shares outstanding.</t>
    </r>
  </si>
  <si>
    <r>
      <t>Book value per ordinary share:</t>
    </r>
    <r>
      <rPr>
        <sz val="8"/>
        <rFont val="News Gothic"/>
        <family val="0"/>
      </rPr>
      <t xml:space="preserve"> Ordinar</t>
    </r>
    <r>
      <rPr>
        <sz val="8"/>
        <rFont val="News Gothic"/>
        <family val="2"/>
      </rPr>
      <t>y shareholders' equity divided by the shares outstanding.</t>
    </r>
  </si>
  <si>
    <t>Life Insurance and Reinsurance</t>
  </si>
  <si>
    <t>Prior period development - unfavorable (favorable)</t>
  </si>
  <si>
    <t>- Book Value per Ordinary Share</t>
  </si>
  <si>
    <t>Income tax expense (benefit) on net realized gains (losses)</t>
  </si>
  <si>
    <t>(2) Excludes recoverable amounts from companies who are in supervision, rehabilitation or liquidation, or are captive reinsurers, mandatory pools or voluntary pools.</t>
  </si>
  <si>
    <t xml:space="preserve">Denominator </t>
  </si>
  <si>
    <t>- Life Insurance and Reinsurance</t>
  </si>
  <si>
    <t>(Audited)</t>
  </si>
  <si>
    <t>Payable for securities purchased</t>
  </si>
  <si>
    <t>Short-term investments, at fair value</t>
  </si>
  <si>
    <t>Reinsurance Recoverable Analysis - 3</t>
  </si>
  <si>
    <t>Reinsurance Recoverable Analysis - 2</t>
  </si>
  <si>
    <t>Reinsurance Recoverable Analysis - 4</t>
  </si>
  <si>
    <t xml:space="preserve">   Net income available to the holders of ordinary shares</t>
  </si>
  <si>
    <t>Other investments - unrealized booked to income</t>
  </si>
  <si>
    <t>Comp Income</t>
  </si>
  <si>
    <t>Unrealized g/l</t>
  </si>
  <si>
    <t>Reinsurance recoverable on paid losses and loss expenses</t>
  </si>
  <si>
    <t>Reinsurance recoverable on future policy benefits</t>
  </si>
  <si>
    <t>Cumulative effect of a change in  accounting principle, net of tax</t>
  </si>
  <si>
    <t>This report is for informational purposes only.  It should be read in conjunction with documents filed by ACE Limited with the Securities and Exchange Commission, including the most recent Annual Report on Form 10-K and Quarterly Reports on Form 10-Q.</t>
  </si>
  <si>
    <t>Life Insurance</t>
  </si>
  <si>
    <t>&amp; Reinsurance</t>
  </si>
  <si>
    <t>Provision for uncollectible reinsurance</t>
  </si>
  <si>
    <t>Provision for uncollectible reinsurance on paid losses and loss expenses</t>
  </si>
  <si>
    <t>Provision</t>
  </si>
  <si>
    <t>Reinsurance recoverable on unpaid losses and loss expenses</t>
  </si>
  <si>
    <t>Westchester Run-off</t>
  </si>
  <si>
    <t>Other Run-off</t>
  </si>
  <si>
    <t>Income taxes payable</t>
  </si>
  <si>
    <t>Financial Supplement</t>
  </si>
  <si>
    <t/>
  </si>
  <si>
    <t>Manual input</t>
  </si>
  <si>
    <t>Balance at December 31, 2006</t>
  </si>
  <si>
    <r>
      <t xml:space="preserve">P&amp;C: </t>
    </r>
    <r>
      <rPr>
        <sz val="8"/>
        <rFont val="News Gothic"/>
        <family val="2"/>
      </rPr>
      <t>Property and casualty.</t>
    </r>
  </si>
  <si>
    <t xml:space="preserve">  Net income</t>
  </si>
  <si>
    <t>Net income, as reported</t>
  </si>
  <si>
    <t>Property and Casualty</t>
  </si>
  <si>
    <t xml:space="preserve">(1) General collections balances represent amounts in process of collection in the normal course of business, for which we have no indication of dispute or credit issues. </t>
  </si>
  <si>
    <t>(3) The current quarter split between general collections and other is estimated based on prior quarter balances.  Balances are adjusted to actual in the next quarter.</t>
  </si>
  <si>
    <t>1Q-07</t>
  </si>
  <si>
    <t>Balance at March 31, 2007</t>
  </si>
  <si>
    <t>Non-U.S.</t>
  </si>
  <si>
    <t>2007</t>
  </si>
  <si>
    <t xml:space="preserve">In presenting our segment operating results, we have shown our performance with reference to underwriting results.  Underwriting results are calculated by subtracting losses and loss expenses, life and annuity benefits, policy acquisition costs, and administrative expenses from net premiums earned.  We use underwriting results and operating ratios to monitor the results of our operations without the impact of certain factors, including investment income, other income and expenses, interest and income tax expense, and net realized gains (losses).  </t>
  </si>
  <si>
    <t>Effective tax rate on income excluding net realized gains (losses)</t>
  </si>
  <si>
    <t xml:space="preserve">(1)  The run-off reserves primarily include the Brandywine group, the Commercial Insurance Service - Middle Market Workers' Comp. reserves and the pre-1997 Westchester Specialty reserves.  </t>
  </si>
  <si>
    <t>Total trust preferred securities</t>
  </si>
  <si>
    <t>Debt plus trust preferred securities/ tangible equity</t>
  </si>
  <si>
    <t>Debt plus trust preferred secutities/ total capitalization</t>
  </si>
  <si>
    <t>Shares (cancelled) granted</t>
  </si>
  <si>
    <t xml:space="preserve">   Ordinary Shares - end of period</t>
  </si>
  <si>
    <t>Rollforward of Ordinary Shares</t>
  </si>
  <si>
    <t>Ordinary Shares - beginning of period</t>
  </si>
  <si>
    <t>Perpetual preferred shares</t>
  </si>
  <si>
    <t>Proceeds from issuance of perpetual preferred shares</t>
  </si>
  <si>
    <t>Hybrid financial instruments</t>
  </si>
  <si>
    <t xml:space="preserve">  P&amp;C underwriting income </t>
  </si>
  <si>
    <t xml:space="preserve">   Sub-total</t>
  </si>
  <si>
    <r>
      <t xml:space="preserve">Combined ratio:   </t>
    </r>
    <r>
      <rPr>
        <sz val="8"/>
        <rFont val="News Gothic"/>
        <family val="0"/>
      </rPr>
      <t>T</t>
    </r>
    <r>
      <rPr>
        <sz val="8"/>
        <rFont val="News Gothic"/>
        <family val="2"/>
      </rPr>
      <t>he sum of the loss and loss expense ratio, acquisition cost ratio and the administrative expense ratio excluding life business.  Calculated on a GAAP basis.</t>
    </r>
  </si>
  <si>
    <t>Change in minimum pension liability</t>
  </si>
  <si>
    <t>Personal accident (A&amp;H)</t>
  </si>
  <si>
    <t>2Q-07</t>
  </si>
  <si>
    <t>Balance at June 30, 2007</t>
  </si>
  <si>
    <t>- Insurance - North American</t>
  </si>
  <si>
    <t>- Insurance - Overseas General</t>
  </si>
  <si>
    <r>
      <t>Gross premiums written</t>
    </r>
    <r>
      <rPr>
        <vertAlign val="superscript"/>
        <sz val="8"/>
        <rFont val="News Gothic"/>
        <family val="2"/>
      </rPr>
      <t xml:space="preserve"> (1)</t>
    </r>
  </si>
  <si>
    <r>
      <t xml:space="preserve">   Life underwriting income </t>
    </r>
    <r>
      <rPr>
        <vertAlign val="superscript"/>
        <sz val="8"/>
        <rFont val="News Gothic"/>
        <family val="2"/>
      </rPr>
      <t>(2)</t>
    </r>
  </si>
  <si>
    <r>
      <t xml:space="preserve">   Income excluding net realized gains (losses) </t>
    </r>
    <r>
      <rPr>
        <vertAlign val="superscript"/>
        <sz val="8"/>
        <rFont val="News Gothic"/>
        <family val="2"/>
      </rPr>
      <t>(3)</t>
    </r>
  </si>
  <si>
    <t>3Q-07</t>
  </si>
  <si>
    <t>Balance at September 30, 2007</t>
  </si>
  <si>
    <t>Net realized gains (losses) on equity investments</t>
  </si>
  <si>
    <t>Expense ratio excluding A&amp;H</t>
  </si>
  <si>
    <t xml:space="preserve">Expense ratio P&amp;C </t>
  </si>
  <si>
    <t>(1) Other principally includes amounts recoverable that are in dispute, or are from companies who are in supervision, rehabilitation or liquidation.  Our estimate of provision for uncollectible reinsurance associated with Other considers the credit quality of the reinsurer, and whether we have received collateral or other credit protections such as multi-beneficiary trusts and parental guarantees.</t>
  </si>
  <si>
    <t xml:space="preserve">Forward-looking statements made in this financial supplement reflect the Company’s current views with respect to future events and financial performance and are made pursuant to the safe harbor provisions of the Private Securities Litigation Reform Act of 1995.  Such statements involve risks and uncertainties which may cause actual results to differ materially from those set forth in these statements.  For example, the Company’s forward-looking statements, such as statements concerning exposures, reserves and recoverables, could be affected by the frequency of unpredictable catastrophic events, actual loss experience, uncertainties in the reserving or settlement process, new theories of liability, judicial, legislative, regulatory and other governmental developments, litigation tactics and developments, investigation developments and actual settlement terms, the amount and timing of reinsurance receivable and credit developments among reinsurers.  </t>
  </si>
  <si>
    <t>(2) Other principally includes amounts recoverable that are in dispute, or are from companies who are in supervision, rehabilitation or liquidation for Brandywine Group and active operations.  Our estimation of the reserve for other, considers the merits of the underlying matter, the credit quality of the reinsurer, and whether we have received collateral or other credit protections such as multi-beneficiary trusts and parental guarantees.</t>
  </si>
  <si>
    <t>4Q-07</t>
  </si>
  <si>
    <t>Balance at December 31, 2007</t>
  </si>
  <si>
    <t>Gross balance at December 31, 2007</t>
  </si>
  <si>
    <t>Provision at 12/31/07</t>
  </si>
  <si>
    <t xml:space="preserve">(3) Property and casualty excluding Life is presented to allow for comparison and analysis with earnings guidance. This is a non-GAAP measure. </t>
  </si>
  <si>
    <r>
      <t>% Change versus prior year period</t>
    </r>
    <r>
      <rPr>
        <b/>
        <vertAlign val="superscript"/>
        <sz val="8"/>
        <rFont val="News Gothic"/>
        <family val="2"/>
      </rPr>
      <t>(3)</t>
    </r>
  </si>
  <si>
    <r>
      <t xml:space="preserve">Combined ratio </t>
    </r>
    <r>
      <rPr>
        <b/>
        <vertAlign val="superscript"/>
        <sz val="8"/>
        <rFont val="News Gothic"/>
        <family val="2"/>
      </rPr>
      <t>(3)</t>
    </r>
  </si>
  <si>
    <r>
      <t xml:space="preserve">Large losses and other items </t>
    </r>
    <r>
      <rPr>
        <b/>
        <vertAlign val="superscript"/>
        <sz val="8"/>
        <rFont val="News Gothic"/>
        <family val="2"/>
      </rPr>
      <t>(3)</t>
    </r>
  </si>
  <si>
    <t>AGRI General Ins Co</t>
  </si>
  <si>
    <t>Berkshire Hathaway Insurance Group</t>
  </si>
  <si>
    <t>Chubb Insurance Group</t>
  </si>
  <si>
    <t>Federal Crop Insurance Corp</t>
  </si>
  <si>
    <t>Lloyd's Of London</t>
  </si>
  <si>
    <t>Munich Re Group</t>
  </si>
  <si>
    <t>Swiss Re Group</t>
  </si>
  <si>
    <t>XL Capital Group</t>
  </si>
  <si>
    <t>AIOI Insurance Group</t>
  </si>
  <si>
    <t>Liberty Mutual Insurance Companies</t>
  </si>
  <si>
    <t>Allianz</t>
  </si>
  <si>
    <t>Partner Re</t>
  </si>
  <si>
    <t>Allied World Assurance Group</t>
  </si>
  <si>
    <t>Platinum Underwriters</t>
  </si>
  <si>
    <t>Arch Capital</t>
  </si>
  <si>
    <t>Aspen Insurance Holdings Ltd</t>
  </si>
  <si>
    <t>Power Corp Of Canada</t>
  </si>
  <si>
    <t>AXA</t>
  </si>
  <si>
    <t>Renaissance Re Holdings Ltd</t>
  </si>
  <si>
    <t>CIGNA</t>
  </si>
  <si>
    <t>Royal &amp; Sun Alliance Insurance Group</t>
  </si>
  <si>
    <t>Dow Chemical Co</t>
  </si>
  <si>
    <t>SCOR Group</t>
  </si>
  <si>
    <t>Electric Insurance Company Group</t>
  </si>
  <si>
    <t>Sompo Japan Group</t>
  </si>
  <si>
    <t>Equitas</t>
  </si>
  <si>
    <t>Toa Reinsurance Company</t>
  </si>
  <si>
    <t>Everest Re Group</t>
  </si>
  <si>
    <t>Travelers Companies Inc</t>
  </si>
  <si>
    <t>Fairfax Financial</t>
  </si>
  <si>
    <t>White Mountains Insurance Group</t>
  </si>
  <si>
    <t>Hartford Insurance Group</t>
  </si>
  <si>
    <t>WR Berkley Corp</t>
  </si>
  <si>
    <t>Independence Blue Cross Group</t>
  </si>
  <si>
    <t>Zurich Financial Services Group</t>
  </si>
  <si>
    <t>IRB - Brasil Resseguros S.A. Group</t>
  </si>
  <si>
    <t>Allstate Group</t>
  </si>
  <si>
    <t>AVIVA Plc</t>
  </si>
  <si>
    <t>CNA Insurance Companies</t>
  </si>
  <si>
    <t>Dukes Place Holdings</t>
  </si>
  <si>
    <t>Enstar Group Ltd</t>
  </si>
  <si>
    <t>FM Global Group</t>
  </si>
  <si>
    <t>Millea Holdings</t>
  </si>
  <si>
    <t>Tawa UK Ltd</t>
  </si>
  <si>
    <t>Trenwick Group</t>
  </si>
  <si>
    <t>3.5 years</t>
  </si>
  <si>
    <r>
      <t>Partially-owned insurance companies</t>
    </r>
    <r>
      <rPr>
        <vertAlign val="superscript"/>
        <sz val="8"/>
        <rFont val="News Gothic"/>
        <family val="2"/>
      </rPr>
      <t xml:space="preserve"> (3)</t>
    </r>
  </si>
  <si>
    <r>
      <t xml:space="preserve">(Losses) </t>
    </r>
    <r>
      <rPr>
        <b/>
        <sz val="6"/>
        <rFont val="News Gothic"/>
        <family val="2"/>
      </rPr>
      <t>(4)</t>
    </r>
  </si>
  <si>
    <t>GNMA</t>
  </si>
  <si>
    <t>FNMA</t>
  </si>
  <si>
    <t>Freddie Mac</t>
  </si>
  <si>
    <t>Sub-prime</t>
  </si>
  <si>
    <t>Autos</t>
  </si>
  <si>
    <t>Mortgage-backed and Asset-backed Fixed Income Portfolio</t>
  </si>
  <si>
    <t>Residential mortgage-backed (RMBS)</t>
  </si>
  <si>
    <t>Non-agency RMBS</t>
  </si>
  <si>
    <t>Commercial mortgage-backed</t>
  </si>
  <si>
    <t>Total residential mortgage-backed</t>
  </si>
  <si>
    <t>Total agency RMBS</t>
  </si>
  <si>
    <t>Total mortgage-backed securities</t>
  </si>
  <si>
    <t>Credit cards</t>
  </si>
  <si>
    <t>Total asset-backed securities</t>
  </si>
  <si>
    <t>S&amp;P Credit Rating</t>
  </si>
  <si>
    <t>Investment Portfolio - 3</t>
  </si>
  <si>
    <t>The Company's forward-looking statements could also be affected by competition, pricing and policy term trends, the levels of new and renewal business achieved, market acceptance, changes in demand, actual market developments, rating agency action, possible terrorism or the outbreak and effects of war, and changes in the financial, securities, and capital markets and the investment community.  Readers are cautioned not to place undue reliance on these forward-looking statements, which speak only as of the dates on which they are made.  The Company undertakes no obligation to publicly update or revise any forward-looking statements, whether as a result of new information, future events or otherwise.</t>
  </si>
  <si>
    <t>2008</t>
  </si>
  <si>
    <t>1Q-08 vs.</t>
  </si>
  <si>
    <t>Three months ended March 31</t>
  </si>
  <si>
    <t>1Q-08</t>
  </si>
  <si>
    <r>
      <t xml:space="preserve">Other income (expense) </t>
    </r>
    <r>
      <rPr>
        <b/>
        <vertAlign val="superscript"/>
        <sz val="8"/>
        <rFont val="News Gothic"/>
        <family val="2"/>
      </rPr>
      <t>(1)</t>
    </r>
  </si>
  <si>
    <t>Other income (expense)</t>
  </si>
  <si>
    <t>BB and below</t>
  </si>
  <si>
    <t>Balance at March 31, 2008</t>
  </si>
  <si>
    <t>Provision at 3/31/08</t>
  </si>
  <si>
    <t>Gross balance at March 31, 2008</t>
  </si>
  <si>
    <t>Market Value at March 31, 2008</t>
  </si>
  <si>
    <t>Three months ended March 31, 2007</t>
  </si>
  <si>
    <t>Three months ended March 31, 2008</t>
  </si>
  <si>
    <t>Three months ended March 31, 2008 and 2007</t>
  </si>
  <si>
    <t>Brit Insurance Holding Plc</t>
  </si>
  <si>
    <t>Globale Rueckversicherungs-ag (Globale Re)</t>
  </si>
  <si>
    <t>15-17</t>
  </si>
  <si>
    <t>HDI Haftpflichtverband Der Deutschen Industrie Vag (Hannover)</t>
  </si>
  <si>
    <t>PMA Capital Corp</t>
  </si>
  <si>
    <t>Dominion Insurance Co Ltd</t>
  </si>
  <si>
    <t>Net balance at December 31, 2007</t>
  </si>
  <si>
    <r>
      <t>Net balance at March 31, 2008</t>
    </r>
    <r>
      <rPr>
        <b/>
        <vertAlign val="superscript"/>
        <sz val="8"/>
        <rFont val="News Gothic"/>
        <family val="2"/>
      </rPr>
      <t>(3)</t>
    </r>
  </si>
  <si>
    <t>11-14</t>
  </si>
  <si>
    <r>
      <t xml:space="preserve">Top 10 Reinsurers (net of collateral) </t>
    </r>
    <r>
      <rPr>
        <b/>
        <u val="single"/>
        <vertAlign val="superscript"/>
        <sz val="8"/>
        <rFont val="News Gothic"/>
        <family val="2"/>
      </rPr>
      <t>(2)</t>
    </r>
  </si>
  <si>
    <r>
      <t xml:space="preserve">Other Reinsurers Balances Greater Than $20 million (net of collateral) </t>
    </r>
    <r>
      <rPr>
        <b/>
        <u val="single"/>
        <vertAlign val="superscript"/>
        <sz val="8"/>
        <rFont val="News Gothic"/>
        <family val="2"/>
      </rPr>
      <t>(2)</t>
    </r>
  </si>
  <si>
    <t>Net realized gains (losses) in other income (expense)</t>
  </si>
  <si>
    <t>March 31, 2008</t>
  </si>
  <si>
    <r>
      <t>Net realized gains (losses) in other income (expense)</t>
    </r>
    <r>
      <rPr>
        <vertAlign val="superscript"/>
        <sz val="8"/>
        <rFont val="News Gothic"/>
        <family val="2"/>
      </rPr>
      <t xml:space="preserve"> </t>
    </r>
    <r>
      <rPr>
        <b/>
        <vertAlign val="superscript"/>
        <sz val="8"/>
        <rFont val="News Gothic"/>
        <family val="2"/>
      </rPr>
      <t>(1)</t>
    </r>
  </si>
  <si>
    <t>(1) See page 21 Non-GAAP Financial Measures.</t>
  </si>
  <si>
    <t>Change in accounting (FAS159) before tax</t>
  </si>
  <si>
    <t>Change in accounting (FAS159) after tax</t>
  </si>
  <si>
    <t>Book Value at March 31, 2008</t>
  </si>
  <si>
    <r>
      <t xml:space="preserve">Income excluding net realized gains (losses) </t>
    </r>
    <r>
      <rPr>
        <vertAlign val="superscript"/>
        <sz val="8"/>
        <rFont val="News Gothic"/>
        <family val="2"/>
      </rPr>
      <t>(1)</t>
    </r>
  </si>
  <si>
    <t xml:space="preserve">   Income to ordinary shares, excl. net realized gains (losses) </t>
  </si>
  <si>
    <t xml:space="preserve">In presenting our results, we have included and discussed certain non-GAAP measures.  These non-GAAP measures, which may be defined differently by other companies, are important for an understanding of our overall results of operations. However, they should not be viewed as a substitute for measures determined in accordance with GAAP.  A reconciliation of book value per share is provided on page 22.  </t>
  </si>
  <si>
    <r>
      <t xml:space="preserve">Net realized gains (losses) in other income (expense) </t>
    </r>
    <r>
      <rPr>
        <vertAlign val="superscript"/>
        <sz val="8"/>
        <rFont val="News Gothic"/>
        <family val="2"/>
      </rPr>
      <t>(1)</t>
    </r>
  </si>
  <si>
    <t xml:space="preserve">* Calculated using income excluding net realized gains (losses) </t>
  </si>
  <si>
    <r>
      <t xml:space="preserve">  Income excluding net realized gains (losses) </t>
    </r>
    <r>
      <rPr>
        <vertAlign val="superscript"/>
        <sz val="8"/>
        <rFont val="News Gothic"/>
        <family val="2"/>
      </rPr>
      <t>(2)</t>
    </r>
  </si>
  <si>
    <t xml:space="preserve">Effective tax rate on income excluding net realized gains (losses) </t>
  </si>
  <si>
    <t>(2) See page 21 Non-GAAP Financial Measures.</t>
  </si>
  <si>
    <t>(2) We assess the performance of our Life Insurance and Reinsurance business based on Life underwriting income which includes net investment income.</t>
  </si>
  <si>
    <t>(3) See page 21 Non-GAAP Financial Measures.</t>
  </si>
  <si>
    <t>Investment Portfolio - 2</t>
  </si>
  <si>
    <t xml:space="preserve">The following non-GAAP measure is a common performance measurement and is defined as income excluding net realized gains (losses) and the related tax expense (benefit).  We believe this presentation enhances the understanding of our results of operations by highlighting the underlying profitability of our insurance business.  We exclude net realized gains (losses) and net realized gains (losses) included in other income (expense) related to partially owned insurance companies because the amount of these gains (losses) is heavily influenced by, and fluctuates in part according to, the availability of market opportunities. Income excluding net realized gains (losses) should not be viewed as a substitute for net income determined in accordance with generally accepted accounting principles (GAAP). </t>
  </si>
  <si>
    <t>Change in cumulative translation adjustment</t>
  </si>
  <si>
    <r>
      <t xml:space="preserve">Annualized return on ordinary shareholders' equity (ROE): </t>
    </r>
    <r>
      <rPr>
        <sz val="8"/>
        <rFont val="News Gothic"/>
        <family val="2"/>
      </rPr>
      <t xml:space="preserve"> Income excluding net realized gains (losses) less perpetual preferred securities divided by average ordinary shareholders' equity for the period.  To annualize a quarterly rate multiply by four.</t>
    </r>
  </si>
  <si>
    <r>
      <t xml:space="preserve">Effective tax rate:  </t>
    </r>
    <r>
      <rPr>
        <sz val="8"/>
        <rFont val="News Gothic"/>
        <family val="0"/>
      </rPr>
      <t>I</t>
    </r>
    <r>
      <rPr>
        <sz val="8"/>
        <rFont val="News Gothic"/>
        <family val="2"/>
      </rPr>
      <t>ncome tax expense divided by the sum of income tax expense and income excluding net realized gains (losses).</t>
    </r>
  </si>
  <si>
    <r>
      <t xml:space="preserve">(1) </t>
    </r>
    <r>
      <rPr>
        <sz val="7"/>
        <rFont val="News Gothic"/>
        <family val="2"/>
      </rPr>
      <t>Net</t>
    </r>
    <r>
      <rPr>
        <sz val="7"/>
        <rFont val="News Gothic"/>
        <family val="0"/>
      </rPr>
      <t xml:space="preserve"> realized investment and derivative losses related to our unconsolidated insurance affiliates.</t>
    </r>
  </si>
  <si>
    <t xml:space="preserve">  Reclassification adjustment for net realized (gains) losses</t>
  </si>
  <si>
    <r>
      <t xml:space="preserve">Unrealized losses from derivative transactions </t>
    </r>
    <r>
      <rPr>
        <vertAlign val="superscript"/>
        <sz val="8"/>
        <rFont val="News Gothic"/>
        <family val="2"/>
      </rPr>
      <t>(2)</t>
    </r>
  </si>
  <si>
    <t>Unrealized losses from derivative transactions</t>
  </si>
  <si>
    <r>
      <t>Prior period development - unfavorable (favorable)</t>
    </r>
    <r>
      <rPr>
        <vertAlign val="superscript"/>
        <sz val="8"/>
        <rFont val="News Gothic"/>
        <family val="2"/>
      </rPr>
      <t xml:space="preserve"> (2)</t>
    </r>
  </si>
  <si>
    <r>
      <t>Prior period development - unfavorable (favorable)</t>
    </r>
    <r>
      <rPr>
        <vertAlign val="superscript"/>
        <sz val="8"/>
        <rFont val="News Gothic"/>
        <family val="2"/>
      </rPr>
      <t xml:space="preserve"> (4)</t>
    </r>
  </si>
  <si>
    <r>
      <t>(4) For quarter 1 2008, p</t>
    </r>
    <r>
      <rPr>
        <sz val="7"/>
        <rFont val="News Gothic"/>
        <family val="2"/>
      </rPr>
      <t>rior period favorable development of $181 million less $44 million of profit share commission on Crop business settlement.</t>
    </r>
  </si>
  <si>
    <t>(3) Net realized and unrealized gains (losses) on partially-owned insurance companies that meet the requirements for equity accounting.  The net income or loss is included in other income (expense).</t>
  </si>
  <si>
    <t>1) Insured municipal bonds represent $942 million, or 46% of our municipal bond holdings.</t>
  </si>
  <si>
    <t>1) Insured municipal bonds represent $931 million, or 46% of our municipal bond holdings.</t>
  </si>
  <si>
    <t>At December 31, 2007, $10.7 billion of ACE Limited recoverables were from rated reinsurers,  of which 94.4% were rated the equivalent of A- or better by internationally recognized rating agencies.</t>
  </si>
  <si>
    <r>
      <t>(2) For quarter 1 2008 p</t>
    </r>
    <r>
      <rPr>
        <sz val="7"/>
        <rFont val="News Gothic"/>
        <family val="2"/>
      </rPr>
      <t>rior period favorable development of $123 million less $44 million of profit share commission on Crop business settlement.</t>
    </r>
  </si>
  <si>
    <t>(1) Consistent with GAAP, premiums collected on universal life and investment contracts are considered deposits and excluded from premium revenue.  For the quarters ended March 31, 2008, December 31, 2007, September 30, 2007, and June 30, 2007, premiums or deposits collected on investment and universal life contracts that are excluded from premium revenue above aggregated $41.2 million, $27.2 million, $17.4 million and $10.6 million, respectively. Previous to Q2-07, premiums collected on such contracts were inconsequential.</t>
  </si>
  <si>
    <t>Catastrophe losses (before tax)</t>
  </si>
  <si>
    <r>
      <t>Short-term investments</t>
    </r>
    <r>
      <rPr>
        <vertAlign val="superscript"/>
        <sz val="8"/>
        <rFont val="News Gothic"/>
        <family val="2"/>
      </rPr>
      <t xml:space="preserve"> (1)</t>
    </r>
  </si>
  <si>
    <t>2) Insured asset-backed securities represent $192 million, or 18% of our asset-backed security holdings.</t>
  </si>
  <si>
    <t>2) Insured asset-backed securities represent $197 million, or 18% of our asset-backed security holdings.</t>
  </si>
  <si>
    <r>
      <t xml:space="preserve">Total short-term debt </t>
    </r>
    <r>
      <rPr>
        <vertAlign val="superscript"/>
        <sz val="8"/>
        <rFont val="News Gothic"/>
        <family val="2"/>
      </rPr>
      <t>(1)</t>
    </r>
  </si>
  <si>
    <r>
      <t xml:space="preserve">Tangible shareholders' equity </t>
    </r>
    <r>
      <rPr>
        <vertAlign val="superscript"/>
        <sz val="8"/>
        <rFont val="News Gothic"/>
        <family val="2"/>
      </rPr>
      <t>(2)</t>
    </r>
  </si>
  <si>
    <t>(2)  Tangible equity is equal to shareholders' equity less goodwill.</t>
  </si>
  <si>
    <t>(1)  First quarter of 2008 includes $1.0 billion of repurchase agreements for the Combined acquisition.</t>
  </si>
  <si>
    <t>At December 31, 2007, $7.6 billion of ACE Limited active operations recoverables were from rated reinsurers,  of which 94.5% were rated the equivalent of A- or better by internationally recognized rating agencies. The Company held collateral of $3.2 billion, of which $2.1 billion was matched and usable against existing recoverables.</t>
  </si>
  <si>
    <t>American International Group</t>
  </si>
  <si>
    <r>
      <t xml:space="preserve">(1) </t>
    </r>
    <r>
      <rPr>
        <sz val="7"/>
        <rFont val="News Gothic"/>
        <family val="2"/>
      </rPr>
      <t>Liquidity required for the acquisition of Combined Insurance Company of America (Combined) on April 1, 2008.</t>
    </r>
  </si>
  <si>
    <t xml:space="preserve">(1) The quarter includes impairments of $128M for fixed maturities, $36M for equities, and $25M for other investments. </t>
  </si>
  <si>
    <t>(2) Other FAS 133 adjustments includes $183M of unrealized losses primarily on the guaranteed minimum income benefit derivatives from our life reinsurance operations.</t>
  </si>
  <si>
    <t>(4) The quarter includes impairments of $37M for fixed maturities, $1M for equities, and $nil for other investments.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</si>
</sst>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quot;$&quot;* #,##0.0_);_(&quot;$&quot;* \(#,##0.0\);_(&quot;$&quot;* &quot;-&quot;??_);_(@_)"/>
    <numFmt numFmtId="166" formatCode="0.0%"/>
    <numFmt numFmtId="167" formatCode="_(&quot;$&quot;* #,##0_);_(&quot;$&quot;* \(#,##0\);_(&quot;$&quot;* &quot;-&quot;??_);_(@_)"/>
    <numFmt numFmtId="168" formatCode="_(* #,##0_);_(* \(#,##0\);_(* &quot;-&quot;??_);_(@_)"/>
    <numFmt numFmtId="169" formatCode="mmmm\ d"/>
    <numFmt numFmtId="170" formatCode="0.00000"/>
    <numFmt numFmtId="171" formatCode="0_);\(0\)"/>
    <numFmt numFmtId="172" formatCode="#,##0.000_);\(#,##0.000\)"/>
    <numFmt numFmtId="173" formatCode="_(* #,##0.0_);_(* \(#,##0.0\);_(* &quot;-&quot;_);_(@_)"/>
    <numFmt numFmtId="174" formatCode="m/d/yy"/>
    <numFmt numFmtId="175" formatCode="dd\-mmm\-yy"/>
    <numFmt numFmtId="176" formatCode="mmmm\ d\,\ yyyy"/>
    <numFmt numFmtId="177" formatCode="#,##0.0000_);\(#,##0.0000\)"/>
    <numFmt numFmtId="178" formatCode="mmmm\-yy"/>
    <numFmt numFmtId="179" formatCode="#,##0.0%;\(#,##0.0%\)"/>
    <numFmt numFmtId="180" formatCode="_(* #,##0.0_);_(* \(#,##0.0\);_(* &quot;-&quot;??_);_(@_)"/>
    <numFmt numFmtId="181" formatCode="_(&quot;$&quot;* #,##0.000_);_(&quot;$&quot;* \(#,##0.000\);_(&quot;$&quot;* &quot;-&quot;???_);_(@_)"/>
    <numFmt numFmtId="182" formatCode="_(&quot;$&quot;* #,##0.000_);_(&quot;$&quot;* \(#,##0.000\);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409]h:mm:ss\ AM/PM"/>
    <numFmt numFmtId="189" formatCode="[$-F400]h:mm:ss\ AM/PM"/>
    <numFmt numFmtId="190" formatCode="[$-409]h:mm\ AM/PM;@"/>
    <numFmt numFmtId="191" formatCode="#.0,,"/>
    <numFmt numFmtId="192" formatCode="\,.&quot;M&quot;"/>
    <numFmt numFmtId="193" formatCode="0.0"/>
    <numFmt numFmtId="194" formatCode="#,##0.0"/>
    <numFmt numFmtId="195" formatCode="&quot;$&quot;#,##0.0_);\(&quot;$&quot;#,##0.0\)"/>
    <numFmt numFmtId="196" formatCode="&quot;$&quot;#,##0.0_);[Red]\(&quot;$&quot;#,##0.0\)"/>
    <numFmt numFmtId="197" formatCode="&quot;$&quot;#,##0.0"/>
    <numFmt numFmtId="198" formatCode="_(&quot;$&quot;* #,##0.0000_);_(&quot;$&quot;* \(#,##0.0000\);_(&quot;$&quot;* &quot;-&quot;??_);_(@_)"/>
    <numFmt numFmtId="199" formatCode="_(* #,##0.000_);_(* \(#,##0.000\);_(* &quot;-&quot;??_);_(@_)"/>
    <numFmt numFmtId="200" formatCode="_(* #,##0.0000_);_(* \(#,##0.0000\);_(* &quot;-&quot;??_);_(@_)"/>
  </numFmts>
  <fonts count="49">
    <font>
      <sz val="10"/>
      <name val="Times New Roman"/>
      <family val="1"/>
    </font>
    <font>
      <sz val="10"/>
      <name val="Arial"/>
      <family val="0"/>
    </font>
    <font>
      <b/>
      <sz val="10"/>
      <name val="Times New Roman"/>
      <family val="1"/>
    </font>
    <font>
      <sz val="10"/>
      <name val="Helv"/>
      <family val="0"/>
    </font>
    <font>
      <sz val="12"/>
      <name val="Helv"/>
      <family val="0"/>
    </font>
    <font>
      <u val="single"/>
      <sz val="10"/>
      <color indexed="12"/>
      <name val="Times New Roman"/>
      <family val="1"/>
    </font>
    <font>
      <u val="single"/>
      <sz val="10"/>
      <color indexed="36"/>
      <name val="Times New Roman"/>
      <family val="1"/>
    </font>
    <font>
      <b/>
      <sz val="10"/>
      <name val="News Gothic"/>
      <family val="2"/>
    </font>
    <font>
      <sz val="8"/>
      <name val="News Gothic"/>
      <family val="2"/>
    </font>
    <font>
      <b/>
      <sz val="8"/>
      <name val="News Gothic"/>
      <family val="2"/>
    </font>
    <font>
      <b/>
      <sz val="7"/>
      <name val="News Gothic"/>
      <family val="2"/>
    </font>
    <font>
      <b/>
      <u val="single"/>
      <sz val="10"/>
      <name val="News Gothic"/>
      <family val="2"/>
    </font>
    <font>
      <b/>
      <i/>
      <sz val="8"/>
      <name val="News Gothic"/>
      <family val="2"/>
    </font>
    <font>
      <sz val="6"/>
      <name val="News Gothic"/>
      <family val="2"/>
    </font>
    <font>
      <b/>
      <u val="single"/>
      <sz val="8"/>
      <name val="News Gothic"/>
      <family val="2"/>
    </font>
    <font>
      <sz val="10"/>
      <name val="News Gothic"/>
      <family val="2"/>
    </font>
    <font>
      <b/>
      <sz val="12"/>
      <name val="News Gothic"/>
      <family val="2"/>
    </font>
    <font>
      <b/>
      <vertAlign val="superscript"/>
      <sz val="8"/>
      <name val="News Gothic"/>
      <family val="2"/>
    </font>
    <font>
      <vertAlign val="superscript"/>
      <sz val="8"/>
      <name val="News Gothic"/>
      <family val="2"/>
    </font>
    <font>
      <vertAlign val="superscript"/>
      <sz val="7"/>
      <name val="News Gothic"/>
      <family val="2"/>
    </font>
    <font>
      <sz val="7"/>
      <name val="News Gothic"/>
      <family val="2"/>
    </font>
    <font>
      <b/>
      <i/>
      <u val="single"/>
      <sz val="8"/>
      <name val="News Gothic"/>
      <family val="2"/>
    </font>
    <font>
      <b/>
      <sz val="6"/>
      <name val="News Gothic"/>
      <family val="2"/>
    </font>
    <font>
      <sz val="8"/>
      <color indexed="53"/>
      <name val="News Gothic"/>
      <family val="2"/>
    </font>
    <font>
      <sz val="8"/>
      <color indexed="12"/>
      <name val="News Gothic"/>
      <family val="2"/>
    </font>
    <font>
      <u val="single"/>
      <sz val="8"/>
      <color indexed="12"/>
      <name val="News Gothic"/>
      <family val="2"/>
    </font>
    <font>
      <b/>
      <sz val="14"/>
      <name val="News Gothic"/>
      <family val="2"/>
    </font>
    <font>
      <sz val="18"/>
      <color indexed="9"/>
      <name val="News Gothic"/>
      <family val="2"/>
    </font>
    <font>
      <sz val="12"/>
      <name val="News Gothic"/>
      <family val="2"/>
    </font>
    <font>
      <sz val="8"/>
      <name val="Times New Roman"/>
      <family val="1"/>
    </font>
    <font>
      <b/>
      <u val="single"/>
      <sz val="8"/>
      <name val="Times New Roman"/>
      <family val="1"/>
    </font>
    <font>
      <sz val="7"/>
      <name val="Times New Roman"/>
      <family val="1"/>
    </font>
    <font>
      <b/>
      <sz val="8"/>
      <color indexed="12"/>
      <name val="News Gothic"/>
      <family val="2"/>
    </font>
    <font>
      <i/>
      <sz val="8"/>
      <name val="News Gothic"/>
      <family val="0"/>
    </font>
    <font>
      <u val="single"/>
      <sz val="8"/>
      <name val="News Gothic"/>
      <family val="0"/>
    </font>
    <font>
      <b/>
      <sz val="10"/>
      <color indexed="10"/>
      <name val="News Gothic"/>
      <family val="2"/>
    </font>
    <font>
      <b/>
      <u val="single"/>
      <sz val="9"/>
      <name val="News Gothic"/>
      <family val="2"/>
    </font>
    <font>
      <sz val="8"/>
      <color indexed="10"/>
      <name val="News Gothic"/>
      <family val="2"/>
    </font>
    <font>
      <u val="single"/>
      <sz val="10"/>
      <name val="News Gothic"/>
      <family val="2"/>
    </font>
    <font>
      <sz val="10"/>
      <name val="Bookman"/>
      <family val="0"/>
    </font>
    <font>
      <b/>
      <i/>
      <sz val="8"/>
      <color indexed="10"/>
      <name val="News Gothic"/>
      <family val="2"/>
    </font>
    <font>
      <sz val="3"/>
      <name val="News Gothic"/>
      <family val="2"/>
    </font>
    <font>
      <sz val="20"/>
      <name val="News Gothic"/>
      <family val="2"/>
    </font>
    <font>
      <sz val="8"/>
      <name val="Tahoma"/>
      <family val="0"/>
    </font>
    <font>
      <b/>
      <sz val="8"/>
      <name val="Tahoma"/>
      <family val="0"/>
    </font>
    <font>
      <b/>
      <u val="single"/>
      <vertAlign val="superscript"/>
      <sz val="8"/>
      <name val="News Gothic"/>
      <family val="2"/>
    </font>
    <font>
      <sz val="8"/>
      <name val="Arial"/>
      <family val="0"/>
    </font>
    <font>
      <b/>
      <sz val="14"/>
      <name val="Times New Roman"/>
      <family val="1"/>
    </font>
    <font>
      <b/>
      <sz val="8"/>
      <name val="Times New Roman"/>
      <family val="2"/>
    </font>
  </fonts>
  <fills count="4">
    <fill>
      <patternFill/>
    </fill>
    <fill>
      <patternFill patternType="gray125"/>
    </fill>
    <fill>
      <patternFill patternType="solid">
        <fgColor indexed="63"/>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9">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39" fontId="0" fillId="0" borderId="0">
      <alignment/>
      <protection/>
    </xf>
    <xf numFmtId="39" fontId="0" fillId="0" borderId="0">
      <alignment/>
      <protection/>
    </xf>
    <xf numFmtId="170" fontId="39" fillId="0" borderId="0">
      <alignment/>
      <protection/>
    </xf>
    <xf numFmtId="0" fontId="3" fillId="0" borderId="0">
      <alignment/>
      <protection/>
    </xf>
    <xf numFmtId="3" fontId="4" fillId="0" borderId="0">
      <alignment/>
      <protection/>
    </xf>
    <xf numFmtId="0" fontId="4" fillId="0" borderId="0">
      <alignment/>
      <protection/>
    </xf>
    <xf numFmtId="0" fontId="1" fillId="0" borderId="0">
      <alignment/>
      <protection/>
    </xf>
    <xf numFmtId="9" fontId="1" fillId="0" borderId="0" applyFont="0" applyFill="0" applyBorder="0" applyAlignment="0" applyProtection="0"/>
  </cellStyleXfs>
  <cellXfs count="673">
    <xf numFmtId="39" fontId="0" fillId="0" borderId="0" xfId="0" applyAlignment="1">
      <alignment/>
    </xf>
    <xf numFmtId="39" fontId="8" fillId="0" borderId="0" xfId="0" applyFont="1" applyAlignment="1">
      <alignment/>
    </xf>
    <xf numFmtId="39" fontId="9" fillId="0" borderId="0" xfId="0" applyFont="1" applyAlignment="1">
      <alignment horizontal="center"/>
    </xf>
    <xf numFmtId="39" fontId="11" fillId="0" borderId="0" xfId="0" applyFont="1" applyAlignment="1">
      <alignment/>
    </xf>
    <xf numFmtId="39" fontId="9" fillId="0" borderId="1" xfId="0" applyFont="1" applyBorder="1" applyAlignment="1">
      <alignment horizontal="center"/>
    </xf>
    <xf numFmtId="39" fontId="9" fillId="0" borderId="0" xfId="0" applyFont="1" applyBorder="1" applyAlignment="1">
      <alignment horizontal="center"/>
    </xf>
    <xf numFmtId="0" fontId="9" fillId="0" borderId="1" xfId="0" applyNumberFormat="1" applyFont="1" applyBorder="1" applyAlignment="1">
      <alignment horizontal="center"/>
    </xf>
    <xf numFmtId="39" fontId="8" fillId="0" borderId="0" xfId="0" applyFont="1" applyBorder="1" applyAlignment="1">
      <alignment/>
    </xf>
    <xf numFmtId="9" fontId="8" fillId="0" borderId="0" xfId="28" applyFont="1" applyAlignment="1">
      <alignment/>
    </xf>
    <xf numFmtId="37" fontId="8" fillId="0" borderId="0" xfId="0" applyNumberFormat="1" applyFont="1" applyAlignment="1">
      <alignment/>
    </xf>
    <xf numFmtId="41" fontId="8" fillId="0" borderId="0" xfId="0" applyNumberFormat="1" applyFont="1" applyBorder="1" applyAlignment="1">
      <alignment/>
    </xf>
    <xf numFmtId="37" fontId="8" fillId="0" borderId="2" xfId="0" applyNumberFormat="1" applyFont="1" applyBorder="1" applyAlignment="1">
      <alignment/>
    </xf>
    <xf numFmtId="37" fontId="8" fillId="0" borderId="0" xfId="0" applyNumberFormat="1" applyFont="1" applyBorder="1" applyAlignment="1">
      <alignment/>
    </xf>
    <xf numFmtId="41" fontId="8" fillId="0" borderId="1" xfId="0" applyNumberFormat="1" applyFont="1" applyBorder="1" applyAlignment="1">
      <alignment/>
    </xf>
    <xf numFmtId="39" fontId="9" fillId="0" borderId="0" xfId="0" applyFont="1" applyAlignment="1">
      <alignment/>
    </xf>
    <xf numFmtId="0" fontId="8" fillId="0" borderId="0" xfId="0" applyNumberFormat="1" applyFont="1" applyBorder="1" applyAlignment="1">
      <alignment/>
    </xf>
    <xf numFmtId="166" fontId="8" fillId="0" borderId="0" xfId="28" applyNumberFormat="1" applyFont="1" applyFill="1" applyAlignment="1">
      <alignment/>
    </xf>
    <xf numFmtId="166" fontId="8" fillId="0" borderId="0" xfId="28" applyNumberFormat="1" applyFont="1" applyFill="1" applyBorder="1" applyAlignment="1">
      <alignment/>
    </xf>
    <xf numFmtId="166" fontId="8" fillId="0" borderId="1" xfId="28" applyNumberFormat="1" applyFont="1" applyFill="1" applyBorder="1" applyAlignment="1">
      <alignment/>
    </xf>
    <xf numFmtId="39" fontId="7" fillId="0" borderId="0" xfId="0" applyFont="1" applyAlignment="1">
      <alignment horizontal="center"/>
    </xf>
    <xf numFmtId="39" fontId="10" fillId="0" borderId="0" xfId="0" applyFont="1" applyAlignment="1">
      <alignment horizontal="center"/>
    </xf>
    <xf numFmtId="0" fontId="9" fillId="0" borderId="0" xfId="0" applyNumberFormat="1" applyFont="1" applyAlignment="1">
      <alignment horizontal="center"/>
    </xf>
    <xf numFmtId="0" fontId="9" fillId="0" borderId="1" xfId="0" applyNumberFormat="1" applyFont="1" applyBorder="1" applyAlignment="1" quotePrefix="1">
      <alignment horizontal="center"/>
    </xf>
    <xf numFmtId="39" fontId="8" fillId="0" borderId="0" xfId="0" applyFont="1" applyAlignment="1">
      <alignment/>
    </xf>
    <xf numFmtId="39" fontId="8" fillId="0" borderId="0" xfId="0" applyFont="1" applyAlignment="1">
      <alignment horizontal="left" indent="1"/>
    </xf>
    <xf numFmtId="37" fontId="8" fillId="0" borderId="2" xfId="0" applyNumberFormat="1" applyFont="1" applyBorder="1" applyAlignment="1">
      <alignment/>
    </xf>
    <xf numFmtId="37" fontId="8" fillId="0" borderId="0" xfId="0" applyNumberFormat="1" applyFont="1" applyAlignment="1">
      <alignment/>
    </xf>
    <xf numFmtId="0" fontId="9" fillId="0" borderId="0" xfId="0" applyNumberFormat="1" applyFont="1" applyBorder="1" applyAlignment="1" quotePrefix="1">
      <alignment horizontal="center"/>
    </xf>
    <xf numFmtId="164" fontId="8" fillId="0" borderId="0" xfId="0" applyNumberFormat="1" applyFont="1" applyFill="1" applyAlignment="1">
      <alignment/>
    </xf>
    <xf numFmtId="167" fontId="8" fillId="0" borderId="0" xfId="17" applyNumberFormat="1" applyFont="1" applyFill="1" applyAlignment="1">
      <alignment/>
    </xf>
    <xf numFmtId="167" fontId="8" fillId="0" borderId="0" xfId="17" applyNumberFormat="1" applyFont="1" applyFill="1" applyBorder="1" applyAlignment="1">
      <alignment/>
    </xf>
    <xf numFmtId="39" fontId="9" fillId="0" borderId="0" xfId="0" applyFont="1" applyFill="1" applyAlignment="1">
      <alignment/>
    </xf>
    <xf numFmtId="167" fontId="9" fillId="0" borderId="0" xfId="17" applyNumberFormat="1" applyFont="1" applyFill="1" applyBorder="1" applyAlignment="1">
      <alignment/>
    </xf>
    <xf numFmtId="39" fontId="13" fillId="0" borderId="0" xfId="0" applyFont="1" applyAlignment="1">
      <alignment/>
    </xf>
    <xf numFmtId="42" fontId="8" fillId="0" borderId="0" xfId="17" applyNumberFormat="1" applyFont="1" applyFill="1" applyAlignment="1">
      <alignment/>
    </xf>
    <xf numFmtId="168" fontId="8" fillId="0" borderId="0" xfId="15" applyNumberFormat="1" applyFont="1" applyFill="1" applyBorder="1" applyAlignment="1">
      <alignment/>
    </xf>
    <xf numFmtId="41" fontId="8" fillId="0" borderId="0" xfId="15" applyNumberFormat="1" applyFont="1" applyFill="1" applyBorder="1" applyAlignment="1">
      <alignment/>
    </xf>
    <xf numFmtId="37" fontId="8" fillId="0" borderId="0" xfId="0" applyNumberFormat="1" applyFont="1" applyFill="1" applyAlignment="1">
      <alignment/>
    </xf>
    <xf numFmtId="166" fontId="8" fillId="0" borderId="0" xfId="28" applyNumberFormat="1" applyFont="1" applyAlignment="1">
      <alignment/>
    </xf>
    <xf numFmtId="39" fontId="8" fillId="0" borderId="0" xfId="0" applyFont="1" applyFill="1" applyAlignment="1">
      <alignment/>
    </xf>
    <xf numFmtId="39" fontId="14" fillId="0" borderId="0" xfId="0" applyFont="1" applyBorder="1" applyAlignment="1">
      <alignment/>
    </xf>
    <xf numFmtId="37" fontId="9" fillId="0" borderId="0" xfId="0" applyNumberFormat="1" applyFont="1" applyAlignment="1">
      <alignment horizontal="center"/>
    </xf>
    <xf numFmtId="167" fontId="8" fillId="0" borderId="0" xfId="17" applyNumberFormat="1" applyFont="1" applyFill="1" applyAlignment="1">
      <alignment/>
    </xf>
    <xf numFmtId="41" fontId="8" fillId="0" borderId="0" xfId="24" applyNumberFormat="1" applyFont="1" applyFill="1" applyBorder="1" applyAlignment="1">
      <alignment/>
      <protection/>
    </xf>
    <xf numFmtId="37" fontId="8" fillId="0" borderId="0" xfId="15" applyNumberFormat="1" applyFont="1" applyFill="1" applyAlignment="1">
      <alignment/>
    </xf>
    <xf numFmtId="37" fontId="8" fillId="0" borderId="0" xfId="15" applyNumberFormat="1" applyFont="1" applyFill="1" applyAlignment="1">
      <alignment/>
    </xf>
    <xf numFmtId="0" fontId="8" fillId="0" borderId="0" xfId="0" applyNumberFormat="1" applyFont="1" applyBorder="1" applyAlignment="1">
      <alignment wrapText="1"/>
    </xf>
    <xf numFmtId="166" fontId="8" fillId="0" borderId="0" xfId="17" applyNumberFormat="1" applyFont="1" applyFill="1" applyBorder="1" applyAlignment="1">
      <alignment/>
    </xf>
    <xf numFmtId="166" fontId="8" fillId="0" borderId="0" xfId="17" applyNumberFormat="1" applyFont="1" applyFill="1" applyBorder="1" applyAlignment="1">
      <alignment/>
    </xf>
    <xf numFmtId="39" fontId="15" fillId="0" borderId="0" xfId="0" applyFont="1" applyAlignment="1">
      <alignment/>
    </xf>
    <xf numFmtId="41" fontId="8" fillId="0" borderId="0" xfId="0" applyNumberFormat="1" applyFont="1" applyFill="1" applyBorder="1" applyAlignment="1">
      <alignment/>
    </xf>
    <xf numFmtId="39" fontId="9" fillId="0" borderId="0" xfId="0" applyFont="1" applyAlignment="1">
      <alignment/>
    </xf>
    <xf numFmtId="166" fontId="8" fillId="0" borderId="0" xfId="28" applyNumberFormat="1" applyFont="1" applyFill="1" applyBorder="1" applyAlignment="1">
      <alignment/>
    </xf>
    <xf numFmtId="49" fontId="13" fillId="0" borderId="0" xfId="0" applyNumberFormat="1" applyFont="1" applyAlignment="1">
      <alignment horizontal="left"/>
    </xf>
    <xf numFmtId="42" fontId="8" fillId="0" borderId="0" xfId="17" applyNumberFormat="1" applyFont="1" applyFill="1" applyAlignment="1">
      <alignment/>
    </xf>
    <xf numFmtId="42" fontId="8" fillId="0" borderId="0" xfId="17" applyNumberFormat="1" applyFont="1" applyFill="1" applyBorder="1" applyAlignment="1">
      <alignment/>
    </xf>
    <xf numFmtId="39" fontId="9" fillId="0" borderId="1" xfId="0" applyFont="1" applyFill="1" applyBorder="1" applyAlignment="1">
      <alignment horizontal="center"/>
    </xf>
    <xf numFmtId="39" fontId="8" fillId="0" borderId="0" xfId="0" applyFont="1" applyBorder="1" applyAlignment="1">
      <alignment/>
    </xf>
    <xf numFmtId="39" fontId="8" fillId="0" borderId="0" xfId="0" applyFont="1" applyFill="1" applyAlignment="1">
      <alignment/>
    </xf>
    <xf numFmtId="168" fontId="8" fillId="0" borderId="0" xfId="15" applyNumberFormat="1" applyFont="1" applyFill="1" applyAlignment="1">
      <alignment/>
    </xf>
    <xf numFmtId="39" fontId="9" fillId="0" borderId="2" xfId="0" applyFont="1" applyBorder="1" applyAlignment="1">
      <alignment/>
    </xf>
    <xf numFmtId="39" fontId="9" fillId="0" borderId="0" xfId="0" applyFont="1" applyBorder="1" applyAlignment="1">
      <alignment/>
    </xf>
    <xf numFmtId="39" fontId="15" fillId="0" borderId="0" xfId="0" applyFont="1" applyAlignment="1">
      <alignment/>
    </xf>
    <xf numFmtId="39" fontId="8" fillId="0" borderId="2" xfId="0" applyFont="1" applyBorder="1" applyAlignment="1">
      <alignment/>
    </xf>
    <xf numFmtId="0" fontId="8" fillId="0" borderId="0" xfId="0" applyNumberFormat="1" applyFont="1" applyAlignment="1" applyProtection="1">
      <alignment/>
      <protection/>
    </xf>
    <xf numFmtId="0" fontId="14" fillId="0" borderId="0" xfId="0" applyNumberFormat="1" applyFont="1" applyAlignment="1" applyProtection="1">
      <alignment/>
      <protection/>
    </xf>
    <xf numFmtId="0" fontId="14" fillId="0" borderId="0" xfId="0" applyNumberFormat="1" applyFont="1" applyBorder="1" applyAlignment="1" applyProtection="1">
      <alignment/>
      <protection/>
    </xf>
    <xf numFmtId="39" fontId="15" fillId="0" borderId="0" xfId="0" applyFont="1" applyAlignment="1">
      <alignment wrapText="1"/>
    </xf>
    <xf numFmtId="39" fontId="9" fillId="0" borderId="0" xfId="0" applyFont="1" applyFill="1" applyBorder="1" applyAlignment="1">
      <alignment/>
    </xf>
    <xf numFmtId="0" fontId="7" fillId="0" borderId="0" xfId="24" applyNumberFormat="1" applyFont="1" applyFill="1" applyAlignment="1">
      <alignment horizontal="centerContinuous" vertical="center"/>
      <protection/>
    </xf>
    <xf numFmtId="0" fontId="10" fillId="0" borderId="0" xfId="24" applyNumberFormat="1" applyFont="1" applyFill="1" applyAlignment="1">
      <alignment horizontal="centerContinuous" vertical="center"/>
      <protection/>
    </xf>
    <xf numFmtId="39" fontId="8" fillId="0" borderId="0" xfId="0" applyFont="1" applyFill="1" applyBorder="1" applyAlignment="1">
      <alignment/>
    </xf>
    <xf numFmtId="39" fontId="8" fillId="0" borderId="0" xfId="0" applyFont="1" applyAlignment="1">
      <alignment wrapText="1"/>
    </xf>
    <xf numFmtId="39" fontId="8" fillId="0" borderId="0" xfId="0" applyFont="1" applyAlignment="1">
      <alignment horizontal="left"/>
    </xf>
    <xf numFmtId="39" fontId="8" fillId="0" borderId="0" xfId="0" applyFont="1" applyAlignment="1">
      <alignment horizontal="left" wrapText="1"/>
    </xf>
    <xf numFmtId="39" fontId="8" fillId="0" borderId="1" xfId="0" applyFont="1" applyBorder="1" applyAlignment="1">
      <alignment/>
    </xf>
    <xf numFmtId="39" fontId="9" fillId="0" borderId="0" xfId="0" applyFont="1" applyAlignment="1">
      <alignment horizontal="left"/>
    </xf>
    <xf numFmtId="0" fontId="8" fillId="0" borderId="0" xfId="0" applyNumberFormat="1" applyFont="1" applyBorder="1" applyAlignment="1" applyProtection="1">
      <alignment/>
      <protection/>
    </xf>
    <xf numFmtId="174" fontId="9" fillId="0" borderId="1" xfId="0" applyNumberFormat="1" applyFont="1" applyBorder="1" applyAlignment="1">
      <alignment horizontal="center"/>
    </xf>
    <xf numFmtId="39" fontId="21" fillId="0" borderId="0" xfId="0" applyFont="1" applyBorder="1" applyAlignment="1">
      <alignment/>
    </xf>
    <xf numFmtId="39" fontId="8" fillId="0" borderId="0" xfId="0" applyFont="1" applyFill="1" applyBorder="1" applyAlignment="1">
      <alignment horizontal="left" indent="1"/>
    </xf>
    <xf numFmtId="37" fontId="8" fillId="0" borderId="0" xfId="0" applyNumberFormat="1" applyFont="1" applyFill="1" applyBorder="1" applyAlignment="1">
      <alignment/>
    </xf>
    <xf numFmtId="39" fontId="8" fillId="0" borderId="0" xfId="0" applyFont="1" applyAlignment="1">
      <alignment horizontal="right"/>
    </xf>
    <xf numFmtId="39" fontId="8" fillId="0" borderId="0" xfId="0" applyFont="1" applyAlignment="1">
      <alignment horizontal="centerContinuous"/>
    </xf>
    <xf numFmtId="39" fontId="7" fillId="0" borderId="0" xfId="0" applyFont="1" applyAlignment="1">
      <alignment horizontal="centerContinuous"/>
    </xf>
    <xf numFmtId="39" fontId="9" fillId="0" borderId="0" xfId="0" applyFont="1" applyAlignment="1">
      <alignment horizontal="centerContinuous"/>
    </xf>
    <xf numFmtId="39" fontId="10" fillId="0" borderId="0" xfId="0" applyFont="1" applyAlignment="1">
      <alignment horizontal="centerContinuous"/>
    </xf>
    <xf numFmtId="39" fontId="8" fillId="0" borderId="0" xfId="0" applyFont="1" applyAlignment="1">
      <alignment horizontal="left" vertical="top" wrapText="1" indent="1"/>
    </xf>
    <xf numFmtId="39" fontId="7" fillId="0" borderId="0" xfId="0" applyFont="1" applyAlignment="1">
      <alignment/>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left"/>
    </xf>
    <xf numFmtId="39" fontId="8" fillId="0" borderId="0" xfId="0" applyFont="1" applyAlignment="1">
      <alignment vertical="top"/>
    </xf>
    <xf numFmtId="39" fontId="8" fillId="0" borderId="0" xfId="0" applyFont="1" applyBorder="1" applyAlignment="1">
      <alignment vertical="top"/>
    </xf>
    <xf numFmtId="37" fontId="8" fillId="0" borderId="0" xfId="0" applyNumberFormat="1" applyFont="1" applyFill="1" applyBorder="1" applyAlignment="1">
      <alignment horizontal="right" vertical="top"/>
    </xf>
    <xf numFmtId="39" fontId="8" fillId="0" borderId="0" xfId="0" applyFont="1" applyAlignment="1">
      <alignment horizontal="center" wrapText="1"/>
    </xf>
    <xf numFmtId="39" fontId="13" fillId="0" borderId="0" xfId="0" applyFont="1" applyAlignment="1">
      <alignment/>
    </xf>
    <xf numFmtId="39" fontId="9" fillId="0" borderId="1" xfId="0" applyFont="1" applyBorder="1" applyAlignment="1">
      <alignment horizontal="centerContinuous"/>
    </xf>
    <xf numFmtId="39" fontId="8" fillId="0" borderId="0" xfId="0" applyFont="1" applyBorder="1" applyAlignment="1">
      <alignment wrapText="1"/>
    </xf>
    <xf numFmtId="0" fontId="10" fillId="0" borderId="0" xfId="0" applyNumberFormat="1" applyFont="1" applyBorder="1" applyAlignment="1" applyProtection="1">
      <alignment horizontal="center"/>
      <protection/>
    </xf>
    <xf numFmtId="167" fontId="8" fillId="0" borderId="0" xfId="0" applyNumberFormat="1" applyFont="1" applyFill="1" applyAlignment="1" applyProtection="1">
      <alignment/>
      <protection/>
    </xf>
    <xf numFmtId="41" fontId="8" fillId="0" borderId="0" xfId="0" applyNumberFormat="1" applyFont="1" applyFill="1" applyBorder="1" applyAlignment="1" applyProtection="1">
      <alignment/>
      <protection/>
    </xf>
    <xf numFmtId="167" fontId="8" fillId="0" borderId="0" xfId="0" applyNumberFormat="1" applyFont="1" applyFill="1" applyBorder="1" applyAlignment="1" applyProtection="1">
      <alignment/>
      <protection/>
    </xf>
    <xf numFmtId="44" fontId="8" fillId="0" borderId="0" xfId="17" applyFont="1" applyAlignment="1" applyProtection="1">
      <alignment/>
      <protection/>
    </xf>
    <xf numFmtId="44" fontId="8" fillId="0" borderId="0" xfId="17" applyFont="1" applyFill="1" applyAlignment="1" applyProtection="1">
      <alignment/>
      <protection/>
    </xf>
    <xf numFmtId="0" fontId="8" fillId="0" borderId="0" xfId="24" applyFont="1" applyAlignment="1">
      <alignment/>
      <protection/>
    </xf>
    <xf numFmtId="0" fontId="9" fillId="0" borderId="0" xfId="24" applyNumberFormat="1" applyFont="1" applyAlignment="1">
      <alignment/>
      <protection/>
    </xf>
    <xf numFmtId="0" fontId="9" fillId="0" borderId="0" xfId="26" applyFont="1" applyAlignment="1" applyProtection="1">
      <alignment horizontal="center"/>
      <protection/>
    </xf>
    <xf numFmtId="0" fontId="9" fillId="0" borderId="0" xfId="24" applyNumberFormat="1" applyFont="1" applyBorder="1" applyAlignment="1">
      <alignment/>
      <protection/>
    </xf>
    <xf numFmtId="0" fontId="9" fillId="0" borderId="1" xfId="25" applyNumberFormat="1" applyFont="1" applyBorder="1" applyAlignment="1" applyProtection="1">
      <alignment horizontal="center"/>
      <protection/>
    </xf>
    <xf numFmtId="41" fontId="8" fillId="0" borderId="0" xfId="24" applyNumberFormat="1" applyFont="1" applyBorder="1" applyAlignment="1">
      <alignment/>
      <protection/>
    </xf>
    <xf numFmtId="0" fontId="8" fillId="0" borderId="0" xfId="24" applyNumberFormat="1" applyFont="1" applyAlignment="1">
      <alignment/>
      <protection/>
    </xf>
    <xf numFmtId="0" fontId="8" fillId="0" borderId="0" xfId="24" applyNumberFormat="1" applyFont="1" applyBorder="1" applyAlignment="1">
      <alignment/>
      <protection/>
    </xf>
    <xf numFmtId="0" fontId="8" fillId="0" borderId="0" xfId="24" applyNumberFormat="1" applyFont="1" applyFill="1" applyBorder="1" applyAlignment="1">
      <alignment/>
      <protection/>
    </xf>
    <xf numFmtId="0" fontId="23" fillId="0" borderId="0" xfId="24" applyNumberFormat="1" applyFont="1" applyFill="1" applyBorder="1" applyAlignment="1">
      <alignment/>
      <protection/>
    </xf>
    <xf numFmtId="44" fontId="8" fillId="0" borderId="0" xfId="24" applyNumberFormat="1" applyFont="1" applyFill="1" applyBorder="1" applyAlignment="1">
      <alignment/>
      <protection/>
    </xf>
    <xf numFmtId="43" fontId="8" fillId="0" borderId="0" xfId="15" applyFont="1" applyFill="1" applyBorder="1" applyAlignment="1">
      <alignment/>
    </xf>
    <xf numFmtId="0" fontId="9" fillId="0" borderId="0" xfId="0" applyNumberFormat="1" applyFont="1" applyBorder="1" applyAlignment="1">
      <alignment horizontal="center"/>
    </xf>
    <xf numFmtId="0" fontId="9" fillId="0" borderId="1" xfId="26" applyFont="1" applyBorder="1" applyAlignment="1" applyProtection="1">
      <alignment horizontal="center"/>
      <protection/>
    </xf>
    <xf numFmtId="0" fontId="9" fillId="0" borderId="0" xfId="26" applyFont="1" applyBorder="1" applyAlignment="1" applyProtection="1">
      <alignment horizontal="center"/>
      <protection/>
    </xf>
    <xf numFmtId="0" fontId="12" fillId="0" borderId="0" xfId="0" applyNumberFormat="1" applyFont="1" applyBorder="1" applyAlignment="1">
      <alignment/>
    </xf>
    <xf numFmtId="0" fontId="8" fillId="0" borderId="0" xfId="0" applyNumberFormat="1" applyFont="1" applyBorder="1" applyAlignment="1">
      <alignment horizontal="center"/>
    </xf>
    <xf numFmtId="9" fontId="8" fillId="0" borderId="0" xfId="28" applyFont="1" applyFill="1" applyAlignment="1">
      <alignment/>
    </xf>
    <xf numFmtId="9" fontId="8" fillId="0" borderId="1" xfId="28" applyFont="1" applyFill="1" applyBorder="1" applyAlignment="1">
      <alignment/>
    </xf>
    <xf numFmtId="167" fontId="8" fillId="0" borderId="0" xfId="17" applyNumberFormat="1" applyFont="1" applyAlignment="1">
      <alignment horizontal="center"/>
    </xf>
    <xf numFmtId="167" fontId="8" fillId="0" borderId="0" xfId="17" applyNumberFormat="1" applyFont="1" applyFill="1" applyAlignment="1">
      <alignment horizontal="center"/>
    </xf>
    <xf numFmtId="41" fontId="8" fillId="0" borderId="0" xfId="0" applyNumberFormat="1" applyFont="1" applyAlignment="1">
      <alignment horizontal="center"/>
    </xf>
    <xf numFmtId="41" fontId="8" fillId="0" borderId="0" xfId="0" applyNumberFormat="1" applyFont="1" applyFill="1" applyAlignment="1">
      <alignment horizontal="center"/>
    </xf>
    <xf numFmtId="44" fontId="8" fillId="0" borderId="0" xfId="17" applyFont="1" applyFill="1" applyAlignment="1">
      <alignment/>
    </xf>
    <xf numFmtId="37" fontId="8" fillId="0" borderId="0" xfId="0" applyNumberFormat="1" applyFont="1" applyAlignment="1">
      <alignment horizontal="right"/>
    </xf>
    <xf numFmtId="175" fontId="8" fillId="0" borderId="0" xfId="0" applyNumberFormat="1" applyFont="1" applyAlignment="1">
      <alignment/>
    </xf>
    <xf numFmtId="39" fontId="24" fillId="0" borderId="0" xfId="20" applyFont="1" applyAlignment="1" quotePrefix="1">
      <alignment/>
    </xf>
    <xf numFmtId="39" fontId="24" fillId="0" borderId="0" xfId="20" applyFont="1" applyAlignment="1" quotePrefix="1">
      <alignment wrapText="1"/>
    </xf>
    <xf numFmtId="39" fontId="24" fillId="0" borderId="0" xfId="20" applyFont="1" applyFill="1" applyAlignment="1" quotePrefix="1">
      <alignment/>
    </xf>
    <xf numFmtId="39" fontId="25" fillId="0" borderId="0" xfId="20" applyFont="1" applyFill="1" applyAlignment="1" quotePrefix="1">
      <alignment/>
    </xf>
    <xf numFmtId="39" fontId="25" fillId="0" borderId="0" xfId="20" applyFont="1" applyFill="1" applyBorder="1" applyAlignment="1" quotePrefix="1">
      <alignment/>
    </xf>
    <xf numFmtId="39" fontId="15" fillId="0" borderId="0" xfId="0" applyFont="1" applyAlignment="1">
      <alignment horizontal="center"/>
    </xf>
    <xf numFmtId="39" fontId="8" fillId="0" borderId="0" xfId="0" applyFont="1" applyFill="1" applyBorder="1" applyAlignment="1">
      <alignment/>
    </xf>
    <xf numFmtId="39" fontId="15" fillId="0" borderId="0" xfId="0" applyFont="1" applyAlignment="1">
      <alignment horizontal="centerContinuous"/>
    </xf>
    <xf numFmtId="39" fontId="14" fillId="0" borderId="0" xfId="0" applyFont="1" applyAlignment="1">
      <alignment/>
    </xf>
    <xf numFmtId="39" fontId="26" fillId="0" borderId="0" xfId="0" applyFont="1" applyAlignment="1">
      <alignment/>
    </xf>
    <xf numFmtId="39" fontId="15" fillId="0" borderId="0" xfId="0" applyFont="1" applyFill="1" applyAlignment="1">
      <alignment/>
    </xf>
    <xf numFmtId="39" fontId="15" fillId="2" borderId="0" xfId="0" applyFont="1" applyFill="1" applyAlignment="1">
      <alignment/>
    </xf>
    <xf numFmtId="39" fontId="7" fillId="2" borderId="0" xfId="0" applyFont="1" applyFill="1" applyAlignment="1" quotePrefix="1">
      <alignment/>
    </xf>
    <xf numFmtId="39" fontId="27" fillId="2" borderId="0" xfId="0" applyFont="1" applyFill="1" applyAlignment="1">
      <alignment/>
    </xf>
    <xf numFmtId="172" fontId="15" fillId="0" borderId="0" xfId="0" applyNumberFormat="1" applyFont="1" applyAlignment="1">
      <alignment/>
    </xf>
    <xf numFmtId="39" fontId="16" fillId="0" borderId="0" xfId="0" applyFont="1" applyFill="1" applyAlignment="1" quotePrefix="1">
      <alignment/>
    </xf>
    <xf numFmtId="39" fontId="28" fillId="0" borderId="0" xfId="0" applyFont="1" applyAlignment="1">
      <alignment/>
    </xf>
    <xf numFmtId="39" fontId="15" fillId="0" borderId="0" xfId="0" applyFont="1" applyAlignment="1">
      <alignment vertical="top"/>
    </xf>
    <xf numFmtId="39" fontId="15" fillId="0" borderId="0" xfId="0" applyFont="1" applyAlignment="1">
      <alignment horizontal="justify"/>
    </xf>
    <xf numFmtId="0" fontId="9" fillId="0" borderId="0" xfId="25" applyNumberFormat="1" applyFont="1" applyBorder="1" applyAlignment="1" applyProtection="1">
      <alignment horizontal="centerContinuous"/>
      <protection/>
    </xf>
    <xf numFmtId="39" fontId="8" fillId="0" borderId="0" xfId="0" applyFont="1" applyFill="1" applyBorder="1" applyAlignment="1">
      <alignment horizontal="left" vertical="top" wrapText="1"/>
    </xf>
    <xf numFmtId="39" fontId="0" fillId="0" borderId="0" xfId="0" applyAlignment="1">
      <alignment/>
    </xf>
    <xf numFmtId="39" fontId="0" fillId="0" borderId="0" xfId="0" applyBorder="1" applyAlignment="1">
      <alignment/>
    </xf>
    <xf numFmtId="0" fontId="30" fillId="0" borderId="0" xfId="0" applyNumberFormat="1" applyFont="1" applyAlignment="1" applyProtection="1">
      <alignment/>
      <protection/>
    </xf>
    <xf numFmtId="39" fontId="9" fillId="0" borderId="0" xfId="0" applyFont="1" applyFill="1" applyBorder="1" applyAlignment="1">
      <alignment horizontal="center" vertical="center" wrapText="1"/>
    </xf>
    <xf numFmtId="37" fontId="9" fillId="0" borderId="0" xfId="0" applyNumberFormat="1" applyFont="1" applyBorder="1" applyAlignment="1">
      <alignment horizontal="center"/>
    </xf>
    <xf numFmtId="0" fontId="9" fillId="0" borderId="0" xfId="0" applyNumberFormat="1" applyFont="1" applyBorder="1" applyAlignment="1" applyProtection="1">
      <alignment horizontal="center"/>
      <protection/>
    </xf>
    <xf numFmtId="0" fontId="22" fillId="0" borderId="2" xfId="0" applyNumberFormat="1" applyFont="1" applyBorder="1" applyAlignment="1" applyProtection="1">
      <alignment horizontal="center"/>
      <protection/>
    </xf>
    <xf numFmtId="17" fontId="9" fillId="0" borderId="0" xfId="0" applyNumberFormat="1" applyFont="1" applyBorder="1" applyAlignment="1" quotePrefix="1">
      <alignment horizontal="center"/>
    </xf>
    <xf numFmtId="0" fontId="9" fillId="0" borderId="2" xfId="0" applyNumberFormat="1" applyFont="1" applyBorder="1" applyAlignment="1">
      <alignment horizontal="center"/>
    </xf>
    <xf numFmtId="41" fontId="8" fillId="0" borderId="0" xfId="17" applyNumberFormat="1" applyFont="1" applyFill="1" applyAlignment="1">
      <alignment/>
    </xf>
    <xf numFmtId="41" fontId="8" fillId="0" borderId="0" xfId="17" applyNumberFormat="1" applyFont="1" applyFill="1" applyBorder="1" applyAlignment="1">
      <alignment/>
    </xf>
    <xf numFmtId="39" fontId="32" fillId="0" borderId="0" xfId="20" applyFont="1" applyAlignment="1">
      <alignment/>
    </xf>
    <xf numFmtId="39" fontId="14" fillId="0" borderId="0" xfId="0" applyFont="1" applyBorder="1" applyAlignment="1">
      <alignment horizontal="right"/>
    </xf>
    <xf numFmtId="39" fontId="8" fillId="0" borderId="0" xfId="0"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right"/>
    </xf>
    <xf numFmtId="42" fontId="8" fillId="0" borderId="0" xfId="0" applyNumberFormat="1" applyFont="1" applyBorder="1" applyAlignment="1">
      <alignment/>
    </xf>
    <xf numFmtId="9" fontId="8" fillId="0" borderId="0" xfId="28" applyFont="1" applyFill="1" applyAlignment="1">
      <alignment/>
    </xf>
    <xf numFmtId="41" fontId="8" fillId="0" borderId="0" xfId="0" applyNumberFormat="1" applyFont="1" applyBorder="1" applyAlignment="1">
      <alignment/>
    </xf>
    <xf numFmtId="168" fontId="8" fillId="0" borderId="0" xfId="15" applyNumberFormat="1" applyFont="1" applyBorder="1" applyAlignment="1">
      <alignment/>
    </xf>
    <xf numFmtId="39" fontId="9" fillId="0" borderId="0" xfId="0" applyFont="1" applyAlignment="1">
      <alignment/>
    </xf>
    <xf numFmtId="166" fontId="8" fillId="0" borderId="3" xfId="28" applyNumberFormat="1" applyFont="1" applyFill="1" applyBorder="1" applyAlignment="1">
      <alignment/>
    </xf>
    <xf numFmtId="39" fontId="8" fillId="0" borderId="0" xfId="0" applyFont="1" applyBorder="1" applyAlignment="1">
      <alignment/>
    </xf>
    <xf numFmtId="166" fontId="8" fillId="0" borderId="3" xfId="28" applyNumberFormat="1" applyFont="1" applyFill="1" applyBorder="1" applyAlignment="1">
      <alignment/>
    </xf>
    <xf numFmtId="39" fontId="11" fillId="0" borderId="0" xfId="0" applyFont="1" applyAlignment="1">
      <alignment/>
    </xf>
    <xf numFmtId="39" fontId="11" fillId="0" borderId="0" xfId="0" applyFont="1" applyAlignment="1">
      <alignment/>
    </xf>
    <xf numFmtId="39" fontId="8" fillId="0" borderId="0" xfId="0" applyFont="1" applyAlignment="1">
      <alignment horizontal="left" indent="1"/>
    </xf>
    <xf numFmtId="0" fontId="33" fillId="0" borderId="0" xfId="0" applyNumberFormat="1" applyFont="1" applyBorder="1" applyAlignment="1">
      <alignment horizontal="left" wrapText="1" indent="2"/>
    </xf>
    <xf numFmtId="0" fontId="33" fillId="0" borderId="0" xfId="24" applyNumberFormat="1" applyFont="1" applyFill="1" applyAlignment="1">
      <alignment/>
      <protection/>
    </xf>
    <xf numFmtId="9" fontId="33" fillId="0" borderId="0" xfId="28" applyFont="1" applyFill="1" applyBorder="1" applyAlignment="1">
      <alignment/>
    </xf>
    <xf numFmtId="39" fontId="33" fillId="0" borderId="0" xfId="0" applyFont="1" applyAlignment="1">
      <alignment horizontal="left" indent="1"/>
    </xf>
    <xf numFmtId="42" fontId="8" fillId="0" borderId="3" xfId="0" applyNumberFormat="1" applyFont="1" applyBorder="1" applyAlignment="1">
      <alignment/>
    </xf>
    <xf numFmtId="15" fontId="9" fillId="0" borderId="0" xfId="0" applyNumberFormat="1" applyFont="1" applyAlignment="1" applyProtection="1" quotePrefix="1">
      <alignment horizontal="left"/>
      <protection/>
    </xf>
    <xf numFmtId="39" fontId="9" fillId="0" borderId="0" xfId="0" applyFont="1" applyBorder="1" applyAlignment="1">
      <alignment/>
    </xf>
    <xf numFmtId="167" fontId="8" fillId="0" borderId="3" xfId="17" applyNumberFormat="1" applyFont="1" applyFill="1" applyBorder="1" applyAlignment="1">
      <alignment/>
    </xf>
    <xf numFmtId="39" fontId="9" fillId="0" borderId="0" xfId="0" applyFont="1" applyAlignment="1">
      <alignment horizontal="left"/>
    </xf>
    <xf numFmtId="0" fontId="9" fillId="0" borderId="1" xfId="0" applyNumberFormat="1" applyFont="1" applyBorder="1" applyAlignment="1" quotePrefix="1">
      <alignment horizontal="center" wrapText="1"/>
    </xf>
    <xf numFmtId="39" fontId="9" fillId="0" borderId="0" xfId="0" applyFont="1" applyAlignment="1" quotePrefix="1">
      <alignment horizontal="center"/>
    </xf>
    <xf numFmtId="39" fontId="11" fillId="0" borderId="0" xfId="0" applyFont="1" applyAlignment="1">
      <alignment horizontal="left"/>
    </xf>
    <xf numFmtId="37" fontId="8" fillId="0" borderId="0" xfId="0" applyNumberFormat="1" applyFont="1" applyBorder="1" applyAlignment="1">
      <alignment/>
    </xf>
    <xf numFmtId="9" fontId="8" fillId="0" borderId="0" xfId="28" applyFont="1" applyFill="1" applyAlignment="1">
      <alignment horizontal="right"/>
    </xf>
    <xf numFmtId="0" fontId="8" fillId="0" borderId="0" xfId="0" applyNumberFormat="1" applyFont="1" applyBorder="1" applyAlignment="1">
      <alignment wrapText="1"/>
    </xf>
    <xf numFmtId="41" fontId="8" fillId="0" borderId="0" xfId="0" applyNumberFormat="1" applyFont="1" applyFill="1" applyBorder="1" applyAlignment="1">
      <alignment/>
    </xf>
    <xf numFmtId="9" fontId="8" fillId="0" borderId="3" xfId="28" applyFont="1" applyFill="1" applyBorder="1" applyAlignment="1">
      <alignment/>
    </xf>
    <xf numFmtId="39" fontId="8" fillId="0" borderId="0" xfId="0" applyFont="1" applyAlignment="1">
      <alignment/>
    </xf>
    <xf numFmtId="0" fontId="9" fillId="0" borderId="0" xfId="24" applyNumberFormat="1" applyFont="1" applyBorder="1" applyAlignment="1">
      <alignment/>
      <protection/>
    </xf>
    <xf numFmtId="0" fontId="8" fillId="0" borderId="0" xfId="24" applyNumberFormat="1" applyFont="1" applyBorder="1" applyAlignment="1">
      <alignment/>
      <protection/>
    </xf>
    <xf numFmtId="0" fontId="33" fillId="0" borderId="0" xfId="0" applyNumberFormat="1" applyFont="1" applyBorder="1" applyAlignment="1">
      <alignment horizontal="left" wrapText="1"/>
    </xf>
    <xf numFmtId="39" fontId="9" fillId="0" borderId="0" xfId="0" applyFont="1" applyAlignment="1">
      <alignment/>
    </xf>
    <xf numFmtId="167" fontId="8" fillId="0" borderId="0" xfId="17" applyNumberFormat="1" applyFont="1" applyBorder="1" applyAlignment="1">
      <alignment/>
    </xf>
    <xf numFmtId="9" fontId="8" fillId="0" borderId="0" xfId="28" applyFont="1" applyAlignment="1">
      <alignment/>
    </xf>
    <xf numFmtId="41" fontId="8" fillId="0" borderId="0" xfId="24" applyNumberFormat="1" applyFont="1" applyFill="1" applyBorder="1" applyAlignment="1">
      <alignment/>
      <protection/>
    </xf>
    <xf numFmtId="167" fontId="8" fillId="0" borderId="3" xfId="17" applyNumberFormat="1" applyFont="1" applyFill="1" applyBorder="1" applyAlignment="1">
      <alignment/>
    </xf>
    <xf numFmtId="167" fontId="8" fillId="0" borderId="0" xfId="17" applyNumberFormat="1" applyFont="1" applyFill="1" applyBorder="1" applyAlignment="1">
      <alignment/>
    </xf>
    <xf numFmtId="167" fontId="8" fillId="0" borderId="0" xfId="17" applyNumberFormat="1" applyFont="1" applyFill="1" applyBorder="1" applyAlignment="1">
      <alignment/>
    </xf>
    <xf numFmtId="0" fontId="20" fillId="0" borderId="0" xfId="0" applyNumberFormat="1" applyFont="1" applyAlignment="1" applyProtection="1">
      <alignment/>
      <protection/>
    </xf>
    <xf numFmtId="0" fontId="20" fillId="0" borderId="0" xfId="0" applyNumberFormat="1" applyFont="1" applyAlignment="1" applyProtection="1" quotePrefix="1">
      <alignment vertical="top"/>
      <protection/>
    </xf>
    <xf numFmtId="39" fontId="31" fillId="0" borderId="0" xfId="0" applyFont="1" applyAlignment="1">
      <alignment horizontal="left" vertical="top" wrapText="1"/>
    </xf>
    <xf numFmtId="168" fontId="8" fillId="0" borderId="0" xfId="15" applyNumberFormat="1" applyFont="1" applyFill="1" applyBorder="1" applyAlignment="1">
      <alignment/>
    </xf>
    <xf numFmtId="39" fontId="8" fillId="0" borderId="0" xfId="0" applyFont="1" applyBorder="1" applyAlignment="1">
      <alignment horizontal="left"/>
    </xf>
    <xf numFmtId="39" fontId="8" fillId="0" borderId="0" xfId="0" applyFont="1" applyBorder="1" applyAlignment="1">
      <alignment/>
    </xf>
    <xf numFmtId="169" fontId="9" fillId="0" borderId="0" xfId="0" applyNumberFormat="1" applyFont="1" applyBorder="1" applyAlignment="1" quotePrefix="1">
      <alignment horizontal="center"/>
    </xf>
    <xf numFmtId="4" fontId="9" fillId="0" borderId="0" xfId="0" applyNumberFormat="1" applyFont="1" applyAlignment="1" applyProtection="1">
      <alignment/>
      <protection/>
    </xf>
    <xf numFmtId="37" fontId="11" fillId="0" borderId="0" xfId="0" applyNumberFormat="1" applyFont="1" applyFill="1" applyBorder="1" applyAlignment="1">
      <alignment horizontal="left"/>
    </xf>
    <xf numFmtId="168" fontId="8" fillId="0" borderId="0" xfId="15" applyNumberFormat="1" applyFont="1" applyFill="1" applyAlignment="1">
      <alignment/>
    </xf>
    <xf numFmtId="39" fontId="8" fillId="0" borderId="0" xfId="0" applyFont="1" applyBorder="1" applyAlignment="1">
      <alignment vertical="top"/>
    </xf>
    <xf numFmtId="39" fontId="9" fillId="0" borderId="0" xfId="0" applyFont="1" applyFill="1" applyAlignment="1">
      <alignment/>
    </xf>
    <xf numFmtId="37" fontId="8" fillId="0" borderId="1" xfId="0" applyNumberFormat="1" applyFont="1" applyFill="1" applyBorder="1" applyAlignment="1">
      <alignment/>
    </xf>
    <xf numFmtId="168" fontId="8" fillId="0" borderId="1" xfId="15" applyNumberFormat="1" applyFont="1" applyFill="1" applyBorder="1" applyAlignment="1">
      <alignment/>
    </xf>
    <xf numFmtId="9" fontId="8" fillId="0" borderId="0" xfId="28" applyNumberFormat="1" applyFont="1" applyFill="1" applyAlignment="1">
      <alignment/>
    </xf>
    <xf numFmtId="42" fontId="8" fillId="0" borderId="0" xfId="15" applyNumberFormat="1" applyFont="1" applyFill="1" applyBorder="1" applyAlignment="1">
      <alignment/>
    </xf>
    <xf numFmtId="39" fontId="35" fillId="0" borderId="0" xfId="0" applyFont="1" applyAlignment="1">
      <alignment/>
    </xf>
    <xf numFmtId="0" fontId="8" fillId="0" borderId="0" xfId="0" applyNumberFormat="1" applyFont="1" applyFill="1" applyAlignment="1" applyProtection="1">
      <alignment/>
      <protection/>
    </xf>
    <xf numFmtId="168" fontId="34" fillId="0" borderId="0" xfId="15" applyNumberFormat="1" applyFont="1" applyFill="1" applyAlignment="1" applyProtection="1">
      <alignment/>
      <protection/>
    </xf>
    <xf numFmtId="0" fontId="34" fillId="0" borderId="0" xfId="0" applyNumberFormat="1" applyFont="1" applyFill="1" applyAlignment="1" applyProtection="1">
      <alignment/>
      <protection/>
    </xf>
    <xf numFmtId="0" fontId="29" fillId="0" borderId="1" xfId="0" applyNumberFormat="1" applyFont="1" applyBorder="1" applyAlignment="1" applyProtection="1">
      <alignment/>
      <protection/>
    </xf>
    <xf numFmtId="39" fontId="29" fillId="0" borderId="0" xfId="0" applyFont="1" applyAlignment="1">
      <alignment/>
    </xf>
    <xf numFmtId="9" fontId="8" fillId="0" borderId="0" xfId="17" applyNumberFormat="1" applyFont="1" applyBorder="1" applyAlignment="1">
      <alignment/>
    </xf>
    <xf numFmtId="9" fontId="8" fillId="0" borderId="0" xfId="28" applyNumberFormat="1" applyFont="1" applyFill="1" applyAlignment="1">
      <alignment/>
    </xf>
    <xf numFmtId="9" fontId="8" fillId="0" borderId="0" xfId="28" applyNumberFormat="1" applyFont="1" applyFill="1" applyBorder="1" applyAlignment="1">
      <alignment/>
    </xf>
    <xf numFmtId="37" fontId="36" fillId="0" borderId="0" xfId="0" applyNumberFormat="1" applyFont="1" applyFill="1" applyBorder="1" applyAlignment="1">
      <alignment horizontal="left"/>
    </xf>
    <xf numFmtId="9" fontId="8" fillId="0" borderId="4" xfId="28" applyNumberFormat="1" applyFont="1" applyFill="1" applyBorder="1" applyAlignment="1">
      <alignment/>
    </xf>
    <xf numFmtId="39" fontId="20" fillId="0" borderId="0" xfId="0" applyFont="1" applyFill="1" applyAlignment="1">
      <alignment horizontal="left" vertical="top"/>
    </xf>
    <xf numFmtId="39" fontId="16" fillId="0" borderId="0" xfId="0" applyFont="1" applyFill="1" applyAlignment="1">
      <alignment/>
    </xf>
    <xf numFmtId="39" fontId="37" fillId="0" borderId="0" xfId="0" applyFont="1" applyAlignment="1">
      <alignment/>
    </xf>
    <xf numFmtId="167" fontId="8" fillId="0" borderId="0" xfId="17" applyNumberFormat="1" applyFont="1" applyFill="1" applyBorder="1" applyAlignment="1">
      <alignment/>
    </xf>
    <xf numFmtId="41" fontId="8" fillId="0" borderId="1" xfId="0" applyNumberFormat="1" applyFont="1" applyFill="1" applyBorder="1" applyAlignment="1">
      <alignment/>
    </xf>
    <xf numFmtId="42" fontId="8" fillId="0" borderId="0" xfId="0" applyNumberFormat="1" applyFont="1" applyFill="1" applyBorder="1" applyAlignment="1">
      <alignment/>
    </xf>
    <xf numFmtId="37" fontId="8" fillId="0" borderId="0" xfId="0" applyNumberFormat="1" applyFont="1" applyFill="1" applyBorder="1" applyAlignment="1">
      <alignment/>
    </xf>
    <xf numFmtId="42" fontId="8" fillId="0" borderId="3" xfId="0" applyNumberFormat="1" applyFont="1" applyFill="1" applyBorder="1" applyAlignment="1">
      <alignment/>
    </xf>
    <xf numFmtId="39" fontId="9" fillId="0" borderId="0" xfId="0" applyFont="1" applyFill="1" applyAlignment="1">
      <alignment horizontal="center"/>
    </xf>
    <xf numFmtId="168" fontId="8" fillId="0" borderId="1" xfId="15" applyNumberFormat="1" applyFont="1" applyFill="1" applyBorder="1" applyAlignment="1">
      <alignment/>
    </xf>
    <xf numFmtId="168" fontId="8" fillId="0" borderId="0" xfId="15" applyNumberFormat="1" applyFont="1" applyFill="1" applyAlignment="1">
      <alignment/>
    </xf>
    <xf numFmtId="39" fontId="0" fillId="0" borderId="0" xfId="0" applyFill="1" applyAlignment="1">
      <alignment/>
    </xf>
    <xf numFmtId="168" fontId="8" fillId="0" borderId="2" xfId="15" applyNumberFormat="1" applyFont="1" applyFill="1" applyBorder="1" applyAlignment="1">
      <alignment/>
    </xf>
    <xf numFmtId="168" fontId="8" fillId="0" borderId="2" xfId="15" applyNumberFormat="1" applyFont="1" applyFill="1" applyBorder="1" applyAlignment="1">
      <alignment/>
    </xf>
    <xf numFmtId="39" fontId="20" fillId="0" borderId="0" xfId="0" applyFont="1" applyAlignment="1">
      <alignment/>
    </xf>
    <xf numFmtId="39" fontId="10" fillId="0" borderId="0" xfId="0" applyFont="1" applyFill="1" applyAlignment="1">
      <alignment horizontal="centerContinuous"/>
    </xf>
    <xf numFmtId="39" fontId="8" fillId="0" borderId="0" xfId="0" applyFont="1" applyAlignment="1" quotePrefix="1">
      <alignment/>
    </xf>
    <xf numFmtId="167" fontId="8" fillId="0" borderId="0" xfId="0" applyNumberFormat="1" applyFont="1" applyAlignment="1" applyProtection="1">
      <alignment/>
      <protection/>
    </xf>
    <xf numFmtId="42" fontId="33" fillId="0" borderId="0" xfId="15" applyNumberFormat="1" applyFont="1" applyFill="1" applyBorder="1" applyAlignment="1">
      <alignment/>
    </xf>
    <xf numFmtId="9" fontId="33" fillId="0" borderId="0" xfId="15" applyNumberFormat="1" applyFont="1" applyFill="1" applyBorder="1" applyAlignment="1">
      <alignment/>
    </xf>
    <xf numFmtId="39" fontId="8" fillId="0" borderId="0" xfId="0" applyFont="1" applyFill="1" applyBorder="1" applyAlignment="1">
      <alignment/>
    </xf>
    <xf numFmtId="39" fontId="8" fillId="0" borderId="0" xfId="0" applyFont="1" applyFill="1" applyBorder="1" applyAlignment="1">
      <alignment horizontal="right"/>
    </xf>
    <xf numFmtId="39" fontId="20" fillId="0" borderId="0" xfId="0" applyFont="1" applyAlignment="1">
      <alignment/>
    </xf>
    <xf numFmtId="39" fontId="9" fillId="0" borderId="0" xfId="0" applyFont="1" applyBorder="1" applyAlignment="1" quotePrefix="1">
      <alignment horizontal="center"/>
    </xf>
    <xf numFmtId="39" fontId="9" fillId="0" borderId="1" xfId="0" applyFont="1" applyBorder="1" applyAlignment="1" quotePrefix="1">
      <alignment horizontal="center"/>
    </xf>
    <xf numFmtId="171" fontId="9" fillId="0" borderId="0" xfId="15" applyNumberFormat="1" applyFont="1" applyBorder="1" applyAlignment="1" quotePrefix="1">
      <alignment horizontal="center"/>
    </xf>
    <xf numFmtId="168" fontId="8" fillId="0" borderId="0" xfId="17" applyNumberFormat="1" applyFont="1" applyAlignment="1">
      <alignment/>
    </xf>
    <xf numFmtId="41" fontId="8" fillId="0" borderId="4" xfId="15" applyNumberFormat="1" applyFont="1" applyFill="1" applyBorder="1" applyAlignment="1">
      <alignment/>
    </xf>
    <xf numFmtId="168" fontId="8" fillId="0" borderId="0" xfId="15" applyNumberFormat="1" applyFont="1" applyFill="1" applyAlignment="1">
      <alignment horizontal="left" vertical="top" wrapText="1" indent="1"/>
    </xf>
    <xf numFmtId="168" fontId="9" fillId="0" borderId="2" xfId="15" applyNumberFormat="1" applyFont="1" applyFill="1" applyBorder="1" applyAlignment="1">
      <alignment/>
    </xf>
    <xf numFmtId="9" fontId="8" fillId="0" borderId="3" xfId="28" applyNumberFormat="1" applyFont="1" applyFill="1" applyBorder="1" applyAlignment="1">
      <alignment/>
    </xf>
    <xf numFmtId="0" fontId="7" fillId="0" borderId="0" xfId="24" applyNumberFormat="1" applyFont="1" applyFill="1" applyAlignment="1">
      <alignment horizontal="center" vertical="center"/>
      <protection/>
    </xf>
    <xf numFmtId="0" fontId="10" fillId="0" borderId="0" xfId="24" applyNumberFormat="1" applyFont="1" applyFill="1" applyAlignment="1">
      <alignment horizontal="center" vertical="center"/>
      <protection/>
    </xf>
    <xf numFmtId="0" fontId="9" fillId="0" borderId="0" xfId="24" applyNumberFormat="1" applyFont="1" applyFill="1" applyAlignment="1">
      <alignment horizontal="center" vertical="center"/>
      <protection/>
    </xf>
    <xf numFmtId="0" fontId="8" fillId="0" borderId="0" xfId="0" applyNumberFormat="1" applyFont="1" applyAlignment="1" applyProtection="1">
      <alignment horizontal="centerContinuous"/>
      <protection/>
    </xf>
    <xf numFmtId="39" fontId="38" fillId="0" borderId="0" xfId="0" applyFont="1" applyAlignment="1">
      <alignment vertical="center"/>
    </xf>
    <xf numFmtId="167" fontId="8" fillId="0" borderId="0" xfId="17" applyNumberFormat="1" applyFont="1" applyBorder="1" applyAlignment="1" applyProtection="1">
      <alignment/>
      <protection/>
    </xf>
    <xf numFmtId="42" fontId="8" fillId="0" borderId="0" xfId="24" applyNumberFormat="1" applyFont="1" applyFill="1" applyAlignment="1">
      <alignment horizontal="right"/>
      <protection/>
    </xf>
    <xf numFmtId="41" fontId="8" fillId="0" borderId="0" xfId="0" applyNumberFormat="1" applyFont="1" applyFill="1" applyAlignment="1">
      <alignment horizontal="right"/>
    </xf>
    <xf numFmtId="42" fontId="9" fillId="0" borderId="0" xfId="0" applyNumberFormat="1" applyFont="1" applyBorder="1" applyAlignment="1">
      <alignment horizontal="right"/>
    </xf>
    <xf numFmtId="166" fontId="9" fillId="0" borderId="0" xfId="28" applyNumberFormat="1" applyFont="1" applyBorder="1" applyAlignment="1">
      <alignment horizontal="center"/>
    </xf>
    <xf numFmtId="168" fontId="8" fillId="0" borderId="0" xfId="0" applyNumberFormat="1" applyFont="1" applyBorder="1" applyAlignment="1" applyProtection="1">
      <alignment/>
      <protection/>
    </xf>
    <xf numFmtId="39" fontId="14" fillId="0" borderId="0" xfId="0" applyFont="1" applyBorder="1" applyAlignment="1">
      <alignment horizontal="left"/>
    </xf>
    <xf numFmtId="39" fontId="9" fillId="0" borderId="0" xfId="0" applyFont="1" applyFill="1" applyBorder="1" applyAlignment="1">
      <alignment horizontal="centerContinuous"/>
    </xf>
    <xf numFmtId="39" fontId="11" fillId="0" borderId="0" xfId="0" applyFont="1" applyFill="1" applyAlignment="1">
      <alignment/>
    </xf>
    <xf numFmtId="39" fontId="11" fillId="0" borderId="0" xfId="0" applyFont="1" applyFill="1" applyAlignment="1">
      <alignment/>
    </xf>
    <xf numFmtId="0" fontId="14" fillId="0" borderId="0" xfId="0" applyNumberFormat="1" applyFont="1" applyFill="1" applyAlignment="1" applyProtection="1">
      <alignment/>
      <protection/>
    </xf>
    <xf numFmtId="39" fontId="9" fillId="0" borderId="0" xfId="0" applyFont="1" applyFill="1" applyAlignment="1">
      <alignment/>
    </xf>
    <xf numFmtId="39" fontId="9" fillId="0" borderId="1" xfId="0" applyFont="1" applyFill="1" applyBorder="1" applyAlignment="1">
      <alignment horizontal="center" vertical="center" wrapText="1"/>
    </xf>
    <xf numFmtId="39" fontId="9" fillId="0" borderId="1" xfId="0" applyFont="1" applyFill="1" applyBorder="1" applyAlignment="1">
      <alignment horizontal="center" vertical="center"/>
    </xf>
    <xf numFmtId="39" fontId="9" fillId="0" borderId="1" xfId="0" applyFont="1" applyFill="1" applyBorder="1" applyAlignment="1">
      <alignment horizontal="center" wrapText="1"/>
    </xf>
    <xf numFmtId="39" fontId="0" fillId="0" borderId="0" xfId="0" applyBorder="1" applyAlignment="1">
      <alignment/>
    </xf>
    <xf numFmtId="42" fontId="8" fillId="0" borderId="0" xfId="0" applyNumberFormat="1" applyFont="1" applyBorder="1" applyAlignment="1">
      <alignment/>
    </xf>
    <xf numFmtId="42" fontId="9" fillId="0" borderId="0" xfId="17" applyNumberFormat="1" applyFont="1" applyFill="1" applyBorder="1" applyAlignment="1">
      <alignment/>
    </xf>
    <xf numFmtId="42" fontId="0" fillId="0" borderId="0" xfId="0" applyNumberFormat="1" applyBorder="1" applyAlignment="1">
      <alignment/>
    </xf>
    <xf numFmtId="167" fontId="8" fillId="0" borderId="0" xfId="17" applyNumberFormat="1" applyFont="1" applyFill="1" applyBorder="1" applyAlignment="1" quotePrefix="1">
      <alignment horizontal="center"/>
    </xf>
    <xf numFmtId="42" fontId="8" fillId="0" borderId="0" xfId="17" applyNumberFormat="1" applyFont="1" applyFill="1" applyBorder="1" applyAlignment="1">
      <alignment/>
    </xf>
    <xf numFmtId="42" fontId="14" fillId="0" borderId="0" xfId="17" applyNumberFormat="1" applyFont="1" applyFill="1" applyBorder="1" applyAlignment="1">
      <alignment/>
    </xf>
    <xf numFmtId="42" fontId="14" fillId="0" borderId="0" xfId="17" applyNumberFormat="1" applyFont="1" applyFill="1" applyBorder="1" applyAlignment="1">
      <alignment/>
    </xf>
    <xf numFmtId="39" fontId="8" fillId="0" borderId="0" xfId="0" applyFont="1" applyFill="1" applyAlignment="1">
      <alignment horizontal="left" indent="1"/>
    </xf>
    <xf numFmtId="39" fontId="0" fillId="0" borderId="0" xfId="0" applyFill="1" applyBorder="1" applyAlignment="1">
      <alignment/>
    </xf>
    <xf numFmtId="42" fontId="8" fillId="0" borderId="3" xfId="0" applyNumberFormat="1" applyFont="1" applyBorder="1" applyAlignment="1">
      <alignment/>
    </xf>
    <xf numFmtId="42" fontId="9" fillId="0" borderId="3" xfId="17" applyNumberFormat="1" applyFont="1" applyFill="1" applyBorder="1" applyAlignment="1">
      <alignment/>
    </xf>
    <xf numFmtId="42" fontId="0" fillId="0" borderId="3" xfId="0" applyNumberFormat="1" applyBorder="1" applyAlignment="1">
      <alignment/>
    </xf>
    <xf numFmtId="39" fontId="0" fillId="0" borderId="0" xfId="0" applyAlignment="1">
      <alignment horizontal="left" wrapText="1"/>
    </xf>
    <xf numFmtId="39" fontId="19" fillId="0" borderId="0" xfId="0" applyFont="1" applyFill="1" applyAlignment="1">
      <alignment horizontal="left" wrapText="1"/>
    </xf>
    <xf numFmtId="39" fontId="20" fillId="0" borderId="0" xfId="0" applyFont="1" applyAlignment="1">
      <alignment wrapText="1"/>
    </xf>
    <xf numFmtId="39" fontId="19" fillId="0" borderId="0" xfId="0" applyFont="1" applyFill="1" applyAlignment="1">
      <alignment horizontal="left" vertical="top" wrapText="1"/>
    </xf>
    <xf numFmtId="39" fontId="20" fillId="0" borderId="0" xfId="0" applyFont="1" applyAlignment="1">
      <alignment vertical="top" wrapText="1"/>
    </xf>
    <xf numFmtId="39" fontId="8" fillId="0" borderId="0" xfId="0" applyFont="1" applyAlignment="1">
      <alignment horizontal="left" indent="3"/>
    </xf>
    <xf numFmtId="9" fontId="8" fillId="0" borderId="0" xfId="0" applyNumberFormat="1" applyFont="1" applyAlignment="1">
      <alignment/>
    </xf>
    <xf numFmtId="16" fontId="9" fillId="0" borderId="0" xfId="0" applyNumberFormat="1" applyFont="1" applyBorder="1" applyAlignment="1" applyProtection="1" quotePrefix="1">
      <alignment horizontal="center"/>
      <protection/>
    </xf>
    <xf numFmtId="0" fontId="22" fillId="0" borderId="0" xfId="0" applyNumberFormat="1" applyFont="1" applyBorder="1" applyAlignment="1" applyProtection="1">
      <alignment horizontal="center"/>
      <protection/>
    </xf>
    <xf numFmtId="168" fontId="8" fillId="0" borderId="0" xfId="15" applyNumberFormat="1" applyFont="1" applyFill="1" applyBorder="1" applyAlignment="1" applyProtection="1">
      <alignment/>
      <protection/>
    </xf>
    <xf numFmtId="9" fontId="8" fillId="0" borderId="0" xfId="28" applyFont="1" applyBorder="1" applyAlignment="1">
      <alignment/>
    </xf>
    <xf numFmtId="39" fontId="9" fillId="0" borderId="0" xfId="0" applyFont="1" applyBorder="1" applyAlignment="1">
      <alignment/>
    </xf>
    <xf numFmtId="39" fontId="9" fillId="0" borderId="0" xfId="0" applyFont="1" applyFill="1" applyBorder="1" applyAlignment="1">
      <alignment/>
    </xf>
    <xf numFmtId="9" fontId="8" fillId="0" borderId="0" xfId="28" applyFont="1" applyFill="1" applyBorder="1" applyAlignment="1">
      <alignment/>
    </xf>
    <xf numFmtId="166" fontId="8" fillId="0" borderId="0" xfId="28" applyNumberFormat="1" applyFont="1" applyFill="1" applyBorder="1" applyAlignment="1">
      <alignment/>
    </xf>
    <xf numFmtId="37" fontId="13" fillId="0" borderId="0" xfId="0" applyNumberFormat="1" applyFont="1" applyFill="1" applyBorder="1" applyAlignment="1">
      <alignment/>
    </xf>
    <xf numFmtId="39" fontId="8" fillId="0" borderId="2" xfId="0" applyFont="1" applyBorder="1" applyAlignment="1" quotePrefix="1">
      <alignment/>
    </xf>
    <xf numFmtId="39" fontId="9" fillId="0" borderId="0" xfId="0" applyFont="1" applyBorder="1" applyAlignment="1" quotePrefix="1">
      <alignment horizontal="center"/>
    </xf>
    <xf numFmtId="168" fontId="8" fillId="0" borderId="1" xfId="15" applyNumberFormat="1" applyFont="1" applyFill="1" applyBorder="1" applyAlignment="1">
      <alignment/>
    </xf>
    <xf numFmtId="168" fontId="8" fillId="0" borderId="0" xfId="15" applyNumberFormat="1" applyFont="1" applyFill="1" applyBorder="1" applyAlignment="1">
      <alignment/>
    </xf>
    <xf numFmtId="10" fontId="8" fillId="0" borderId="0" xfId="28" applyNumberFormat="1" applyFont="1" applyAlignment="1">
      <alignment/>
    </xf>
    <xf numFmtId="172" fontId="8" fillId="0" borderId="0" xfId="0" applyNumberFormat="1" applyFont="1" applyAlignment="1">
      <alignment/>
    </xf>
    <xf numFmtId="42" fontId="8" fillId="0" borderId="0" xfId="17" applyNumberFormat="1" applyFont="1" applyAlignment="1">
      <alignment horizontal="center"/>
    </xf>
    <xf numFmtId="0" fontId="7" fillId="0" borderId="0" xfId="0" applyNumberFormat="1" applyFont="1" applyAlignment="1" applyProtection="1">
      <alignment/>
      <protection/>
    </xf>
    <xf numFmtId="39" fontId="7" fillId="0" borderId="0" xfId="0" applyFont="1" applyAlignment="1">
      <alignment/>
    </xf>
    <xf numFmtId="39" fontId="10" fillId="0" borderId="0" xfId="0" applyFont="1" applyAlignment="1">
      <alignment/>
    </xf>
    <xf numFmtId="0" fontId="7" fillId="0" borderId="0" xfId="24" applyNumberFormat="1" applyFont="1" applyFill="1" applyAlignment="1">
      <alignment vertical="center"/>
      <protection/>
    </xf>
    <xf numFmtId="39" fontId="7" fillId="0" borderId="0" xfId="0" applyFont="1" applyAlignment="1">
      <alignment wrapText="1"/>
    </xf>
    <xf numFmtId="0" fontId="9" fillId="0" borderId="0" xfId="24" applyNumberFormat="1" applyFont="1" applyFill="1" applyAlignment="1">
      <alignment vertical="center"/>
      <protection/>
    </xf>
    <xf numFmtId="0" fontId="10" fillId="0" borderId="0" xfId="24" applyNumberFormat="1" applyFont="1" applyFill="1" applyAlignment="1">
      <alignment vertical="center"/>
      <protection/>
    </xf>
    <xf numFmtId="39" fontId="10" fillId="0" borderId="0" xfId="0" applyFont="1" applyAlignment="1">
      <alignment wrapText="1"/>
    </xf>
    <xf numFmtId="39" fontId="20" fillId="0" borderId="0" xfId="0" applyNumberFormat="1" applyFont="1" applyFill="1" applyAlignment="1" applyProtection="1">
      <alignment/>
      <protection/>
    </xf>
    <xf numFmtId="41" fontId="8" fillId="0" borderId="0" xfId="0" applyNumberFormat="1" applyFont="1" applyFill="1" applyBorder="1" applyAlignment="1">
      <alignment/>
    </xf>
    <xf numFmtId="168" fontId="8" fillId="0" borderId="0" xfId="15" applyNumberFormat="1" applyFont="1" applyFill="1" applyBorder="1" applyAlignment="1">
      <alignment/>
    </xf>
    <xf numFmtId="0" fontId="8" fillId="0" borderId="0" xfId="24" applyFont="1" applyFill="1" applyAlignment="1">
      <alignment/>
      <protection/>
    </xf>
    <xf numFmtId="39" fontId="8" fillId="0" borderId="0" xfId="0" applyFont="1" applyFill="1" applyAlignment="1">
      <alignment/>
    </xf>
    <xf numFmtId="167" fontId="8" fillId="0" borderId="0" xfId="17" applyNumberFormat="1" applyFont="1" applyFill="1" applyAlignment="1">
      <alignment/>
    </xf>
    <xf numFmtId="37" fontId="8" fillId="0" borderId="0" xfId="0" applyNumberFormat="1" applyFont="1" applyFill="1" applyBorder="1" applyAlignment="1">
      <alignment/>
    </xf>
    <xf numFmtId="39" fontId="8" fillId="0" borderId="0" xfId="0" applyFont="1" applyFill="1" applyAlignment="1">
      <alignment/>
    </xf>
    <xf numFmtId="39" fontId="9" fillId="0" borderId="0" xfId="0" applyFont="1" applyFill="1" applyAlignment="1">
      <alignment horizontal="left"/>
    </xf>
    <xf numFmtId="44" fontId="33" fillId="0" borderId="0" xfId="24" applyNumberFormat="1" applyFont="1" applyFill="1" applyBorder="1" applyAlignment="1">
      <alignment/>
      <protection/>
    </xf>
    <xf numFmtId="42" fontId="8" fillId="0" borderId="0" xfId="15" applyNumberFormat="1" applyFont="1" applyFill="1" applyBorder="1" applyAlignment="1">
      <alignment/>
    </xf>
    <xf numFmtId="37" fontId="8" fillId="0" borderId="0" xfId="0" applyNumberFormat="1" applyFont="1" applyFill="1" applyBorder="1" applyAlignment="1">
      <alignment/>
    </xf>
    <xf numFmtId="37" fontId="8" fillId="0" borderId="0" xfId="0" applyNumberFormat="1" applyFont="1" applyFill="1" applyAlignment="1">
      <alignment/>
    </xf>
    <xf numFmtId="164" fontId="8" fillId="0" borderId="0" xfId="0" applyNumberFormat="1" applyFont="1" applyFill="1" applyBorder="1" applyAlignment="1">
      <alignment/>
    </xf>
    <xf numFmtId="166" fontId="8" fillId="0" borderId="0" xfId="0" applyNumberFormat="1" applyFont="1" applyFill="1" applyAlignment="1">
      <alignment/>
    </xf>
    <xf numFmtId="164"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76" fontId="14" fillId="0" borderId="0" xfId="0" applyNumberFormat="1" applyFont="1" applyAlignment="1" quotePrefix="1">
      <alignment horizontal="left"/>
    </xf>
    <xf numFmtId="39" fontId="14" fillId="0" borderId="0" xfId="0" applyFont="1" applyBorder="1" applyAlignment="1">
      <alignment/>
    </xf>
    <xf numFmtId="166" fontId="8" fillId="0" borderId="2" xfId="28" applyNumberFormat="1" applyFont="1" applyFill="1" applyBorder="1" applyAlignment="1">
      <alignment/>
    </xf>
    <xf numFmtId="166" fontId="8" fillId="0" borderId="0" xfId="17" applyNumberFormat="1" applyFont="1" applyFill="1" applyAlignment="1">
      <alignment/>
    </xf>
    <xf numFmtId="166" fontId="8" fillId="0" borderId="0" xfId="28" applyNumberFormat="1" applyFont="1" applyFill="1" applyAlignment="1">
      <alignment horizontal="right"/>
    </xf>
    <xf numFmtId="37" fontId="8" fillId="0" borderId="0" xfId="0" applyNumberFormat="1" applyFont="1" applyFill="1" applyAlignment="1">
      <alignment/>
    </xf>
    <xf numFmtId="39" fontId="9" fillId="0" borderId="0" xfId="0" applyFont="1" applyFill="1" applyAlignment="1" quotePrefix="1">
      <alignment horizontal="center"/>
    </xf>
    <xf numFmtId="168" fontId="8" fillId="0" borderId="1" xfId="15" applyNumberFormat="1" applyFont="1" applyFill="1" applyBorder="1" applyAlignment="1">
      <alignment horizontal="left" vertical="top" wrapText="1" indent="1"/>
    </xf>
    <xf numFmtId="167" fontId="8" fillId="0" borderId="3" xfId="17" applyNumberFormat="1" applyFont="1" applyFill="1" applyBorder="1" applyAlignment="1">
      <alignment/>
    </xf>
    <xf numFmtId="39" fontId="0" fillId="0" borderId="0" xfId="0" applyFont="1" applyFill="1" applyAlignment="1">
      <alignment/>
    </xf>
    <xf numFmtId="44" fontId="8" fillId="0" borderId="0" xfId="17" applyNumberFormat="1" applyFont="1" applyFill="1" applyAlignment="1">
      <alignment horizontal="left" vertical="top" wrapText="1" indent="1"/>
    </xf>
    <xf numFmtId="37" fontId="15" fillId="0" borderId="0" xfId="0" applyNumberFormat="1" applyFont="1" applyFill="1" applyAlignment="1">
      <alignment/>
    </xf>
    <xf numFmtId="39" fontId="7" fillId="0" borderId="0" xfId="0" applyFont="1" applyFill="1" applyAlignment="1">
      <alignment/>
    </xf>
    <xf numFmtId="0" fontId="8" fillId="0" borderId="0" xfId="24" applyNumberFormat="1" applyFont="1" applyFill="1" applyAlignment="1">
      <alignment/>
      <protection/>
    </xf>
    <xf numFmtId="41" fontId="8" fillId="0" borderId="1" xfId="24" applyNumberFormat="1" applyFont="1" applyFill="1" applyBorder="1" applyAlignment="1">
      <alignment/>
      <protection/>
    </xf>
    <xf numFmtId="41" fontId="8" fillId="0" borderId="3" xfId="24" applyNumberFormat="1" applyFont="1" applyFill="1" applyBorder="1" applyAlignment="1">
      <alignment/>
      <protection/>
    </xf>
    <xf numFmtId="168" fontId="8" fillId="0" borderId="0" xfId="17" applyNumberFormat="1" applyFont="1" applyFill="1" applyBorder="1" applyAlignment="1">
      <alignment/>
    </xf>
    <xf numFmtId="41" fontId="8" fillId="0" borderId="0" xfId="17" applyNumberFormat="1" applyFont="1" applyFill="1" applyBorder="1" applyAlignment="1">
      <alignment/>
    </xf>
    <xf numFmtId="173" fontId="8" fillId="0" borderId="0" xfId="0" applyNumberFormat="1" applyFont="1" applyFill="1" applyBorder="1" applyAlignment="1">
      <alignment/>
    </xf>
    <xf numFmtId="168" fontId="8" fillId="0" borderId="1" xfId="15" applyNumberFormat="1" applyFont="1" applyFill="1" applyBorder="1" applyAlignment="1">
      <alignment/>
    </xf>
    <xf numFmtId="168" fontId="9" fillId="0" borderId="0" xfId="15" applyNumberFormat="1" applyFont="1" applyFill="1" applyAlignment="1">
      <alignment/>
    </xf>
    <xf numFmtId="166" fontId="8" fillId="0" borderId="0" xfId="0" applyNumberFormat="1" applyFont="1" applyFill="1" applyBorder="1" applyAlignment="1">
      <alignment horizontal="right"/>
    </xf>
    <xf numFmtId="175" fontId="9" fillId="0" borderId="1" xfId="0" applyNumberFormat="1" applyFont="1" applyFill="1" applyBorder="1" applyAlignment="1">
      <alignment horizontal="center"/>
    </xf>
    <xf numFmtId="39" fontId="9" fillId="0" borderId="4" xfId="0" applyFont="1" applyFill="1" applyBorder="1" applyAlignment="1">
      <alignment horizontal="center"/>
    </xf>
    <xf numFmtId="166" fontId="8" fillId="0" borderId="0" xfId="28" applyNumberFormat="1" applyFont="1" applyFill="1" applyAlignment="1">
      <alignment horizontal="center"/>
    </xf>
    <xf numFmtId="42" fontId="9" fillId="0" borderId="3" xfId="0" applyNumberFormat="1" applyFont="1" applyFill="1" applyBorder="1" applyAlignment="1">
      <alignment horizontal="right"/>
    </xf>
    <xf numFmtId="166" fontId="9" fillId="0" borderId="3" xfId="28" applyNumberFormat="1" applyFont="1" applyFill="1" applyBorder="1" applyAlignment="1">
      <alignment horizontal="center"/>
    </xf>
    <xf numFmtId="9" fontId="8" fillId="0" borderId="0" xfId="28" applyFont="1" applyFill="1" applyBorder="1" applyAlignment="1">
      <alignment/>
    </xf>
    <xf numFmtId="41" fontId="8" fillId="0" borderId="0" xfId="15" applyNumberFormat="1" applyFont="1" applyFill="1" applyAlignment="1">
      <alignment/>
    </xf>
    <xf numFmtId="42" fontId="8" fillId="0" borderId="3" xfId="15" applyNumberFormat="1" applyFont="1" applyFill="1" applyBorder="1" applyAlignment="1">
      <alignment/>
    </xf>
    <xf numFmtId="39" fontId="0" fillId="0" borderId="0" xfId="0" applyFill="1" applyBorder="1" applyAlignment="1">
      <alignment/>
    </xf>
    <xf numFmtId="167" fontId="8" fillId="0" borderId="2" xfId="17" applyNumberFormat="1" applyFont="1" applyFill="1" applyBorder="1" applyAlignment="1">
      <alignment/>
    </xf>
    <xf numFmtId="39" fontId="9" fillId="0" borderId="0" xfId="0" applyFont="1" applyFill="1" applyBorder="1" applyAlignment="1">
      <alignment horizontal="center"/>
    </xf>
    <xf numFmtId="39" fontId="0" fillId="0" borderId="0" xfId="0" applyFont="1" applyFill="1" applyBorder="1" applyAlignment="1">
      <alignment/>
    </xf>
    <xf numFmtId="168" fontId="8" fillId="0" borderId="2" xfId="15" applyNumberFormat="1" applyFont="1" applyFill="1" applyBorder="1" applyAlignment="1" applyProtection="1">
      <alignment/>
      <protection/>
    </xf>
    <xf numFmtId="167" fontId="8" fillId="0" borderId="3" xfId="0" applyNumberFormat="1" applyFont="1" applyFill="1" applyBorder="1" applyAlignment="1" applyProtection="1">
      <alignment/>
      <protection/>
    </xf>
    <xf numFmtId="39" fontId="14" fillId="0" borderId="0" xfId="0" applyFont="1" applyFill="1" applyBorder="1" applyAlignment="1">
      <alignment/>
    </xf>
    <xf numFmtId="39" fontId="8" fillId="0" borderId="0" xfId="0" applyFont="1" applyFill="1" applyBorder="1" applyAlignment="1">
      <alignment wrapText="1"/>
    </xf>
    <xf numFmtId="168" fontId="8" fillId="0" borderId="4" xfId="15" applyNumberFormat="1" applyFont="1" applyFill="1" applyBorder="1" applyAlignment="1" applyProtection="1">
      <alignment/>
      <protection/>
    </xf>
    <xf numFmtId="4" fontId="14" fillId="0" borderId="0" xfId="0" applyNumberFormat="1" applyFont="1" applyFill="1" applyBorder="1" applyAlignment="1" applyProtection="1">
      <alignment/>
      <protection/>
    </xf>
    <xf numFmtId="168" fontId="8" fillId="0" borderId="4" xfId="15" applyNumberFormat="1" applyFont="1" applyFill="1" applyBorder="1" applyAlignment="1">
      <alignment/>
    </xf>
    <xf numFmtId="168" fontId="8" fillId="0" borderId="4" xfId="15" applyNumberFormat="1" applyFont="1" applyFill="1" applyBorder="1" applyAlignment="1">
      <alignment/>
    </xf>
    <xf numFmtId="0" fontId="9" fillId="0" borderId="0" xfId="0" applyNumberFormat="1" applyFont="1" applyFill="1" applyAlignment="1">
      <alignment horizontal="center"/>
    </xf>
    <xf numFmtId="37" fontId="13" fillId="0" borderId="0" xfId="0" applyNumberFormat="1" applyFont="1" applyFill="1" applyAlignment="1">
      <alignment/>
    </xf>
    <xf numFmtId="9" fontId="33" fillId="0" borderId="0" xfId="28" applyFont="1" applyFill="1" applyAlignment="1">
      <alignment/>
    </xf>
    <xf numFmtId="41"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64" fontId="8" fillId="0" borderId="0" xfId="0" applyNumberFormat="1" applyFont="1" applyFill="1" applyAlignment="1">
      <alignment/>
    </xf>
    <xf numFmtId="169" fontId="9" fillId="0" borderId="0" xfId="0" applyNumberFormat="1" applyFont="1" applyAlignment="1" applyProtection="1">
      <alignment horizontal="center"/>
      <protection/>
    </xf>
    <xf numFmtId="41" fontId="8" fillId="0" borderId="2" xfId="17" applyNumberFormat="1" applyFont="1" applyFill="1" applyBorder="1" applyAlignment="1">
      <alignment/>
    </xf>
    <xf numFmtId="41" fontId="8" fillId="0" borderId="0" xfId="17" applyNumberFormat="1" applyFont="1" applyFill="1" applyBorder="1" applyAlignment="1">
      <alignment/>
    </xf>
    <xf numFmtId="41" fontId="8" fillId="0" borderId="0" xfId="28" applyNumberFormat="1" applyFont="1" applyFill="1" applyAlignment="1">
      <alignment/>
    </xf>
    <xf numFmtId="41" fontId="8" fillId="0" borderId="0" xfId="0" applyNumberFormat="1" applyFont="1" applyFill="1" applyAlignment="1">
      <alignment/>
    </xf>
    <xf numFmtId="0" fontId="9" fillId="0" borderId="0" xfId="0" applyNumberFormat="1" applyFont="1" applyFill="1" applyBorder="1" applyAlignment="1">
      <alignment horizontal="center"/>
    </xf>
    <xf numFmtId="37" fontId="8" fillId="0" borderId="0" xfId="0" applyNumberFormat="1" applyFont="1" applyAlignment="1" quotePrefix="1">
      <alignment horizontal="right"/>
    </xf>
    <xf numFmtId="44" fontId="8" fillId="0" borderId="0" xfId="17" applyFont="1" applyAlignment="1">
      <alignment/>
    </xf>
    <xf numFmtId="39" fontId="29" fillId="0" borderId="0" xfId="0" applyFont="1" applyBorder="1" applyAlignment="1">
      <alignment/>
    </xf>
    <xf numFmtId="41" fontId="9" fillId="0" borderId="2" xfId="15" applyNumberFormat="1" applyFont="1" applyFill="1" applyBorder="1" applyAlignment="1">
      <alignment/>
    </xf>
    <xf numFmtId="41" fontId="8" fillId="0" borderId="2" xfId="15" applyNumberFormat="1" applyFont="1" applyFill="1" applyBorder="1" applyAlignment="1">
      <alignment/>
    </xf>
    <xf numFmtId="41" fontId="8" fillId="0" borderId="0" xfId="15" applyNumberFormat="1" applyFont="1" applyFill="1" applyBorder="1" applyAlignment="1">
      <alignment/>
    </xf>
    <xf numFmtId="41" fontId="33" fillId="0" borderId="0" xfId="28" applyNumberFormat="1" applyFont="1" applyFill="1" applyAlignment="1">
      <alignment/>
    </xf>
    <xf numFmtId="42" fontId="8" fillId="0" borderId="3" xfId="17" applyNumberFormat="1" applyFont="1" applyFill="1" applyBorder="1" applyAlignment="1">
      <alignment/>
    </xf>
    <xf numFmtId="41" fontId="8" fillId="0" borderId="0" xfId="15" applyNumberFormat="1" applyFont="1" applyFill="1" applyBorder="1" applyAlignment="1">
      <alignment/>
    </xf>
    <xf numFmtId="42" fontId="8" fillId="0" borderId="3" xfId="17" applyNumberFormat="1" applyFont="1" applyFill="1" applyBorder="1" applyAlignment="1">
      <alignment/>
    </xf>
    <xf numFmtId="39" fontId="11" fillId="0" borderId="0" xfId="0" applyFont="1" applyFill="1" applyAlignment="1">
      <alignment/>
    </xf>
    <xf numFmtId="9" fontId="8" fillId="0" borderId="0" xfId="17" applyNumberFormat="1" applyFont="1" applyFill="1" applyAlignment="1">
      <alignment/>
    </xf>
    <xf numFmtId="9" fontId="8" fillId="0" borderId="0" xfId="0" applyNumberFormat="1" applyFont="1" applyFill="1" applyAlignment="1">
      <alignment/>
    </xf>
    <xf numFmtId="39" fontId="7" fillId="0" borderId="0" xfId="0" applyFont="1" applyFill="1" applyAlignment="1">
      <alignment horizontal="centerContinuous"/>
    </xf>
    <xf numFmtId="39" fontId="9" fillId="0" borderId="0" xfId="0"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horizontal="center"/>
    </xf>
    <xf numFmtId="37" fontId="8" fillId="0" borderId="2" xfId="0" applyNumberFormat="1" applyFont="1" applyFill="1" applyBorder="1" applyAlignment="1">
      <alignment/>
    </xf>
    <xf numFmtId="37" fontId="8" fillId="0" borderId="2" xfId="0" applyNumberFormat="1" applyFont="1" applyFill="1" applyBorder="1" applyAlignment="1">
      <alignment/>
    </xf>
    <xf numFmtId="39" fontId="8" fillId="0" borderId="1" xfId="0" applyFont="1" applyBorder="1" applyAlignment="1">
      <alignment/>
    </xf>
    <xf numFmtId="0" fontId="8" fillId="0" borderId="3" xfId="0" applyNumberFormat="1" applyFont="1" applyBorder="1" applyAlignment="1">
      <alignment wrapText="1"/>
    </xf>
    <xf numFmtId="39" fontId="8" fillId="0" borderId="3" xfId="0" applyFont="1" applyBorder="1" applyAlignment="1">
      <alignment/>
    </xf>
    <xf numFmtId="165" fontId="9" fillId="0" borderId="0" xfId="17" applyNumberFormat="1" applyFont="1" applyFill="1" applyBorder="1" applyAlignment="1">
      <alignment/>
    </xf>
    <xf numFmtId="0" fontId="20" fillId="0" borderId="0" xfId="20" applyNumberFormat="1" applyFont="1" applyAlignment="1">
      <alignment/>
    </xf>
    <xf numFmtId="41" fontId="8" fillId="0" borderId="0" xfId="15" applyNumberFormat="1" applyFont="1" applyFill="1" applyBorder="1" applyAlignment="1">
      <alignment/>
    </xf>
    <xf numFmtId="39" fontId="15" fillId="0" borderId="0" xfId="0" applyFont="1" applyBorder="1" applyAlignment="1">
      <alignment/>
    </xf>
    <xf numFmtId="0" fontId="8" fillId="0" borderId="0" xfId="24" applyFont="1" applyBorder="1" applyAlignment="1">
      <alignment/>
      <protection/>
    </xf>
    <xf numFmtId="37" fontId="8" fillId="0" borderId="4" xfId="0" applyNumberFormat="1" applyFont="1" applyFill="1" applyBorder="1" applyAlignment="1">
      <alignment/>
    </xf>
    <xf numFmtId="0" fontId="8" fillId="0" borderId="0" xfId="0" applyNumberFormat="1" applyFont="1" applyFill="1" applyBorder="1" applyAlignment="1" applyProtection="1">
      <alignment/>
      <protection/>
    </xf>
    <xf numFmtId="42" fontId="8" fillId="0" borderId="0" xfId="0" applyNumberFormat="1" applyFont="1" applyFill="1" applyBorder="1" applyAlignment="1" applyProtection="1">
      <alignment/>
      <protection/>
    </xf>
    <xf numFmtId="41" fontId="8" fillId="0" borderId="5" xfId="24" applyNumberFormat="1" applyFont="1" applyFill="1" applyBorder="1" applyAlignment="1">
      <alignment/>
      <protection/>
    </xf>
    <xf numFmtId="44" fontId="8" fillId="0" borderId="3" xfId="24" applyNumberFormat="1" applyFont="1" applyFill="1" applyBorder="1" applyAlignment="1">
      <alignment/>
      <protection/>
    </xf>
    <xf numFmtId="169" fontId="9" fillId="0" borderId="0" xfId="0" applyNumberFormat="1" applyFont="1" applyBorder="1" applyAlignment="1" applyProtection="1" quotePrefix="1">
      <alignment horizontal="center"/>
      <protection/>
    </xf>
    <xf numFmtId="43" fontId="8" fillId="0" borderId="0" xfId="0" applyNumberFormat="1" applyFont="1" applyFill="1" applyBorder="1" applyAlignment="1">
      <alignment/>
    </xf>
    <xf numFmtId="37" fontId="8" fillId="0" borderId="0" xfId="0" applyNumberFormat="1" applyFont="1" applyFill="1" applyBorder="1" applyAlignment="1" applyProtection="1">
      <alignment/>
      <protection/>
    </xf>
    <xf numFmtId="44" fontId="8" fillId="0" borderId="0" xfId="17" applyFont="1" applyFill="1" applyBorder="1" applyAlignment="1" applyProtection="1">
      <alignment/>
      <protection/>
    </xf>
    <xf numFmtId="39" fontId="9" fillId="0" borderId="0" xfId="0" applyFont="1" applyBorder="1" applyAlignment="1">
      <alignment horizontal="centerContinuous"/>
    </xf>
    <xf numFmtId="39" fontId="11" fillId="0" borderId="0" xfId="0" applyFont="1" applyBorder="1" applyAlignment="1">
      <alignment/>
    </xf>
    <xf numFmtId="15" fontId="9" fillId="0" borderId="0" xfId="0" applyNumberFormat="1" applyFont="1" applyBorder="1" applyAlignment="1" applyProtection="1" quotePrefix="1">
      <alignment horizontal="left"/>
      <protection/>
    </xf>
    <xf numFmtId="39" fontId="8" fillId="0" borderId="0" xfId="0" applyFont="1" applyFill="1" applyBorder="1" applyAlignment="1">
      <alignment/>
    </xf>
    <xf numFmtId="39" fontId="9" fillId="0" borderId="0" xfId="0" applyFont="1" applyFill="1" applyBorder="1" applyAlignment="1">
      <alignment/>
    </xf>
    <xf numFmtId="15" fontId="9" fillId="0" borderId="0" xfId="0" applyNumberFormat="1" applyFont="1" applyFill="1" applyBorder="1" applyAlignment="1" applyProtection="1" quotePrefix="1">
      <alignment horizontal="left"/>
      <protection/>
    </xf>
    <xf numFmtId="0" fontId="8" fillId="0" borderId="0" xfId="0" applyNumberFormat="1" applyFont="1" applyFill="1" applyBorder="1" applyAlignment="1" applyProtection="1">
      <alignment/>
      <protection/>
    </xf>
    <xf numFmtId="168" fontId="34" fillId="0" borderId="0" xfId="15"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39" fontId="0" fillId="0" borderId="0" xfId="0" applyAlignment="1">
      <alignment horizontal="center"/>
    </xf>
    <xf numFmtId="0" fontId="9" fillId="0" borderId="0" xfId="0" applyNumberFormat="1" applyFont="1" applyBorder="1" applyAlignment="1" quotePrefix="1">
      <alignment horizontal="center" wrapText="1"/>
    </xf>
    <xf numFmtId="39" fontId="9" fillId="0" borderId="0" xfId="0" applyFont="1" applyFill="1" applyBorder="1" applyAlignment="1">
      <alignment horizontal="left"/>
    </xf>
    <xf numFmtId="39" fontId="13" fillId="0" borderId="0" xfId="0" applyFont="1" applyBorder="1" applyAlignment="1">
      <alignment/>
    </xf>
    <xf numFmtId="39" fontId="15" fillId="0" borderId="0" xfId="0" applyFont="1" applyFill="1" applyBorder="1" applyAlignment="1">
      <alignment/>
    </xf>
    <xf numFmtId="0" fontId="8" fillId="0" borderId="0" xfId="0" applyNumberFormat="1" applyFont="1" applyFill="1" applyBorder="1" applyAlignment="1">
      <alignment/>
    </xf>
    <xf numFmtId="49" fontId="9" fillId="0" borderId="1" xfId="0" applyNumberFormat="1" applyFont="1" applyBorder="1" applyAlignment="1">
      <alignment horizontal="center"/>
    </xf>
    <xf numFmtId="39" fontId="8" fillId="0" borderId="0" xfId="0" applyFont="1" applyFill="1" applyAlignment="1">
      <alignment horizontal="right"/>
    </xf>
    <xf numFmtId="0" fontId="29" fillId="0" borderId="0" xfId="23" applyNumberFormat="1" applyFont="1" applyBorder="1" applyAlignment="1">
      <alignment/>
      <protection/>
    </xf>
    <xf numFmtId="0" fontId="8" fillId="0" borderId="0" xfId="24" applyNumberFormat="1" applyFont="1" applyBorder="1" applyAlignment="1">
      <alignment horizontal="left" wrapText="1"/>
      <protection/>
    </xf>
    <xf numFmtId="39" fontId="8" fillId="0" borderId="0" xfId="0" applyFont="1" applyAlignment="1">
      <alignment horizontal="center"/>
    </xf>
    <xf numFmtId="39" fontId="9" fillId="0" borderId="0" xfId="0" applyFont="1" applyAlignment="1">
      <alignment wrapText="1"/>
    </xf>
    <xf numFmtId="39" fontId="40" fillId="0" borderId="0" xfId="0" applyFont="1" applyAlignment="1">
      <alignment/>
    </xf>
    <xf numFmtId="9" fontId="8" fillId="0" borderId="1" xfId="28" applyFont="1" applyFill="1" applyBorder="1" applyAlignment="1">
      <alignment horizontal="right"/>
    </xf>
    <xf numFmtId="168" fontId="8" fillId="0" borderId="5" xfId="15" applyNumberFormat="1" applyFont="1" applyFill="1" applyBorder="1" applyAlignment="1">
      <alignment/>
    </xf>
    <xf numFmtId="168" fontId="1" fillId="0" borderId="0" xfId="15" applyNumberFormat="1" applyFont="1" applyFill="1" applyAlignment="1">
      <alignment/>
    </xf>
    <xf numFmtId="168" fontId="1" fillId="0" borderId="0" xfId="15" applyNumberFormat="1" applyFont="1" applyAlignment="1">
      <alignment horizontal="left"/>
    </xf>
    <xf numFmtId="168" fontId="1" fillId="0" borderId="0" xfId="15" applyNumberFormat="1" applyFont="1" applyAlignment="1">
      <alignment/>
    </xf>
    <xf numFmtId="0" fontId="8" fillId="0" borderId="0" xfId="0" applyNumberFormat="1" applyFont="1" applyAlignment="1" applyProtection="1" quotePrefix="1">
      <alignment/>
      <protection/>
    </xf>
    <xf numFmtId="9" fontId="8" fillId="0" borderId="0" xfId="28" applyNumberFormat="1" applyFont="1" applyAlignment="1">
      <alignment/>
    </xf>
    <xf numFmtId="41" fontId="8" fillId="0" borderId="0" xfId="0" applyNumberFormat="1" applyFont="1" applyBorder="1" applyAlignment="1">
      <alignment horizontal="center"/>
    </xf>
    <xf numFmtId="39" fontId="10" fillId="0" borderId="0" xfId="0" applyFont="1" applyBorder="1" applyAlignment="1">
      <alignment/>
    </xf>
    <xf numFmtId="0" fontId="10" fillId="0" borderId="0" xfId="24" applyNumberFormat="1" applyFont="1" applyAlignment="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7" fillId="0" borderId="0" xfId="24" applyNumberFormat="1" applyFont="1" applyAlignment="1">
      <alignment/>
      <protection/>
    </xf>
    <xf numFmtId="49" fontId="18" fillId="0" borderId="0" xfId="15" applyNumberFormat="1" applyFont="1" applyFill="1" applyBorder="1" applyAlignment="1">
      <alignment/>
    </xf>
    <xf numFmtId="166" fontId="18" fillId="0" borderId="0" xfId="28" applyNumberFormat="1" applyFont="1" applyFill="1" applyBorder="1" applyAlignment="1">
      <alignment/>
    </xf>
    <xf numFmtId="9" fontId="8" fillId="0" borderId="0" xfId="17" applyNumberFormat="1" applyFont="1" applyFill="1" applyBorder="1" applyAlignment="1">
      <alignment/>
    </xf>
    <xf numFmtId="0" fontId="20" fillId="0" borderId="0" xfId="20" applyNumberFormat="1" applyFont="1" applyFill="1" applyAlignment="1">
      <alignment/>
    </xf>
    <xf numFmtId="39" fontId="13" fillId="0" borderId="0" xfId="0" applyFont="1" applyFill="1" applyAlignment="1">
      <alignment/>
    </xf>
    <xf numFmtId="9" fontId="13" fillId="0" borderId="0" xfId="28" applyFont="1" applyAlignment="1">
      <alignment/>
    </xf>
    <xf numFmtId="9" fontId="13" fillId="0" borderId="0" xfId="28" applyFont="1" applyBorder="1" applyAlignment="1">
      <alignment/>
    </xf>
    <xf numFmtId="9" fontId="22" fillId="0" borderId="0" xfId="28" applyFont="1" applyAlignment="1">
      <alignment/>
    </xf>
    <xf numFmtId="172" fontId="41" fillId="0" borderId="0" xfId="0" applyNumberFormat="1" applyFont="1" applyAlignment="1">
      <alignment/>
    </xf>
    <xf numFmtId="168" fontId="29" fillId="0" borderId="0" xfId="15" applyNumberFormat="1" applyFont="1" applyAlignment="1">
      <alignment/>
    </xf>
    <xf numFmtId="39" fontId="9" fillId="0" borderId="0" xfId="0" applyFont="1" applyFill="1" applyBorder="1" applyAlignment="1">
      <alignment vertical="top" wrapText="1"/>
    </xf>
    <xf numFmtId="39" fontId="9" fillId="0" borderId="0" xfId="0" applyFont="1" applyBorder="1" applyAlignment="1">
      <alignment vertical="top" wrapText="1"/>
    </xf>
    <xf numFmtId="0" fontId="9" fillId="0" borderId="0" xfId="0" applyNumberFormat="1" applyFont="1" applyFill="1" applyBorder="1" applyAlignment="1" applyProtection="1">
      <alignment/>
      <protection/>
    </xf>
    <xf numFmtId="4" fontId="9" fillId="0" borderId="0" xfId="0" applyNumberFormat="1" applyFont="1" applyBorder="1" applyAlignment="1" applyProtection="1">
      <alignment/>
      <protection/>
    </xf>
    <xf numFmtId="39" fontId="9" fillId="0" borderId="0" xfId="0" applyFont="1" applyBorder="1" applyAlignment="1">
      <alignment/>
    </xf>
    <xf numFmtId="39" fontId="11" fillId="0" borderId="0" xfId="0" applyFont="1" applyBorder="1" applyAlignment="1">
      <alignment horizontal="left"/>
    </xf>
    <xf numFmtId="168" fontId="9" fillId="0" borderId="0" xfId="15" applyNumberFormat="1" applyFont="1" applyFill="1" applyBorder="1" applyAlignment="1">
      <alignment/>
    </xf>
    <xf numFmtId="39" fontId="9" fillId="0" borderId="0" xfId="0" applyFont="1" applyBorder="1" applyAlignment="1">
      <alignment horizontal="left"/>
    </xf>
    <xf numFmtId="37" fontId="8" fillId="3" borderId="6" xfId="0" applyNumberFormat="1" applyFont="1" applyFill="1" applyBorder="1" applyAlignment="1">
      <alignment/>
    </xf>
    <xf numFmtId="41" fontId="8" fillId="0" borderId="0" xfId="28" applyNumberFormat="1" applyFont="1" applyFill="1" applyBorder="1" applyAlignment="1">
      <alignment/>
    </xf>
    <xf numFmtId="9" fontId="33" fillId="0" borderId="0" xfId="28" applyFont="1" applyFill="1" applyBorder="1" applyAlignment="1">
      <alignment/>
    </xf>
    <xf numFmtId="39" fontId="24" fillId="0" borderId="0" xfId="0" applyFont="1" applyFill="1" applyAlignment="1">
      <alignment/>
    </xf>
    <xf numFmtId="39" fontId="1" fillId="0" borderId="0" xfId="0" applyFont="1" applyAlignment="1">
      <alignment/>
    </xf>
    <xf numFmtId="39" fontId="9" fillId="0" borderId="4" xfId="0" applyFont="1" applyBorder="1" applyAlignment="1">
      <alignment horizontal="center"/>
    </xf>
    <xf numFmtId="17" fontId="9" fillId="0" borderId="1" xfId="26" applyNumberFormat="1" applyFont="1" applyBorder="1" applyAlignment="1" applyProtection="1" quotePrefix="1">
      <alignment horizontal="center"/>
      <protection/>
    </xf>
    <xf numFmtId="177" fontId="8" fillId="0" borderId="0" xfId="0" applyNumberFormat="1" applyFont="1" applyAlignment="1">
      <alignment/>
    </xf>
    <xf numFmtId="168" fontId="8" fillId="0" borderId="0" xfId="0" applyNumberFormat="1" applyFont="1" applyAlignment="1" applyProtection="1">
      <alignment/>
      <protection/>
    </xf>
    <xf numFmtId="39" fontId="8" fillId="3" borderId="6" xfId="0" applyFont="1" applyFill="1" applyBorder="1" applyAlignment="1">
      <alignment/>
    </xf>
    <xf numFmtId="39" fontId="42" fillId="0" borderId="0" xfId="0" applyFont="1" applyAlignment="1">
      <alignment/>
    </xf>
    <xf numFmtId="39" fontId="34" fillId="0" borderId="0" xfId="0" applyFont="1" applyFill="1" applyAlignment="1">
      <alignment/>
    </xf>
    <xf numFmtId="39" fontId="19" fillId="0" borderId="0" xfId="0" applyFont="1" applyFill="1" applyAlignment="1">
      <alignment horizontal="left" vertical="center" wrapText="1"/>
    </xf>
    <xf numFmtId="0" fontId="20" fillId="0" borderId="0" xfId="0" applyNumberFormat="1" applyFont="1" applyFill="1" applyBorder="1" applyAlignment="1" applyProtection="1">
      <alignment vertical="top" wrapText="1"/>
      <protection/>
    </xf>
    <xf numFmtId="39" fontId="8" fillId="0" borderId="0" xfId="0" applyFont="1" applyBorder="1" applyAlignment="1">
      <alignment wrapText="1"/>
    </xf>
    <xf numFmtId="166" fontId="0" fillId="0" borderId="0" xfId="28" applyNumberFormat="1" applyAlignment="1">
      <alignment/>
    </xf>
    <xf numFmtId="9" fontId="0" fillId="0" borderId="0" xfId="28" applyNumberFormat="1" applyAlignment="1">
      <alignment/>
    </xf>
    <xf numFmtId="9" fontId="0" fillId="0" borderId="0" xfId="28" applyNumberFormat="1" applyFont="1" applyAlignment="1">
      <alignment/>
    </xf>
    <xf numFmtId="169" fontId="9" fillId="0" borderId="0" xfId="0" applyNumberFormat="1" applyFont="1" applyAlignment="1" applyProtection="1" quotePrefix="1">
      <alignment horizontal="center"/>
      <protection/>
    </xf>
    <xf numFmtId="178" fontId="29" fillId="0" borderId="1" xfId="0" applyNumberFormat="1" applyFont="1" applyFill="1" applyBorder="1" applyAlignment="1" applyProtection="1">
      <alignment/>
      <protection/>
    </xf>
    <xf numFmtId="37" fontId="29" fillId="0" borderId="0" xfId="0" applyNumberFormat="1" applyFont="1" applyFill="1" applyAlignment="1">
      <alignment/>
    </xf>
    <xf numFmtId="41" fontId="29" fillId="0" borderId="0" xfId="23" applyNumberFormat="1" applyFont="1" applyFill="1" applyBorder="1" applyAlignment="1">
      <alignment/>
      <protection/>
    </xf>
    <xf numFmtId="168" fontId="29" fillId="0" borderId="0" xfId="15" applyNumberFormat="1" applyFont="1" applyFill="1" applyAlignment="1">
      <alignment/>
    </xf>
    <xf numFmtId="167" fontId="29" fillId="0" borderId="3" xfId="17" applyNumberFormat="1" applyFont="1" applyFill="1" applyBorder="1" applyAlignment="1" applyProtection="1">
      <alignment/>
      <protection/>
    </xf>
    <xf numFmtId="0" fontId="8" fillId="0" borderId="0" xfId="0" applyNumberFormat="1" applyFont="1" applyFill="1" applyAlignment="1" applyProtection="1">
      <alignment/>
      <protection/>
    </xf>
    <xf numFmtId="167" fontId="8" fillId="0" borderId="0" xfId="17" applyNumberFormat="1" applyFont="1" applyFill="1" applyAlignment="1" applyProtection="1">
      <alignment/>
      <protection/>
    </xf>
    <xf numFmtId="167" fontId="9" fillId="0" borderId="0" xfId="0" applyNumberFormat="1" applyFont="1" applyFill="1" applyAlignment="1" applyProtection="1">
      <alignment/>
      <protection/>
    </xf>
    <xf numFmtId="167" fontId="29" fillId="0" borderId="0" xfId="17" applyNumberFormat="1" applyFont="1" applyFill="1" applyBorder="1" applyAlignment="1" applyProtection="1">
      <alignment/>
      <protection/>
    </xf>
    <xf numFmtId="9" fontId="0" fillId="0" borderId="0" xfId="28" applyNumberFormat="1" applyAlignment="1">
      <alignment/>
    </xf>
    <xf numFmtId="9" fontId="0" fillId="0" borderId="0" xfId="28" applyNumberFormat="1" applyFont="1" applyAlignment="1">
      <alignment/>
    </xf>
    <xf numFmtId="0" fontId="8" fillId="0" borderId="0" xfId="27" applyFont="1">
      <alignment/>
      <protection/>
    </xf>
    <xf numFmtId="43" fontId="0" fillId="0" borderId="0" xfId="15" applyFill="1" applyAlignment="1">
      <alignment/>
    </xf>
    <xf numFmtId="166" fontId="9" fillId="0" borderId="0" xfId="28" applyNumberFormat="1" applyFont="1" applyAlignment="1">
      <alignment/>
    </xf>
    <xf numFmtId="172" fontId="9" fillId="0" borderId="0" xfId="0" applyNumberFormat="1" applyFont="1" applyAlignment="1">
      <alignment/>
    </xf>
    <xf numFmtId="167" fontId="13" fillId="0" borderId="0" xfId="28" applyNumberFormat="1" applyFont="1" applyAlignment="1">
      <alignment/>
    </xf>
    <xf numFmtId="168" fontId="8" fillId="0" borderId="0" xfId="15" applyNumberFormat="1" applyFont="1" applyFill="1" applyAlignment="1">
      <alignment/>
    </xf>
    <xf numFmtId="39" fontId="10" fillId="0" borderId="0" xfId="0" applyFont="1" applyAlignment="1">
      <alignment horizontal="center" wrapText="1"/>
    </xf>
    <xf numFmtId="0" fontId="9" fillId="0" borderId="0" xfId="27" applyFont="1">
      <alignment/>
      <protection/>
    </xf>
    <xf numFmtId="39" fontId="9" fillId="0" borderId="4" xfId="0" applyFont="1" applyBorder="1" applyAlignment="1">
      <alignment horizontal="center"/>
    </xf>
    <xf numFmtId="167" fontId="8" fillId="0" borderId="3" xfId="17" applyNumberFormat="1" applyFont="1" applyBorder="1" applyAlignment="1">
      <alignment/>
    </xf>
    <xf numFmtId="39" fontId="8" fillId="0" borderId="0" xfId="0" applyFont="1" applyAlignment="1">
      <alignment horizontal="left" vertical="top"/>
    </xf>
    <xf numFmtId="167" fontId="8" fillId="0" borderId="0" xfId="17" applyNumberFormat="1" applyFont="1" applyBorder="1" applyAlignment="1">
      <alignment horizontal="center"/>
    </xf>
    <xf numFmtId="167" fontId="8" fillId="0" borderId="0" xfId="17" applyNumberFormat="1" applyFont="1" applyFill="1" applyBorder="1" applyAlignment="1">
      <alignment horizontal="center"/>
    </xf>
    <xf numFmtId="41" fontId="8" fillId="0" borderId="0" xfId="0" applyNumberFormat="1" applyFont="1" applyFill="1" applyBorder="1" applyAlignment="1">
      <alignment horizontal="center"/>
    </xf>
    <xf numFmtId="39" fontId="24" fillId="0" borderId="0" xfId="0" applyFont="1" applyFill="1" applyBorder="1" applyAlignment="1">
      <alignment/>
    </xf>
    <xf numFmtId="166" fontId="8" fillId="0" borderId="0" xfId="28" applyNumberFormat="1" applyFont="1" applyFill="1" applyBorder="1" applyAlignment="1">
      <alignment horizontal="right"/>
    </xf>
    <xf numFmtId="44" fontId="8" fillId="0" borderId="0" xfId="17" applyFont="1" applyFill="1" applyBorder="1" applyAlignment="1">
      <alignment/>
    </xf>
    <xf numFmtId="17" fontId="9" fillId="0" borderId="0" xfId="26" applyNumberFormat="1" applyFont="1" applyBorder="1" applyAlignment="1" applyProtection="1" quotePrefix="1">
      <alignment horizontal="center"/>
      <protection/>
    </xf>
    <xf numFmtId="9" fontId="8" fillId="0" borderId="0" xfId="28" applyFont="1" applyFill="1" applyBorder="1" applyAlignment="1">
      <alignment horizontal="right"/>
    </xf>
    <xf numFmtId="9" fontId="8" fillId="0" borderId="0" xfId="28" applyFont="1" applyFill="1" applyBorder="1" applyAlignment="1">
      <alignment horizontal="right"/>
    </xf>
    <xf numFmtId="0" fontId="9" fillId="0" borderId="1" xfId="0" applyNumberFormat="1" applyFont="1" applyFill="1" applyBorder="1" applyAlignment="1">
      <alignment horizontal="center"/>
    </xf>
    <xf numFmtId="0" fontId="9" fillId="0" borderId="2" xfId="0" applyNumberFormat="1" applyFont="1" applyFill="1" applyBorder="1" applyAlignment="1">
      <alignment horizontal="center"/>
    </xf>
    <xf numFmtId="167" fontId="13" fillId="0" borderId="0" xfId="28" applyNumberFormat="1" applyFont="1" applyFill="1" applyAlignment="1">
      <alignment/>
    </xf>
    <xf numFmtId="42" fontId="8" fillId="0" borderId="0" xfId="0" applyNumberFormat="1" applyFont="1" applyFill="1" applyBorder="1" applyAlignment="1">
      <alignment/>
    </xf>
    <xf numFmtId="42" fontId="2" fillId="0" borderId="0" xfId="0" applyNumberFormat="1" applyFont="1" applyFill="1" applyBorder="1" applyAlignment="1">
      <alignment/>
    </xf>
    <xf numFmtId="43" fontId="0" fillId="0" borderId="0" xfId="15" applyFont="1" applyFill="1" applyBorder="1" applyAlignment="1">
      <alignment/>
    </xf>
    <xf numFmtId="39" fontId="9" fillId="0" borderId="0" xfId="0" applyFont="1" applyFill="1" applyBorder="1" applyAlignment="1" quotePrefix="1">
      <alignment horizontal="center"/>
    </xf>
    <xf numFmtId="43" fontId="9" fillId="0" borderId="0" xfId="15" applyFont="1" applyBorder="1" applyAlignment="1" quotePrefix="1">
      <alignment horizontal="center"/>
    </xf>
    <xf numFmtId="168" fontId="8" fillId="0" borderId="0" xfId="15" applyNumberFormat="1" applyFont="1" applyFill="1" applyBorder="1" applyAlignment="1">
      <alignment horizontal="left" vertical="top" wrapText="1" indent="1"/>
    </xf>
    <xf numFmtId="44" fontId="8" fillId="0" borderId="0" xfId="17" applyNumberFormat="1" applyFont="1" applyFill="1" applyBorder="1" applyAlignment="1">
      <alignment horizontal="left" vertical="top" wrapText="1" indent="1"/>
    </xf>
    <xf numFmtId="0" fontId="1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168" fontId="8" fillId="0" borderId="0" xfId="0" applyNumberFormat="1" applyFont="1" applyFill="1" applyAlignment="1" applyProtection="1">
      <alignment/>
      <protection/>
    </xf>
    <xf numFmtId="169" fontId="9" fillId="0" borderId="0" xfId="0" applyNumberFormat="1" applyFont="1" applyFill="1" applyBorder="1" applyAlignment="1" applyProtection="1">
      <alignment horizontal="center"/>
      <protection/>
    </xf>
    <xf numFmtId="39" fontId="34" fillId="0" borderId="0" xfId="0" applyFont="1" applyFill="1" applyBorder="1" applyAlignment="1">
      <alignment/>
    </xf>
    <xf numFmtId="4" fontId="9" fillId="0" borderId="0" xfId="0" applyNumberFormat="1" applyFont="1" applyFill="1" applyBorder="1" applyAlignment="1" applyProtection="1">
      <alignment/>
      <protection/>
    </xf>
    <xf numFmtId="42" fontId="8" fillId="0" borderId="3" xfId="24" applyNumberFormat="1" applyFont="1" applyFill="1" applyBorder="1" applyAlignment="1">
      <alignment/>
      <protection/>
    </xf>
    <xf numFmtId="39" fontId="7" fillId="0" borderId="0" xfId="0" applyFont="1" applyFill="1" applyBorder="1" applyAlignment="1">
      <alignment/>
    </xf>
    <xf numFmtId="39" fontId="0" fillId="0" borderId="0" xfId="0" applyFill="1" applyAlignment="1">
      <alignment wrapText="1"/>
    </xf>
    <xf numFmtId="41" fontId="0" fillId="0" borderId="0" xfId="0" applyNumberFormat="1" applyFill="1" applyBorder="1" applyAlignment="1">
      <alignment/>
    </xf>
    <xf numFmtId="39" fontId="0" fillId="0" borderId="1" xfId="0" applyFill="1" applyBorder="1" applyAlignment="1">
      <alignment/>
    </xf>
    <xf numFmtId="41" fontId="9" fillId="0" borderId="0" xfId="17" applyNumberFormat="1" applyFont="1" applyFill="1" applyBorder="1" applyAlignment="1">
      <alignment/>
    </xf>
    <xf numFmtId="41" fontId="8" fillId="0" borderId="1" xfId="15" applyNumberFormat="1" applyFont="1" applyFill="1" applyBorder="1" applyAlignment="1">
      <alignment/>
    </xf>
    <xf numFmtId="39" fontId="8" fillId="0" borderId="0" xfId="0" applyFont="1" applyFill="1" applyAlignment="1">
      <alignment wrapText="1"/>
    </xf>
    <xf numFmtId="0" fontId="8" fillId="0" borderId="0" xfId="0" applyNumberFormat="1" applyFont="1" applyAlignment="1" quotePrefix="1">
      <alignment horizontal="right"/>
    </xf>
    <xf numFmtId="39" fontId="11" fillId="0" borderId="0" xfId="0" applyFont="1" applyAlignment="1">
      <alignment horizontal="left" vertical="center"/>
    </xf>
    <xf numFmtId="0" fontId="8" fillId="0" borderId="0" xfId="0" applyNumberFormat="1" applyFont="1" applyFill="1" applyBorder="1" applyAlignment="1" applyProtection="1">
      <alignment wrapText="1"/>
      <protection/>
    </xf>
    <xf numFmtId="179" fontId="8" fillId="0" borderId="0" xfId="0" applyNumberFormat="1" applyFont="1" applyFill="1" applyBorder="1" applyAlignment="1" applyProtection="1">
      <alignment/>
      <protection/>
    </xf>
    <xf numFmtId="179" fontId="9" fillId="0" borderId="0" xfId="0" applyNumberFormat="1" applyFont="1" applyFill="1" applyBorder="1" applyAlignment="1" applyProtection="1">
      <alignment/>
      <protection/>
    </xf>
    <xf numFmtId="166" fontId="8" fillId="0" borderId="0" xfId="28" applyNumberFormat="1" applyFont="1" applyFill="1" applyAlignment="1">
      <alignment/>
    </xf>
    <xf numFmtId="166" fontId="8" fillId="0" borderId="1" xfId="28" applyNumberFormat="1" applyFont="1" applyFill="1" applyBorder="1" applyAlignment="1">
      <alignment/>
    </xf>
    <xf numFmtId="166" fontId="8" fillId="0" borderId="3" xfId="28" applyNumberFormat="1" applyFont="1" applyFill="1" applyBorder="1" applyAlignment="1">
      <alignment/>
    </xf>
    <xf numFmtId="39" fontId="0" fillId="0" borderId="0" xfId="0" applyFont="1" applyAlignment="1">
      <alignment/>
    </xf>
    <xf numFmtId="41" fontId="8" fillId="0" borderId="1" xfId="0" applyNumberFormat="1" applyFont="1" applyFill="1" applyBorder="1" applyAlignment="1">
      <alignment/>
    </xf>
    <xf numFmtId="167" fontId="0" fillId="0" borderId="0" xfId="17" applyNumberFormat="1" applyFill="1" applyAlignment="1">
      <alignment/>
    </xf>
    <xf numFmtId="39" fontId="15" fillId="0" borderId="0" xfId="0" applyFont="1" applyFill="1" applyAlignment="1">
      <alignment vertical="top" wrapText="1"/>
    </xf>
    <xf numFmtId="0" fontId="46" fillId="0" borderId="0" xfId="0" applyNumberFormat="1" applyFont="1" applyFill="1" applyBorder="1" applyAlignment="1" applyProtection="1">
      <alignment vertical="top" wrapText="1"/>
      <protection/>
    </xf>
    <xf numFmtId="39" fontId="40" fillId="0" borderId="0" xfId="0" applyFont="1" applyFill="1" applyAlignment="1">
      <alignment/>
    </xf>
    <xf numFmtId="43" fontId="8" fillId="0" borderId="0" xfId="15" applyNumberFormat="1" applyFont="1" applyFill="1" applyBorder="1" applyAlignment="1">
      <alignment/>
    </xf>
    <xf numFmtId="49" fontId="9" fillId="0" borderId="0" xfId="0" applyNumberFormat="1" applyFont="1" applyBorder="1" applyAlignment="1">
      <alignment horizontal="center"/>
    </xf>
    <xf numFmtId="37" fontId="8" fillId="3" borderId="0" xfId="0" applyNumberFormat="1" applyFont="1" applyFill="1" applyBorder="1" applyAlignment="1">
      <alignment/>
    </xf>
    <xf numFmtId="0" fontId="9" fillId="0" borderId="0" xfId="25" applyNumberFormat="1" applyFont="1" applyBorder="1" applyAlignment="1" applyProtection="1">
      <alignment horizontal="center"/>
      <protection/>
    </xf>
    <xf numFmtId="42" fontId="8" fillId="0" borderId="0" xfId="24" applyNumberFormat="1" applyFont="1" applyFill="1" applyBorder="1" applyAlignment="1">
      <alignment/>
      <protection/>
    </xf>
    <xf numFmtId="39" fontId="36" fillId="0" borderId="0" xfId="0" applyFont="1" applyAlignment="1">
      <alignment horizontal="left"/>
    </xf>
    <xf numFmtId="39" fontId="2" fillId="0" borderId="0" xfId="0" applyFont="1" applyBorder="1" applyAlignment="1">
      <alignment horizontal="center"/>
    </xf>
    <xf numFmtId="9" fontId="8" fillId="0" borderId="3" xfId="28" applyFont="1" applyBorder="1" applyAlignment="1">
      <alignment/>
    </xf>
    <xf numFmtId="39" fontId="47" fillId="0" borderId="0" xfId="0" applyFont="1" applyAlignment="1">
      <alignment/>
    </xf>
    <xf numFmtId="0" fontId="14" fillId="0" borderId="0" xfId="27" applyFont="1" applyAlignment="1">
      <alignment horizontal="left"/>
      <protection/>
    </xf>
    <xf numFmtId="167" fontId="8" fillId="0" borderId="5" xfId="17" applyNumberFormat="1" applyFont="1" applyFill="1" applyBorder="1" applyAlignment="1">
      <alignment/>
    </xf>
    <xf numFmtId="10" fontId="8" fillId="0" borderId="0" xfId="28" applyNumberFormat="1" applyFont="1" applyAlignment="1">
      <alignment/>
    </xf>
    <xf numFmtId="9" fontId="8" fillId="0" borderId="0" xfId="28" applyFont="1" applyFill="1" applyBorder="1" applyAlignment="1" applyProtection="1">
      <alignment/>
      <protection/>
    </xf>
    <xf numFmtId="9" fontId="8" fillId="0" borderId="0" xfId="28" applyFont="1" applyFill="1" applyBorder="1" applyAlignment="1">
      <alignment/>
    </xf>
    <xf numFmtId="41" fontId="8" fillId="0" borderId="1" xfId="0" applyNumberFormat="1" applyFont="1" applyFill="1" applyBorder="1" applyAlignment="1">
      <alignment/>
    </xf>
    <xf numFmtId="37" fontId="8" fillId="0" borderId="0" xfId="0" applyNumberFormat="1" applyFont="1" applyBorder="1" applyAlignment="1">
      <alignment/>
    </xf>
    <xf numFmtId="37" fontId="9" fillId="0" borderId="0" xfId="0" applyNumberFormat="1" applyFont="1" applyBorder="1" applyAlignment="1">
      <alignment/>
    </xf>
    <xf numFmtId="9" fontId="8" fillId="0" borderId="0" xfId="28" applyNumberFormat="1" applyFont="1" applyAlignment="1">
      <alignment/>
    </xf>
    <xf numFmtId="9" fontId="8" fillId="0" borderId="3" xfId="28" applyNumberFormat="1" applyFont="1" applyBorder="1" applyAlignment="1">
      <alignment/>
    </xf>
    <xf numFmtId="39" fontId="19" fillId="0" borderId="0" xfId="0" applyFont="1" applyAlignment="1">
      <alignment/>
    </xf>
    <xf numFmtId="39" fontId="20" fillId="0" borderId="0" xfId="0" applyFont="1" applyAlignment="1">
      <alignment horizontal="left" wrapText="1"/>
    </xf>
    <xf numFmtId="39" fontId="20" fillId="0" borderId="0" xfId="21" applyFont="1" applyFill="1" applyAlignment="1">
      <alignment wrapText="1"/>
      <protection/>
    </xf>
    <xf numFmtId="39" fontId="0" fillId="0" borderId="0" xfId="0" applyFont="1" applyFill="1" applyAlignment="1">
      <alignment wrapText="1"/>
    </xf>
    <xf numFmtId="0" fontId="7" fillId="0" borderId="0" xfId="0" applyNumberFormat="1" applyFont="1" applyAlignment="1" applyProtection="1">
      <alignment horizontal="center"/>
      <protection/>
    </xf>
    <xf numFmtId="39" fontId="22" fillId="0" borderId="0" xfId="0" applyFont="1" applyAlignment="1">
      <alignment horizontal="left" vertical="top" wrapText="1"/>
    </xf>
    <xf numFmtId="39" fontId="9" fillId="0" borderId="0" xfId="0" applyNumberFormat="1" applyFont="1" applyBorder="1" applyAlignment="1">
      <alignment horizontal="center"/>
    </xf>
    <xf numFmtId="0" fontId="9" fillId="0" borderId="0" xfId="0" applyNumberFormat="1" applyFont="1" applyBorder="1" applyAlignment="1">
      <alignment horizontal="center"/>
    </xf>
    <xf numFmtId="39" fontId="10" fillId="0" borderId="0" xfId="0" applyFont="1" applyAlignment="1">
      <alignment horizontal="center"/>
    </xf>
    <xf numFmtId="39" fontId="9" fillId="0" borderId="0" xfId="0" applyFont="1" applyAlignment="1">
      <alignment horizontal="center"/>
    </xf>
    <xf numFmtId="39" fontId="7" fillId="0" borderId="0" xfId="0" applyFont="1" applyAlignment="1">
      <alignment horizontal="center"/>
    </xf>
    <xf numFmtId="39" fontId="9" fillId="0" borderId="0" xfId="0" applyFont="1" applyAlignment="1">
      <alignment horizontal="center" wrapText="1"/>
    </xf>
    <xf numFmtId="39" fontId="15" fillId="0" borderId="0" xfId="0" applyFont="1" applyAlignment="1">
      <alignment/>
    </xf>
    <xf numFmtId="39" fontId="10" fillId="0" borderId="0" xfId="0" applyFont="1" applyFill="1" applyAlignment="1">
      <alignment horizontal="center"/>
    </xf>
    <xf numFmtId="39" fontId="9" fillId="0" borderId="0" xfId="0" applyFont="1" applyBorder="1" applyAlignment="1">
      <alignment horizontal="center" wrapText="1"/>
    </xf>
    <xf numFmtId="39" fontId="8" fillId="0" borderId="0" xfId="0" applyFont="1" applyAlignment="1">
      <alignment horizontal="left" wrapText="1"/>
    </xf>
    <xf numFmtId="39" fontId="15" fillId="0" borderId="0" xfId="0" applyFont="1" applyAlignment="1">
      <alignment horizontal="left" wrapText="1"/>
    </xf>
    <xf numFmtId="39" fontId="8" fillId="0" borderId="0" xfId="0" applyFont="1" applyAlignment="1">
      <alignment vertical="top" wrapText="1"/>
    </xf>
    <xf numFmtId="39" fontId="15" fillId="0" borderId="0" xfId="0" applyFont="1" applyAlignment="1">
      <alignment vertical="top" wrapText="1"/>
    </xf>
    <xf numFmtId="39" fontId="15" fillId="0" borderId="0" xfId="0" applyFont="1" applyAlignment="1">
      <alignment wrapText="1"/>
    </xf>
    <xf numFmtId="39" fontId="13" fillId="0" borderId="0" xfId="0" applyFont="1" applyAlignment="1">
      <alignment horizontal="left" vertical="top" wrapText="1"/>
    </xf>
    <xf numFmtId="39" fontId="13" fillId="0" borderId="0" xfId="0" applyFont="1" applyAlignment="1">
      <alignment vertical="top" wrapText="1"/>
    </xf>
    <xf numFmtId="0" fontId="9" fillId="0" borderId="0" xfId="0" applyNumberFormat="1" applyFont="1" applyAlignment="1">
      <alignment horizontal="left"/>
    </xf>
    <xf numFmtId="0" fontId="2" fillId="0" borderId="0" xfId="0" applyNumberFormat="1" applyFont="1" applyAlignment="1">
      <alignment horizontal="left"/>
    </xf>
    <xf numFmtId="39" fontId="8" fillId="0" borderId="0" xfId="0" applyFont="1" applyAlignment="1">
      <alignment wrapText="1"/>
    </xf>
    <xf numFmtId="0" fontId="10" fillId="0" borderId="0" xfId="0" applyNumberFormat="1" applyFont="1" applyAlignment="1" applyProtection="1">
      <alignment horizontal="center"/>
      <protection/>
    </xf>
    <xf numFmtId="0" fontId="9" fillId="0" borderId="0" xfId="0" applyNumberFormat="1" applyFont="1" applyAlignment="1" applyProtection="1">
      <alignment horizontal="center"/>
      <protection/>
    </xf>
    <xf numFmtId="0" fontId="20" fillId="0" borderId="0" xfId="20" applyNumberFormat="1" applyFont="1" applyFill="1" applyAlignment="1">
      <alignment vertical="top" wrapText="1"/>
    </xf>
    <xf numFmtId="39" fontId="0" fillId="0" borderId="0" xfId="0" applyFill="1" applyAlignment="1">
      <alignment wrapText="1"/>
    </xf>
    <xf numFmtId="39" fontId="20" fillId="0" borderId="0" xfId="0" applyFont="1" applyFill="1" applyBorder="1" applyAlignment="1">
      <alignment horizontal="left" wrapText="1"/>
    </xf>
    <xf numFmtId="39" fontId="9" fillId="0" borderId="0" xfId="0" applyFont="1" applyFill="1" applyAlignment="1">
      <alignment horizontal="center"/>
    </xf>
    <xf numFmtId="39" fontId="9" fillId="0" borderId="4" xfId="0" applyFont="1" applyBorder="1" applyAlignment="1">
      <alignment horizontal="center"/>
    </xf>
    <xf numFmtId="39" fontId="15" fillId="0" borderId="4" xfId="0" applyFont="1" applyBorder="1" applyAlignment="1">
      <alignment horizontal="center"/>
    </xf>
    <xf numFmtId="0" fontId="7" fillId="0" borderId="0" xfId="24" applyNumberFormat="1" applyFont="1" applyFill="1" applyAlignment="1">
      <alignment horizontal="center" vertical="center"/>
      <protection/>
    </xf>
    <xf numFmtId="0" fontId="9" fillId="0" borderId="0" xfId="24" applyNumberFormat="1" applyFont="1" applyFill="1" applyAlignment="1">
      <alignment horizontal="center" vertical="center"/>
      <protection/>
    </xf>
    <xf numFmtId="0" fontId="10" fillId="0" borderId="0" xfId="24" applyNumberFormat="1" applyFont="1" applyFill="1" applyAlignment="1">
      <alignment horizontal="center" vertical="center"/>
      <protection/>
    </xf>
    <xf numFmtId="39" fontId="20" fillId="0" borderId="0" xfId="0" applyFont="1" applyFill="1" applyAlignment="1">
      <alignment horizontal="left" vertical="center" wrapText="1"/>
    </xf>
    <xf numFmtId="39" fontId="15" fillId="0" borderId="0" xfId="0" applyFont="1" applyAlignment="1">
      <alignment horizontal="left"/>
    </xf>
    <xf numFmtId="39" fontId="15" fillId="0" borderId="0" xfId="0" applyFont="1" applyAlignment="1">
      <alignment horizontal="left" vertical="center" wrapText="1"/>
    </xf>
    <xf numFmtId="176" fontId="9" fillId="0" borderId="1" xfId="0" applyNumberFormat="1" applyFont="1" applyFill="1" applyBorder="1" applyAlignment="1" quotePrefix="1">
      <alignment horizontal="center"/>
    </xf>
    <xf numFmtId="176" fontId="9" fillId="0" borderId="1" xfId="0" applyNumberFormat="1" applyFont="1" applyFill="1" applyBorder="1" applyAlignment="1">
      <alignment horizontal="center"/>
    </xf>
    <xf numFmtId="0" fontId="8" fillId="0" borderId="0" xfId="0" applyNumberFormat="1" applyFont="1" applyFill="1" applyBorder="1" applyAlignment="1" applyProtection="1">
      <alignment horizontal="left" vertical="top" wrapText="1"/>
      <protection/>
    </xf>
    <xf numFmtId="0" fontId="9" fillId="0" borderId="0" xfId="24" applyNumberFormat="1" applyFont="1" applyFill="1" applyAlignment="1">
      <alignment horizontal="center" vertical="center"/>
      <protection/>
    </xf>
    <xf numFmtId="0" fontId="20" fillId="0" borderId="0" xfId="0" applyNumberFormat="1" applyFont="1" applyFill="1" applyBorder="1" applyAlignment="1" applyProtection="1">
      <alignment vertical="top" wrapText="1"/>
      <protection/>
    </xf>
    <xf numFmtId="0" fontId="8" fillId="0" borderId="0" xfId="0" applyNumberFormat="1" applyFont="1" applyAlignment="1" applyProtection="1">
      <alignment wrapText="1"/>
      <protection/>
    </xf>
    <xf numFmtId="39" fontId="20" fillId="0" borderId="0" xfId="0" applyFont="1" applyAlignment="1">
      <alignment vertical="top" wrapText="1"/>
    </xf>
    <xf numFmtId="39" fontId="19" fillId="0" borderId="0" xfId="0" applyFont="1" applyAlignment="1">
      <alignment vertical="top" wrapText="1"/>
    </xf>
    <xf numFmtId="39" fontId="20" fillId="0" borderId="0" xfId="0" applyFont="1" applyFill="1" applyAlignment="1">
      <alignment horizontal="left" vertical="top" wrapText="1"/>
    </xf>
    <xf numFmtId="39" fontId="19" fillId="0" borderId="0" xfId="0" applyFont="1" applyFill="1" applyAlignment="1">
      <alignment horizontal="left" vertical="top" wrapText="1"/>
    </xf>
    <xf numFmtId="39" fontId="7" fillId="0" borderId="0" xfId="0" applyFont="1" applyAlignment="1">
      <alignment horizontal="center" wrapText="1"/>
    </xf>
    <xf numFmtId="39" fontId="9" fillId="0" borderId="0" xfId="0" applyFont="1" applyFill="1" applyAlignment="1">
      <alignment horizontal="center"/>
    </xf>
    <xf numFmtId="39" fontId="10" fillId="0" borderId="0" xfId="0" applyFont="1" applyAlignment="1">
      <alignment horizontal="center" wrapText="1"/>
    </xf>
    <xf numFmtId="39" fontId="9" fillId="0" borderId="1" xfId="0" applyFont="1" applyBorder="1" applyAlignment="1">
      <alignment horizontal="center"/>
    </xf>
    <xf numFmtId="39" fontId="8" fillId="0" borderId="0" xfId="22" applyFont="1" applyAlignment="1">
      <alignment horizontal="left" vertical="top" wrapText="1"/>
      <protection/>
    </xf>
    <xf numFmtId="39" fontId="8" fillId="0" borderId="0" xfId="22" applyFont="1" applyAlignment="1">
      <alignment horizontal="left" vertical="top"/>
      <protection/>
    </xf>
    <xf numFmtId="39" fontId="8" fillId="0" borderId="0" xfId="0" applyFont="1" applyAlignment="1">
      <alignment horizontal="left" vertical="top" wrapText="1"/>
    </xf>
    <xf numFmtId="39" fontId="8" fillId="0" borderId="0" xfId="0" applyFont="1" applyAlignment="1">
      <alignment horizontal="left" vertical="top"/>
    </xf>
    <xf numFmtId="39" fontId="20" fillId="0" borderId="0" xfId="21" applyFont="1" applyFill="1" applyAlignment="1">
      <alignment horizontal="left" wrapText="1"/>
      <protection/>
    </xf>
    <xf numFmtId="39" fontId="20" fillId="0" borderId="0" xfId="21" applyFont="1" applyFill="1" applyAlignment="1">
      <alignment horizontal="left" vertical="center" wrapText="1"/>
      <protection/>
    </xf>
    <xf numFmtId="39" fontId="9" fillId="0" borderId="0" xfId="0" applyFont="1" applyAlignment="1" quotePrefix="1">
      <alignment horizontal="center"/>
    </xf>
    <xf numFmtId="39" fontId="20" fillId="0" borderId="0" xfId="0" applyFont="1" applyFill="1" applyAlignment="1">
      <alignment horizontal="left" wrapText="1"/>
    </xf>
    <xf numFmtId="0" fontId="10" fillId="0" borderId="0" xfId="24" applyNumberFormat="1" applyFont="1" applyAlignment="1">
      <alignment horizontal="center"/>
      <protection/>
    </xf>
    <xf numFmtId="0" fontId="7" fillId="0" borderId="0" xfId="24" applyNumberFormat="1" applyFont="1" applyAlignment="1">
      <alignment horizontal="center"/>
      <protection/>
    </xf>
    <xf numFmtId="0" fontId="9" fillId="0" borderId="0" xfId="24" applyNumberFormat="1" applyFont="1" applyAlignment="1">
      <alignment horizontal="center"/>
      <protection/>
    </xf>
    <xf numFmtId="0" fontId="9" fillId="0" borderId="0" xfId="25" applyNumberFormat="1" applyFont="1" applyBorder="1" applyAlignment="1" applyProtection="1">
      <alignment horizontal="center"/>
      <protection/>
    </xf>
    <xf numFmtId="39" fontId="40" fillId="0" borderId="0" xfId="0" applyFont="1" applyAlignment="1">
      <alignment horizontal="left" wrapText="1"/>
    </xf>
    <xf numFmtId="39" fontId="8" fillId="0" borderId="0" xfId="0" applyFont="1" applyAlignment="1">
      <alignment horizontal="center"/>
    </xf>
    <xf numFmtId="39" fontId="0" fillId="0" borderId="0" xfId="0" applyFont="1" applyAlignment="1">
      <alignment wrapText="1"/>
    </xf>
    <xf numFmtId="39" fontId="0" fillId="0" borderId="0" xfId="0" applyAlignment="1">
      <alignment wrapText="1"/>
    </xf>
    <xf numFmtId="39" fontId="8" fillId="0" borderId="0" xfId="0" applyFont="1" applyFill="1" applyAlignment="1">
      <alignment horizontal="left" vertical="top" wrapText="1"/>
    </xf>
    <xf numFmtId="39" fontId="10" fillId="0" borderId="0" xfId="0" applyFont="1" applyBorder="1" applyAlignment="1">
      <alignment horizontal="center"/>
    </xf>
    <xf numFmtId="39" fontId="9" fillId="0" borderId="0" xfId="0" applyFont="1" applyFill="1" applyBorder="1" applyAlignment="1">
      <alignment vertical="top" wrapText="1"/>
    </xf>
    <xf numFmtId="39" fontId="0" fillId="0" borderId="0" xfId="0" applyAlignment="1">
      <alignment vertical="top" wrapText="1"/>
    </xf>
    <xf numFmtId="39" fontId="9" fillId="0" borderId="0" xfId="0" applyFont="1" applyFill="1" applyBorder="1" applyAlignment="1">
      <alignment vertical="justify" wrapText="1"/>
    </xf>
    <xf numFmtId="39" fontId="8" fillId="0" borderId="0" xfId="0" applyFont="1" applyFill="1" applyBorder="1" applyAlignment="1">
      <alignment vertical="top" wrapText="1"/>
    </xf>
  </cellXfs>
  <cellStyles count="15">
    <cellStyle name="Normal" xfId="0"/>
    <cellStyle name="Comma" xfId="15"/>
    <cellStyle name="Comma [0]" xfId="16"/>
    <cellStyle name="Currency" xfId="17"/>
    <cellStyle name="Currency [0]" xfId="18"/>
    <cellStyle name="Followed Hyperlink" xfId="19"/>
    <cellStyle name="Hyperlink" xfId="20"/>
    <cellStyle name="Normal_ACE Financial Supplement March 2004" xfId="21"/>
    <cellStyle name="Normal_ACE Financial Supplement March 2008" xfId="22"/>
    <cellStyle name="Normal_ACFS1204" xfId="23"/>
    <cellStyle name="Normal_EPS" xfId="24"/>
    <cellStyle name="Normal_INCSTMT" xfId="25"/>
    <cellStyle name="Normal_SHEQ" xfId="26"/>
    <cellStyle name="Normal_SuppPage" xfId="27"/>
    <cellStyle name="Percent" xfId="28"/>
  </cellStyles>
  <dxfs count="3">
    <dxf>
      <font>
        <color rgb="FFFFFFFF"/>
      </font>
      <fill>
        <patternFill>
          <bgColor rgb="FF0000FF"/>
        </patternFill>
      </fill>
      <border/>
    </dxf>
    <dxf>
      <font>
        <color rgb="FFFF0000"/>
      </font>
      <border/>
    </dxf>
    <dxf>
      <font>
        <b/>
        <i/>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2</xdr:col>
      <xdr:colOff>295275</xdr:colOff>
      <xdr:row>14</xdr:row>
      <xdr:rowOff>47625</xdr:rowOff>
    </xdr:to>
    <xdr:sp>
      <xdr:nvSpPr>
        <xdr:cNvPr id="1" name="Rectangle 2"/>
        <xdr:cNvSpPr>
          <a:spLocks/>
        </xdr:cNvSpPr>
      </xdr:nvSpPr>
      <xdr:spPr>
        <a:xfrm>
          <a:off x="0" y="1409700"/>
          <a:ext cx="1133475" cy="1047750"/>
        </a:xfrm>
        <a:prstGeom prst="rect">
          <a:avLst/>
        </a:prstGeom>
        <a:solidFill>
          <a:srgbClr val="7FBA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14</xdr:row>
      <xdr:rowOff>47625</xdr:rowOff>
    </xdr:from>
    <xdr:to>
      <xdr:col>2</xdr:col>
      <xdr:colOff>676275</xdr:colOff>
      <xdr:row>19</xdr:row>
      <xdr:rowOff>0</xdr:rowOff>
    </xdr:to>
    <xdr:sp>
      <xdr:nvSpPr>
        <xdr:cNvPr id="2" name="Rectangle 3"/>
        <xdr:cNvSpPr>
          <a:spLocks/>
        </xdr:cNvSpPr>
      </xdr:nvSpPr>
      <xdr:spPr>
        <a:xfrm>
          <a:off x="752475" y="2457450"/>
          <a:ext cx="762000" cy="952500"/>
        </a:xfrm>
        <a:prstGeom prst="rect">
          <a:avLst/>
        </a:prstGeom>
        <a:solidFill>
          <a:srgbClr val="003F87"/>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238125</xdr:colOff>
      <xdr:row>1</xdr:row>
      <xdr:rowOff>0</xdr:rowOff>
    </xdr:from>
    <xdr:to>
      <xdr:col>2</xdr:col>
      <xdr:colOff>1238250</xdr:colOff>
      <xdr:row>6</xdr:row>
      <xdr:rowOff>123825</xdr:rowOff>
    </xdr:to>
    <xdr:pic>
      <xdr:nvPicPr>
        <xdr:cNvPr id="3" name="Picture 8"/>
        <xdr:cNvPicPr preferRelativeResize="1">
          <a:picLocks noChangeAspect="1"/>
        </xdr:cNvPicPr>
      </xdr:nvPicPr>
      <xdr:blipFill>
        <a:blip r:embed="rId1"/>
        <a:srcRect l="6311" t="11895"/>
        <a:stretch>
          <a:fillRect/>
        </a:stretch>
      </xdr:blipFill>
      <xdr:spPr>
        <a:xfrm>
          <a:off x="238125" y="161925"/>
          <a:ext cx="1838325" cy="933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9525</xdr:rowOff>
    </xdr:to>
    <xdr:pic>
      <xdr:nvPicPr>
        <xdr:cNvPr id="1" name="Picture 10"/>
        <xdr:cNvPicPr preferRelativeResize="1">
          <a:picLocks noChangeAspect="1"/>
        </xdr:cNvPicPr>
      </xdr:nvPicPr>
      <xdr:blipFill>
        <a:blip r:embed="rId1"/>
        <a:srcRect l="15563" t="15953" b="-389"/>
        <a:stretch>
          <a:fillRect/>
        </a:stretch>
      </xdr:blipFill>
      <xdr:spPr>
        <a:xfrm>
          <a:off x="180975" y="0"/>
          <a:ext cx="647700"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3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9"/>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1"/>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1"/>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38100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304800</xdr:colOff>
      <xdr:row>4</xdr:row>
      <xdr:rowOff>0</xdr:rowOff>
    </xdr:to>
    <xdr:pic>
      <xdr:nvPicPr>
        <xdr:cNvPr id="1" name="Picture 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457200</xdr:colOff>
      <xdr:row>4</xdr:row>
      <xdr:rowOff>57150</xdr:rowOff>
    </xdr:to>
    <xdr:pic>
      <xdr:nvPicPr>
        <xdr:cNvPr id="1" name="Picture 5"/>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1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476250</xdr:colOff>
      <xdr:row>4</xdr:row>
      <xdr:rowOff>9525</xdr:rowOff>
    </xdr:to>
    <xdr:pic>
      <xdr:nvPicPr>
        <xdr:cNvPr id="1" name="Picture 8"/>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323850</xdr:colOff>
      <xdr:row>4</xdr:row>
      <xdr:rowOff>19050</xdr:rowOff>
    </xdr:to>
    <xdr:pic>
      <xdr:nvPicPr>
        <xdr:cNvPr id="1" name="Picture 6"/>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428625</xdr:colOff>
      <xdr:row>4</xdr:row>
      <xdr:rowOff>0</xdr:rowOff>
    </xdr:to>
    <xdr:pic>
      <xdr:nvPicPr>
        <xdr:cNvPr id="1" name="Picture 41"/>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xdr:col>
      <xdr:colOff>638175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52400" y="0"/>
          <a:ext cx="6477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476250</xdr:colOff>
      <xdr:row>4</xdr:row>
      <xdr:rowOff>57150</xdr:rowOff>
    </xdr:to>
    <xdr:pic>
      <xdr:nvPicPr>
        <xdr:cNvPr id="1" name="Picture 39"/>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447675</xdr:colOff>
      <xdr:row>4</xdr:row>
      <xdr:rowOff>0</xdr:rowOff>
    </xdr:to>
    <xdr:pic>
      <xdr:nvPicPr>
        <xdr:cNvPr id="1" name="Picture 43"/>
        <xdr:cNvPicPr preferRelativeResize="1">
          <a:picLocks noChangeAspect="1"/>
        </xdr:cNvPicPr>
      </xdr:nvPicPr>
      <xdr:blipFill>
        <a:blip r:embed="rId1"/>
        <a:srcRect l="15563" t="15953" b="-389"/>
        <a:stretch>
          <a:fillRect/>
        </a:stretch>
      </xdr:blipFill>
      <xdr:spPr>
        <a:xfrm>
          <a:off x="95250" y="0"/>
          <a:ext cx="6477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85725</xdr:rowOff>
    </xdr:to>
    <xdr:pic>
      <xdr:nvPicPr>
        <xdr:cNvPr id="1" name="Picture 11"/>
        <xdr:cNvPicPr preferRelativeResize="1">
          <a:picLocks noChangeAspect="1"/>
        </xdr:cNvPicPr>
      </xdr:nvPicPr>
      <xdr:blipFill>
        <a:blip r:embed="rId1"/>
        <a:srcRect l="15563" t="15953" b="-389"/>
        <a:stretch>
          <a:fillRect/>
        </a:stretch>
      </xdr:blipFill>
      <xdr:spPr>
        <a:xfrm>
          <a:off x="190500" y="0"/>
          <a:ext cx="6477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1"/>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9050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34"/>
  <sheetViews>
    <sheetView tabSelected="1" workbookViewId="0" topLeftCell="A1">
      <selection activeCell="A8" sqref="A8"/>
    </sheetView>
  </sheetViews>
  <sheetFormatPr defaultColWidth="9.33203125" defaultRowHeight="12.75"/>
  <cols>
    <col min="1" max="1" width="9" style="49" customWidth="1"/>
    <col min="2" max="2" width="5.66015625" style="49" customWidth="1"/>
    <col min="3" max="3" width="23.33203125" style="49" customWidth="1"/>
    <col min="4" max="8" width="9" style="49" customWidth="1"/>
    <col min="9" max="9" width="11" style="49" customWidth="1"/>
    <col min="10" max="10" width="11.16015625" style="49" customWidth="1"/>
    <col min="11" max="14" width="9" style="49" customWidth="1"/>
    <col min="15" max="15" width="1.83203125" style="49" customWidth="1"/>
    <col min="16" max="16384" width="9" style="49" customWidth="1"/>
  </cols>
  <sheetData>
    <row r="1" spans="1:10" ht="12.75">
      <c r="A1" s="49" t="s">
        <v>199</v>
      </c>
      <c r="J1" s="88"/>
    </row>
    <row r="2" ht="12.75">
      <c r="J2" s="88"/>
    </row>
    <row r="3" ht="12.75"/>
    <row r="4" ht="12.75"/>
    <row r="5" ht="12.75"/>
    <row r="6" spans="7:12" ht="12.75">
      <c r="G6" s="222"/>
      <c r="I6" s="88"/>
      <c r="J6" s="88"/>
      <c r="K6" s="88"/>
      <c r="L6" s="88"/>
    </row>
    <row r="7" spans="9:14" ht="14.25" customHeight="1">
      <c r="I7"/>
      <c r="J7"/>
      <c r="K7"/>
      <c r="L7"/>
      <c r="M7"/>
      <c r="N7"/>
    </row>
    <row r="8" spans="7:14" ht="19.5" customHeight="1">
      <c r="G8" s="88"/>
      <c r="H8" s="500"/>
      <c r="I8" s="587"/>
      <c r="J8"/>
      <c r="K8"/>
      <c r="L8"/>
      <c r="M8"/>
      <c r="N8"/>
    </row>
    <row r="9" spans="8:15" ht="14.25" customHeight="1">
      <c r="H9" s="500"/>
      <c r="I9" s="14"/>
      <c r="J9" s="227"/>
      <c r="K9" s="227"/>
      <c r="L9" s="227"/>
      <c r="M9" s="227"/>
      <c r="N9" s="227"/>
      <c r="O9" s="1"/>
    </row>
    <row r="10" spans="6:15" ht="14.25" customHeight="1">
      <c r="F10" s="139"/>
      <c r="G10" s="88"/>
      <c r="H10" s="88"/>
      <c r="I10" s="227"/>
      <c r="J10" s="227"/>
      <c r="K10" s="227"/>
      <c r="L10" s="227"/>
      <c r="M10" s="227"/>
      <c r="N10" s="227"/>
      <c r="O10" s="1"/>
    </row>
    <row r="11" spans="9:15" ht="12.75">
      <c r="I11" s="613"/>
      <c r="J11" s="613"/>
      <c r="K11" s="613"/>
      <c r="L11" s="613"/>
      <c r="M11" s="613"/>
      <c r="N11" s="613"/>
      <c r="O11" s="613"/>
    </row>
    <row r="12" spans="3:8" ht="12.75">
      <c r="C12" s="140"/>
      <c r="D12" s="140"/>
      <c r="E12" s="140"/>
      <c r="F12" s="140"/>
      <c r="G12" s="140"/>
      <c r="H12" s="140"/>
    </row>
    <row r="13" spans="3:9" ht="12.75">
      <c r="C13" s="141"/>
      <c r="D13" s="141"/>
      <c r="E13" s="141"/>
      <c r="F13" s="141"/>
      <c r="G13" s="141"/>
      <c r="H13" s="141"/>
      <c r="I13" s="141"/>
    </row>
    <row r="14" spans="3:9" ht="12.75">
      <c r="C14" s="141"/>
      <c r="D14" s="141"/>
      <c r="E14" s="141"/>
      <c r="F14" s="142"/>
      <c r="G14" s="141"/>
      <c r="H14" s="141"/>
      <c r="I14" s="141"/>
    </row>
    <row r="15" spans="3:9" ht="23.25">
      <c r="C15" s="141"/>
      <c r="D15" s="143" t="s">
        <v>326</v>
      </c>
      <c r="E15" s="141"/>
      <c r="F15" s="141"/>
      <c r="G15" s="141"/>
      <c r="H15" s="141"/>
      <c r="I15" s="141"/>
    </row>
    <row r="16" spans="3:14" ht="12.75">
      <c r="C16" s="141"/>
      <c r="D16" s="141"/>
      <c r="E16" s="141"/>
      <c r="F16" s="141"/>
      <c r="G16" s="141"/>
      <c r="H16" s="141"/>
      <c r="I16" s="141"/>
      <c r="J16" s="426"/>
      <c r="M16" s="140"/>
      <c r="N16" s="144"/>
    </row>
    <row r="17" spans="3:9" ht="12.75">
      <c r="C17" s="140"/>
      <c r="D17" s="140"/>
      <c r="E17" s="140"/>
      <c r="F17" s="140"/>
      <c r="G17" s="140"/>
      <c r="H17" s="140"/>
      <c r="I17" s="140"/>
    </row>
    <row r="18" ht="15.75">
      <c r="D18" s="145" t="s">
        <v>472</v>
      </c>
    </row>
    <row r="19" ht="14.25" customHeight="1">
      <c r="D19" s="234"/>
    </row>
    <row r="20" ht="14.25" customHeight="1">
      <c r="D20" s="146"/>
    </row>
    <row r="21" ht="14.25" customHeight="1">
      <c r="D21" s="146"/>
    </row>
    <row r="22" ht="12" customHeight="1">
      <c r="D22" s="146"/>
    </row>
    <row r="23" spans="1:16" ht="12.75" customHeight="1">
      <c r="A23" s="620" t="s">
        <v>228</v>
      </c>
      <c r="B23" s="621"/>
      <c r="D23" s="615" t="s">
        <v>316</v>
      </c>
      <c r="E23" s="616"/>
      <c r="F23" s="616"/>
      <c r="G23" s="616"/>
      <c r="H23" s="616"/>
      <c r="I23" s="616"/>
      <c r="J23" s="616"/>
      <c r="K23" s="616"/>
      <c r="L23" s="616"/>
      <c r="M23" s="616"/>
      <c r="N23" s="616"/>
      <c r="O23" s="147"/>
      <c r="P23" s="23"/>
    </row>
    <row r="24" spans="1:15" ht="14.25" customHeight="1">
      <c r="A24" s="622" t="s">
        <v>70</v>
      </c>
      <c r="B24" s="622"/>
      <c r="C24" s="622"/>
      <c r="D24" s="616"/>
      <c r="E24" s="616"/>
      <c r="F24" s="616"/>
      <c r="G24" s="616"/>
      <c r="H24" s="616"/>
      <c r="I24" s="616"/>
      <c r="J24" s="616"/>
      <c r="K24" s="616"/>
      <c r="L24" s="616"/>
      <c r="M24" s="616"/>
      <c r="N24" s="616"/>
      <c r="O24" s="147"/>
    </row>
    <row r="25" spans="1:17" ht="12.75" customHeight="1">
      <c r="A25" s="91" t="s">
        <v>213</v>
      </c>
      <c r="B25" s="151"/>
      <c r="C25" s="151"/>
      <c r="D25" s="617"/>
      <c r="E25" s="617"/>
      <c r="F25" s="617"/>
      <c r="G25" s="617"/>
      <c r="H25" s="617"/>
      <c r="I25" s="617"/>
      <c r="J25" s="617"/>
      <c r="K25" s="617"/>
      <c r="L25" s="617"/>
      <c r="M25" s="617"/>
      <c r="N25" s="617"/>
      <c r="P25" s="67"/>
      <c r="Q25" s="67"/>
    </row>
    <row r="26" spans="1:17" ht="12.75" customHeight="1">
      <c r="A26" s="91" t="s">
        <v>212</v>
      </c>
      <c r="B26" s="151"/>
      <c r="C26" s="151"/>
      <c r="D26" s="67"/>
      <c r="E26" s="67"/>
      <c r="F26" s="67"/>
      <c r="G26" s="67"/>
      <c r="H26" s="67"/>
      <c r="I26" s="67"/>
      <c r="J26" s="67"/>
      <c r="K26" s="67"/>
      <c r="L26" s="67"/>
      <c r="M26" s="67"/>
      <c r="N26" s="67"/>
      <c r="P26" s="67"/>
      <c r="Q26" s="67"/>
    </row>
    <row r="27" spans="1:17" ht="10.5" customHeight="1">
      <c r="A27" s="91" t="s">
        <v>214</v>
      </c>
      <c r="B27" s="151"/>
      <c r="C27" s="151"/>
      <c r="D27" s="603" t="s">
        <v>68</v>
      </c>
      <c r="E27" s="603"/>
      <c r="F27" s="603"/>
      <c r="G27" s="603"/>
      <c r="H27" s="603"/>
      <c r="I27" s="603"/>
      <c r="J27" s="603"/>
      <c r="K27" s="62"/>
      <c r="L27" s="62"/>
      <c r="M27" s="62"/>
      <c r="N27" s="62"/>
      <c r="O27" s="62"/>
      <c r="P27" s="62"/>
      <c r="Q27" s="62"/>
    </row>
    <row r="28" spans="4:17" ht="51" customHeight="1">
      <c r="D28" s="618" t="s">
        <v>371</v>
      </c>
      <c r="E28" s="618"/>
      <c r="F28" s="618"/>
      <c r="G28" s="618"/>
      <c r="H28" s="618"/>
      <c r="I28" s="618"/>
      <c r="J28" s="618"/>
      <c r="K28" s="618"/>
      <c r="L28" s="618"/>
      <c r="M28" s="618"/>
      <c r="N28" s="618"/>
      <c r="O28" s="67"/>
      <c r="P28" s="67"/>
      <c r="Q28" s="67"/>
    </row>
    <row r="29" spans="4:17" ht="38.25" customHeight="1">
      <c r="D29" s="618" t="s">
        <v>445</v>
      </c>
      <c r="E29" s="618"/>
      <c r="F29" s="618"/>
      <c r="G29" s="618"/>
      <c r="H29" s="618"/>
      <c r="I29" s="618"/>
      <c r="J29" s="618"/>
      <c r="K29" s="618"/>
      <c r="L29" s="618"/>
      <c r="M29" s="618"/>
      <c r="N29" s="618"/>
      <c r="O29" s="67"/>
      <c r="P29" s="67"/>
      <c r="Q29" s="67"/>
    </row>
    <row r="30" spans="4:19" s="95" customFormat="1" ht="16.5" customHeight="1">
      <c r="D30" s="619"/>
      <c r="E30" s="619"/>
      <c r="F30" s="619"/>
      <c r="G30" s="619"/>
      <c r="H30" s="619"/>
      <c r="I30" s="619"/>
      <c r="J30" s="619"/>
      <c r="K30" s="619"/>
      <c r="L30" s="619"/>
      <c r="M30" s="619"/>
      <c r="N30" s="619"/>
      <c r="O30" s="148"/>
      <c r="P30" s="33"/>
      <c r="Q30" s="33"/>
      <c r="R30" s="33"/>
      <c r="S30" s="33"/>
    </row>
    <row r="31" spans="4:19" s="95" customFormat="1" ht="12.75" customHeight="1">
      <c r="D31" s="49"/>
      <c r="E31" s="49"/>
      <c r="F31" s="49"/>
      <c r="G31" s="49"/>
      <c r="H31" s="49"/>
      <c r="I31" s="49"/>
      <c r="J31" s="49"/>
      <c r="K31" s="49"/>
      <c r="L31" s="49"/>
      <c r="M31" s="49"/>
      <c r="N31" s="49"/>
      <c r="O31" s="148"/>
      <c r="P31" s="33"/>
      <c r="Q31" s="33"/>
      <c r="R31" s="33"/>
      <c r="S31" s="33"/>
    </row>
    <row r="32" spans="3:19" s="95" customFormat="1" ht="12.75" customHeight="1">
      <c r="C32" s="49"/>
      <c r="D32" s="49"/>
      <c r="E32" s="49"/>
      <c r="F32" s="49"/>
      <c r="G32" s="49"/>
      <c r="H32" s="49"/>
      <c r="I32" s="49"/>
      <c r="J32" s="49"/>
      <c r="K32" s="49"/>
      <c r="L32" s="49"/>
      <c r="M32" s="49"/>
      <c r="N32" s="49"/>
      <c r="O32" s="148"/>
      <c r="P32" s="33"/>
      <c r="Q32" s="33"/>
      <c r="R32" s="33"/>
      <c r="S32" s="33"/>
    </row>
    <row r="33" spans="1:19" s="95" customFormat="1" ht="30.75" customHeight="1">
      <c r="A33" s="72"/>
      <c r="B33" s="72"/>
      <c r="C33" s="614"/>
      <c r="D33" s="614"/>
      <c r="E33" s="614"/>
      <c r="F33" s="614"/>
      <c r="G33" s="614"/>
      <c r="H33" s="614"/>
      <c r="I33" s="614"/>
      <c r="J33" s="49"/>
      <c r="K33" s="49"/>
      <c r="L33" s="49"/>
      <c r="M33" s="49"/>
      <c r="N33" s="49"/>
      <c r="O33" s="148"/>
      <c r="P33" s="33"/>
      <c r="Q33" s="33"/>
      <c r="R33" s="33"/>
      <c r="S33" s="33"/>
    </row>
    <row r="34" spans="1:19" s="95" customFormat="1" ht="12.75" customHeight="1">
      <c r="A34" s="72"/>
      <c r="B34" s="72"/>
      <c r="C34" s="614"/>
      <c r="D34" s="614"/>
      <c r="E34" s="614"/>
      <c r="F34" s="614"/>
      <c r="G34" s="614"/>
      <c r="H34" s="614"/>
      <c r="I34" s="614"/>
      <c r="J34" s="49"/>
      <c r="K34" s="49"/>
      <c r="L34" s="49"/>
      <c r="M34" s="49"/>
      <c r="N34" s="49"/>
      <c r="O34" s="148"/>
      <c r="P34" s="33"/>
      <c r="Q34" s="33"/>
      <c r="R34" s="33"/>
      <c r="S34" s="33"/>
    </row>
  </sheetData>
  <sheetProtection/>
  <mergeCells count="10">
    <mergeCell ref="A23:B23"/>
    <mergeCell ref="A24:C24"/>
    <mergeCell ref="D27:J27"/>
    <mergeCell ref="D29:N29"/>
    <mergeCell ref="I11:O11"/>
    <mergeCell ref="C33:I33"/>
    <mergeCell ref="C34:I34"/>
    <mergeCell ref="D23:N25"/>
    <mergeCell ref="D28:N28"/>
    <mergeCell ref="D30:N30"/>
  </mergeCells>
  <printOptions/>
  <pageMargins left="0.5" right="0.5" top="0.5" bottom="0.55" header="0.75" footer="0.3"/>
  <pageSetup fitToHeight="1" fitToWidth="1" horizontalDpi="600" verticalDpi="6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20">
    <pageSetUpPr fitToPage="1"/>
  </sheetPr>
  <dimension ref="C1:R45"/>
  <sheetViews>
    <sheetView workbookViewId="0" topLeftCell="A1">
      <selection activeCell="A5" sqref="A5"/>
    </sheetView>
  </sheetViews>
  <sheetFormatPr defaultColWidth="9.33203125" defaultRowHeight="12.75"/>
  <cols>
    <col min="1" max="2" width="3.33203125" style="1" customWidth="1"/>
    <col min="3" max="3" width="42.8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6" width="2.33203125" style="1" customWidth="1"/>
    <col min="17" max="18" width="8.83203125" style="1" customWidth="1"/>
    <col min="19" max="16384" width="9" style="1" customWidth="1"/>
  </cols>
  <sheetData>
    <row r="1" spans="3:18" ht="12.75">
      <c r="C1" s="608" t="s">
        <v>88</v>
      </c>
      <c r="D1" s="608"/>
      <c r="E1" s="608"/>
      <c r="F1" s="608"/>
      <c r="G1" s="608"/>
      <c r="H1" s="608"/>
      <c r="I1" s="608"/>
      <c r="J1" s="608"/>
      <c r="K1" s="608"/>
      <c r="L1" s="608"/>
      <c r="M1" s="608"/>
      <c r="N1" s="608"/>
      <c r="O1" s="608"/>
      <c r="P1" s="608"/>
      <c r="Q1" s="19"/>
      <c r="R1" s="19"/>
    </row>
    <row r="2" spans="3:18" ht="12">
      <c r="C2" s="607" t="s">
        <v>75</v>
      </c>
      <c r="D2" s="607"/>
      <c r="E2" s="607"/>
      <c r="F2" s="607"/>
      <c r="G2" s="607"/>
      <c r="H2" s="607"/>
      <c r="I2" s="607"/>
      <c r="J2" s="607"/>
      <c r="K2" s="607"/>
      <c r="L2" s="607"/>
      <c r="M2" s="607"/>
      <c r="N2" s="607"/>
      <c r="O2" s="607"/>
      <c r="P2" s="607"/>
      <c r="Q2" s="2"/>
      <c r="R2" s="2"/>
    </row>
    <row r="3" spans="3:18" ht="12">
      <c r="C3" s="606" t="s">
        <v>146</v>
      </c>
      <c r="D3" s="606"/>
      <c r="E3" s="606"/>
      <c r="F3" s="606"/>
      <c r="G3" s="606"/>
      <c r="H3" s="606"/>
      <c r="I3" s="606"/>
      <c r="J3" s="606"/>
      <c r="K3" s="606"/>
      <c r="L3" s="606"/>
      <c r="M3" s="606"/>
      <c r="N3" s="606"/>
      <c r="O3" s="606"/>
      <c r="P3" s="606"/>
      <c r="Q3" s="20"/>
      <c r="R3" s="20"/>
    </row>
    <row r="4" spans="3:18" ht="12">
      <c r="C4" s="606" t="s">
        <v>162</v>
      </c>
      <c r="D4" s="606"/>
      <c r="E4" s="606"/>
      <c r="F4" s="606"/>
      <c r="G4" s="606"/>
      <c r="H4" s="606"/>
      <c r="I4" s="606"/>
      <c r="J4" s="606"/>
      <c r="K4" s="606"/>
      <c r="L4" s="606"/>
      <c r="M4" s="606"/>
      <c r="N4" s="606"/>
      <c r="O4" s="606"/>
      <c r="P4" s="606"/>
      <c r="Q4" s="20"/>
      <c r="R4" s="20"/>
    </row>
    <row r="5" ht="12">
      <c r="C5" s="458"/>
    </row>
    <row r="6" spans="3:18" ht="12.75">
      <c r="C6" s="175" t="s">
        <v>115</v>
      </c>
      <c r="D6" s="175"/>
      <c r="E6" s="175"/>
      <c r="F6" s="175"/>
      <c r="G6" s="175"/>
      <c r="H6" s="3"/>
      <c r="I6" s="3"/>
      <c r="J6" s="3"/>
      <c r="K6" s="3"/>
      <c r="N6" s="388" t="s">
        <v>17</v>
      </c>
      <c r="O6" s="378"/>
      <c r="P6" s="7"/>
      <c r="Q6" s="400"/>
      <c r="R6" s="400"/>
    </row>
    <row r="7" spans="4:18" ht="11.25">
      <c r="D7" s="4" t="s">
        <v>449</v>
      </c>
      <c r="E7" s="75"/>
      <c r="F7" s="4" t="s">
        <v>373</v>
      </c>
      <c r="G7" s="75"/>
      <c r="H7" s="4" t="s">
        <v>365</v>
      </c>
      <c r="I7" s="4"/>
      <c r="J7" s="4" t="s">
        <v>358</v>
      </c>
      <c r="K7" s="4"/>
      <c r="L7" s="4" t="s">
        <v>336</v>
      </c>
      <c r="M7" s="4"/>
      <c r="N7" s="22">
        <v>2007</v>
      </c>
      <c r="O7" s="4"/>
      <c r="P7" s="5"/>
      <c r="Q7" s="27"/>
      <c r="R7" s="27"/>
    </row>
    <row r="8" spans="3:18" ht="13.5" customHeight="1">
      <c r="C8" s="14"/>
      <c r="F8" s="2"/>
      <c r="H8" s="2"/>
      <c r="J8" s="2"/>
      <c r="L8" s="2"/>
      <c r="P8" s="7"/>
      <c r="Q8" s="116"/>
      <c r="R8" s="116"/>
    </row>
    <row r="9" spans="3:18" ht="11.25" customHeight="1">
      <c r="C9" s="1" t="s">
        <v>123</v>
      </c>
      <c r="D9" s="34">
        <f>+'Segment 2008 Qtr'!I10</f>
        <v>345</v>
      </c>
      <c r="F9" s="34">
        <v>177</v>
      </c>
      <c r="G9" s="29"/>
      <c r="H9" s="34">
        <v>228</v>
      </c>
      <c r="I9" s="29"/>
      <c r="J9" s="29">
        <v>335</v>
      </c>
      <c r="K9" s="29"/>
      <c r="L9" s="29">
        <v>478</v>
      </c>
      <c r="M9" s="29"/>
      <c r="N9" s="29">
        <f aca="true" t="shared" si="0" ref="N9:N14">+H9+F9+J9+L9</f>
        <v>1218</v>
      </c>
      <c r="O9" s="29"/>
      <c r="P9" s="30"/>
      <c r="Q9" s="30"/>
      <c r="R9" s="30"/>
    </row>
    <row r="10" spans="3:18" ht="11.25" customHeight="1">
      <c r="C10" s="1" t="s">
        <v>124</v>
      </c>
      <c r="D10" s="50">
        <f>+'Segment 2008 Qtr'!I11</f>
        <v>344</v>
      </c>
      <c r="F10" s="50">
        <v>174</v>
      </c>
      <c r="G10" s="50"/>
      <c r="H10" s="50">
        <v>215</v>
      </c>
      <c r="I10" s="50"/>
      <c r="J10" s="50">
        <v>332</v>
      </c>
      <c r="K10" s="50"/>
      <c r="L10" s="50">
        <v>476</v>
      </c>
      <c r="M10" s="50"/>
      <c r="N10" s="50">
        <f t="shared" si="0"/>
        <v>1197</v>
      </c>
      <c r="O10" s="37"/>
      <c r="P10" s="50"/>
      <c r="Q10" s="35"/>
      <c r="R10" s="35"/>
    </row>
    <row r="11" spans="3:18" ht="11.25" customHeight="1">
      <c r="C11" s="1" t="s">
        <v>125</v>
      </c>
      <c r="D11" s="50">
        <f>+'Segment 2008 Qtr'!I12</f>
        <v>263</v>
      </c>
      <c r="F11" s="50">
        <v>312</v>
      </c>
      <c r="G11" s="50"/>
      <c r="H11" s="50">
        <v>319</v>
      </c>
      <c r="I11" s="50"/>
      <c r="J11" s="50">
        <v>325</v>
      </c>
      <c r="K11" s="50"/>
      <c r="L11" s="50">
        <v>343</v>
      </c>
      <c r="M11" s="50"/>
      <c r="N11" s="50">
        <f t="shared" si="0"/>
        <v>1299</v>
      </c>
      <c r="O11" s="37"/>
      <c r="P11" s="50"/>
      <c r="Q11" s="35"/>
      <c r="R11" s="35"/>
    </row>
    <row r="12" spans="3:18" ht="11.25" customHeight="1">
      <c r="C12" s="1" t="s">
        <v>118</v>
      </c>
      <c r="D12" s="50">
        <f>+'Segment 2008 Qtr'!I13</f>
        <v>117</v>
      </c>
      <c r="F12" s="50">
        <v>155</v>
      </c>
      <c r="G12" s="50"/>
      <c r="H12" s="50">
        <v>161</v>
      </c>
      <c r="I12" s="50"/>
      <c r="J12" s="50">
        <v>163</v>
      </c>
      <c r="K12" s="50"/>
      <c r="L12" s="50">
        <v>185</v>
      </c>
      <c r="M12" s="50"/>
      <c r="N12" s="50">
        <f t="shared" si="0"/>
        <v>664</v>
      </c>
      <c r="O12" s="37"/>
      <c r="P12" s="50"/>
      <c r="Q12" s="35"/>
      <c r="R12" s="35"/>
    </row>
    <row r="13" spans="3:18" ht="11.25" customHeight="1">
      <c r="C13" s="1" t="s">
        <v>128</v>
      </c>
      <c r="D13" s="50">
        <f>+'Segment 2008 Qtr'!I15</f>
        <v>54</v>
      </c>
      <c r="F13" s="50">
        <v>58</v>
      </c>
      <c r="G13" s="50"/>
      <c r="H13" s="50">
        <v>60</v>
      </c>
      <c r="I13" s="50"/>
      <c r="J13" s="50">
        <v>64</v>
      </c>
      <c r="K13" s="50"/>
      <c r="L13" s="50">
        <v>66</v>
      </c>
      <c r="M13" s="50"/>
      <c r="N13" s="50">
        <f t="shared" si="0"/>
        <v>248</v>
      </c>
      <c r="O13" s="37"/>
      <c r="P13" s="50"/>
      <c r="Q13" s="35"/>
      <c r="R13" s="35"/>
    </row>
    <row r="14" spans="3:18" ht="11.25" customHeight="1">
      <c r="C14" s="1" t="s">
        <v>126</v>
      </c>
      <c r="D14" s="50">
        <f>+'Segment 2008 Qtr'!I16</f>
        <v>15</v>
      </c>
      <c r="E14" s="75"/>
      <c r="F14" s="50">
        <v>17</v>
      </c>
      <c r="G14" s="50"/>
      <c r="H14" s="50">
        <v>14</v>
      </c>
      <c r="I14" s="50"/>
      <c r="J14" s="50">
        <v>16</v>
      </c>
      <c r="K14" s="50"/>
      <c r="L14" s="50">
        <v>17</v>
      </c>
      <c r="M14" s="50"/>
      <c r="N14" s="50">
        <f t="shared" si="0"/>
        <v>64</v>
      </c>
      <c r="O14" s="81"/>
      <c r="P14" s="50"/>
      <c r="Q14" s="35"/>
      <c r="R14" s="35"/>
    </row>
    <row r="15" spans="3:18" ht="11.25" customHeight="1">
      <c r="C15" s="1" t="s">
        <v>55</v>
      </c>
      <c r="D15" s="405">
        <f>+D11-D12-D13-D14</f>
        <v>77</v>
      </c>
      <c r="F15" s="405">
        <f>+F11-F12-F13-F14</f>
        <v>82</v>
      </c>
      <c r="G15" s="245"/>
      <c r="H15" s="405">
        <f>+H11-H12-H13-H14</f>
        <v>84</v>
      </c>
      <c r="I15" s="245"/>
      <c r="J15" s="245">
        <f>+J11-J12-J13-J14</f>
        <v>82</v>
      </c>
      <c r="K15" s="245"/>
      <c r="L15" s="245">
        <f>+L11-L12-L13-L14</f>
        <v>75</v>
      </c>
      <c r="M15" s="245"/>
      <c r="N15" s="245">
        <f>+N11-N12-N13-N14</f>
        <v>323</v>
      </c>
      <c r="O15" s="245"/>
      <c r="P15" s="316"/>
      <c r="Q15" s="316"/>
      <c r="R15" s="316"/>
    </row>
    <row r="16" spans="4:18" ht="7.5" customHeight="1">
      <c r="D16" s="391"/>
      <c r="F16" s="391"/>
      <c r="G16" s="341"/>
      <c r="H16" s="391"/>
      <c r="I16" s="341"/>
      <c r="J16" s="341"/>
      <c r="K16" s="341"/>
      <c r="L16" s="341"/>
      <c r="M16" s="341"/>
      <c r="N16" s="341"/>
      <c r="O16" s="121"/>
      <c r="P16" s="341"/>
      <c r="Q16" s="35"/>
      <c r="R16" s="35"/>
    </row>
    <row r="17" spans="3:18" ht="11.25">
      <c r="C17" s="1" t="s">
        <v>120</v>
      </c>
      <c r="D17" s="50">
        <f>+'Segment 2008 Qtr'!I19</f>
        <v>73</v>
      </c>
      <c r="F17" s="50">
        <v>73</v>
      </c>
      <c r="G17" s="50"/>
      <c r="H17" s="50">
        <v>69</v>
      </c>
      <c r="I17" s="50"/>
      <c r="J17" s="50">
        <v>66</v>
      </c>
      <c r="K17" s="50"/>
      <c r="L17" s="50">
        <v>66</v>
      </c>
      <c r="M17" s="50"/>
      <c r="N17" s="50">
        <f>+H17+F17+J17+L17</f>
        <v>274</v>
      </c>
      <c r="O17" s="50"/>
      <c r="P17" s="50"/>
      <c r="Q17" s="35"/>
      <c r="R17" s="35"/>
    </row>
    <row r="18" spans="3:18" ht="11.25">
      <c r="C18" s="165" t="s">
        <v>165</v>
      </c>
      <c r="D18" s="50">
        <f>+'Segment 2008 Qtr'!I20</f>
        <v>-45</v>
      </c>
      <c r="E18" s="165"/>
      <c r="F18" s="50">
        <v>-3</v>
      </c>
      <c r="G18" s="50"/>
      <c r="H18" s="50">
        <v>25</v>
      </c>
      <c r="I18" s="50"/>
      <c r="J18" s="50">
        <v>-7</v>
      </c>
      <c r="K18" s="50"/>
      <c r="L18" s="50">
        <v>6</v>
      </c>
      <c r="M18" s="50"/>
      <c r="N18" s="50">
        <f>+H18+F18+J18+L18</f>
        <v>21</v>
      </c>
      <c r="O18" s="50"/>
      <c r="P18" s="50"/>
      <c r="Q18" s="35"/>
      <c r="R18" s="35"/>
    </row>
    <row r="19" spans="3:18" ht="11.25">
      <c r="C19" s="1" t="s">
        <v>451</v>
      </c>
      <c r="D19" s="50">
        <f>+'Segment 2008 Qtr'!I22</f>
        <v>0</v>
      </c>
      <c r="F19" s="50">
        <v>-1</v>
      </c>
      <c r="G19" s="50"/>
      <c r="H19" s="50">
        <v>0</v>
      </c>
      <c r="I19" s="50"/>
      <c r="J19" s="50">
        <v>-2</v>
      </c>
      <c r="K19" s="50"/>
      <c r="L19" s="50">
        <v>-1</v>
      </c>
      <c r="M19" s="50"/>
      <c r="N19" s="50">
        <f>+H19+F19+J19+L19</f>
        <v>-4</v>
      </c>
      <c r="O19" s="50"/>
      <c r="P19" s="50"/>
      <c r="Q19" s="35"/>
      <c r="R19" s="35"/>
    </row>
    <row r="20" spans="3:18" ht="11.25">
      <c r="C20" s="164" t="s">
        <v>150</v>
      </c>
      <c r="D20" s="237">
        <f>+'Segment 2008 Qtr'!I23</f>
        <v>4</v>
      </c>
      <c r="E20" s="420"/>
      <c r="F20" s="237">
        <v>7</v>
      </c>
      <c r="G20" s="237"/>
      <c r="H20" s="237">
        <v>11</v>
      </c>
      <c r="I20" s="237"/>
      <c r="J20" s="237">
        <v>7</v>
      </c>
      <c r="K20" s="237"/>
      <c r="L20" s="237">
        <v>7</v>
      </c>
      <c r="M20" s="237"/>
      <c r="N20" s="237">
        <f>+H20+F20+J20+L20</f>
        <v>32</v>
      </c>
      <c r="O20" s="237"/>
      <c r="P20" s="50"/>
      <c r="Q20" s="35"/>
      <c r="R20" s="35"/>
    </row>
    <row r="21" spans="3:18" ht="11.25">
      <c r="C21" s="164" t="s">
        <v>7</v>
      </c>
      <c r="D21" s="406">
        <f>+D15+D17+D18+D19-D20</f>
        <v>101</v>
      </c>
      <c r="E21" s="164"/>
      <c r="F21" s="406">
        <f>+F15+F17+F18+F19-F20</f>
        <v>144</v>
      </c>
      <c r="G21" s="316"/>
      <c r="H21" s="406">
        <f>+H15+H17+H18+H19-H20</f>
        <v>167</v>
      </c>
      <c r="I21" s="316"/>
      <c r="J21" s="406">
        <f>+J15+J17+J18+J19-J20</f>
        <v>132</v>
      </c>
      <c r="K21" s="50"/>
      <c r="L21" s="406">
        <f>+L15+L17+L18+L19-L20</f>
        <v>139</v>
      </c>
      <c r="M21" s="50"/>
      <c r="N21" s="406">
        <f>+N15+N17+N18+N19-N20</f>
        <v>582</v>
      </c>
      <c r="O21" s="316"/>
      <c r="P21" s="50"/>
      <c r="Q21" s="406"/>
      <c r="R21" s="406"/>
    </row>
    <row r="22" spans="3:18" ht="7.5" customHeight="1">
      <c r="C22" s="164"/>
      <c r="D22" s="391"/>
      <c r="E22" s="164"/>
      <c r="F22" s="391"/>
      <c r="G22" s="341"/>
      <c r="H22" s="391"/>
      <c r="I22" s="341"/>
      <c r="J22" s="341"/>
      <c r="K22" s="341"/>
      <c r="L22" s="341"/>
      <c r="M22" s="341"/>
      <c r="N22" s="341"/>
      <c r="O22" s="390"/>
      <c r="P22" s="341"/>
      <c r="Q22" s="35"/>
      <c r="R22" s="35"/>
    </row>
    <row r="23" spans="3:18" ht="11.25">
      <c r="C23" s="165" t="s">
        <v>165</v>
      </c>
      <c r="D23" s="50">
        <f>+'Segment 2008 Qtr'!I26</f>
        <v>-45</v>
      </c>
      <c r="E23" s="165"/>
      <c r="F23" s="50">
        <v>-3</v>
      </c>
      <c r="G23" s="50"/>
      <c r="H23" s="50">
        <v>25</v>
      </c>
      <c r="I23" s="50"/>
      <c r="J23" s="50">
        <v>-7</v>
      </c>
      <c r="K23" s="50"/>
      <c r="L23" s="50">
        <v>6</v>
      </c>
      <c r="M23" s="50"/>
      <c r="N23" s="50">
        <f>+H23+F23+J23+L23</f>
        <v>21</v>
      </c>
      <c r="O23" s="50"/>
      <c r="P23" s="50"/>
      <c r="Q23" s="35"/>
      <c r="R23" s="35"/>
    </row>
    <row r="24" spans="3:18" ht="11.25">
      <c r="C24" s="165" t="s">
        <v>240</v>
      </c>
      <c r="D24" s="50">
        <f>+'Segment 2008 Qtr'!I28</f>
        <v>-2</v>
      </c>
      <c r="E24" s="50"/>
      <c r="F24" s="50">
        <v>-1</v>
      </c>
      <c r="G24" s="50"/>
      <c r="H24" s="50">
        <v>0</v>
      </c>
      <c r="I24" s="50"/>
      <c r="J24" s="50">
        <v>0</v>
      </c>
      <c r="K24" s="50"/>
      <c r="L24" s="50">
        <v>-1</v>
      </c>
      <c r="M24" s="50"/>
      <c r="N24" s="50">
        <f>+H24+F24+J24+L24</f>
        <v>-2</v>
      </c>
      <c r="O24" s="50"/>
      <c r="P24" s="50"/>
      <c r="Q24" s="50"/>
      <c r="R24" s="50"/>
    </row>
    <row r="25" spans="3:18" ht="15.75" customHeight="1" thickBot="1">
      <c r="C25" s="192" t="s">
        <v>243</v>
      </c>
      <c r="D25" s="408">
        <f>+D21-D23+D24</f>
        <v>144</v>
      </c>
      <c r="E25" s="408"/>
      <c r="F25" s="408">
        <f>+F21-F23+F24</f>
        <v>146</v>
      </c>
      <c r="G25" s="354"/>
      <c r="H25" s="408">
        <f>+H21-H23+H24</f>
        <v>142</v>
      </c>
      <c r="I25" s="354"/>
      <c r="J25" s="354">
        <f>+J21-J23+J24</f>
        <v>139</v>
      </c>
      <c r="K25" s="354"/>
      <c r="L25" s="354">
        <f>+L21-L23+L24</f>
        <v>132</v>
      </c>
      <c r="M25" s="354"/>
      <c r="N25" s="354">
        <f>+N21-N23+N24</f>
        <v>559</v>
      </c>
      <c r="O25" s="354"/>
      <c r="P25" s="30"/>
      <c r="Q25" s="30"/>
      <c r="R25" s="30"/>
    </row>
    <row r="26" spans="4:18" ht="12" thickTop="1">
      <c r="D26" s="39"/>
      <c r="E26" s="39"/>
      <c r="F26" s="39"/>
      <c r="G26" s="39"/>
      <c r="H26" s="39"/>
      <c r="I26" s="39"/>
      <c r="J26" s="39"/>
      <c r="K26" s="39"/>
      <c r="L26" s="39"/>
      <c r="M26" s="39"/>
      <c r="N26" s="39"/>
      <c r="O26" s="39"/>
      <c r="P26" s="39"/>
      <c r="Q26" s="71"/>
      <c r="R26" s="71"/>
    </row>
    <row r="27" spans="3:18" ht="11.25">
      <c r="C27" s="171" t="s">
        <v>127</v>
      </c>
      <c r="D27" s="39"/>
      <c r="E27" s="171"/>
      <c r="F27" s="39"/>
      <c r="G27" s="39"/>
      <c r="H27" s="39"/>
      <c r="I27" s="39"/>
      <c r="J27" s="39"/>
      <c r="K27" s="39"/>
      <c r="L27" s="39"/>
      <c r="M27" s="39"/>
      <c r="N27" s="39"/>
      <c r="O27" s="39"/>
      <c r="P27" s="39"/>
      <c r="Q27" s="71"/>
      <c r="R27" s="71"/>
    </row>
    <row r="28" spans="3:18" ht="11.25">
      <c r="C28" s="1" t="s">
        <v>166</v>
      </c>
      <c r="D28" s="16">
        <f>'Segment 2008 Qtr'!I55</f>
        <v>0.445</v>
      </c>
      <c r="F28" s="16">
        <v>0.498</v>
      </c>
      <c r="G28" s="344"/>
      <c r="H28" s="16">
        <v>0.506</v>
      </c>
      <c r="I28" s="344"/>
      <c r="J28" s="344">
        <v>0.501</v>
      </c>
      <c r="K28" s="392"/>
      <c r="L28" s="344">
        <v>0.538</v>
      </c>
      <c r="M28" s="344"/>
      <c r="N28" s="344">
        <v>0.511</v>
      </c>
      <c r="O28" s="16"/>
      <c r="P28" s="344"/>
      <c r="Q28" s="392"/>
      <c r="R28" s="392"/>
    </row>
    <row r="29" spans="3:18" ht="11.25">
      <c r="C29" s="1" t="s">
        <v>167</v>
      </c>
      <c r="D29" s="16">
        <f>'Segment 2008 Qtr'!I56</f>
        <v>0.206</v>
      </c>
      <c r="F29" s="16">
        <v>0.183</v>
      </c>
      <c r="G29" s="344"/>
      <c r="H29" s="16">
        <v>0.188</v>
      </c>
      <c r="I29" s="344"/>
      <c r="J29" s="344">
        <v>0.199</v>
      </c>
      <c r="K29" s="392"/>
      <c r="L29" s="344">
        <v>0.192</v>
      </c>
      <c r="M29" s="344"/>
      <c r="N29" s="344">
        <v>0.191</v>
      </c>
      <c r="O29" s="16"/>
      <c r="P29" s="344"/>
      <c r="Q29" s="392"/>
      <c r="R29" s="392"/>
    </row>
    <row r="30" spans="3:18" ht="11.25">
      <c r="C30" s="1" t="s">
        <v>168</v>
      </c>
      <c r="D30" s="16">
        <f>'Segment 2008 Qtr'!I57</f>
        <v>0.057</v>
      </c>
      <c r="E30" s="16"/>
      <c r="F30" s="16">
        <v>0.055</v>
      </c>
      <c r="G30" s="344"/>
      <c r="H30" s="16">
        <v>0.042</v>
      </c>
      <c r="I30" s="344"/>
      <c r="J30" s="344">
        <v>0.05</v>
      </c>
      <c r="K30" s="393"/>
      <c r="L30" s="344">
        <v>0.05</v>
      </c>
      <c r="M30" s="345"/>
      <c r="N30" s="344">
        <v>0.049</v>
      </c>
      <c r="O30" s="18"/>
      <c r="P30" s="344"/>
      <c r="Q30" s="392"/>
      <c r="R30" s="392"/>
    </row>
    <row r="31" spans="3:18" ht="12" thickBot="1">
      <c r="C31" s="164" t="s">
        <v>54</v>
      </c>
      <c r="D31" s="172">
        <f>SUM(D28:D30)</f>
        <v>0.7080000000000001</v>
      </c>
      <c r="E31" s="172"/>
      <c r="F31" s="172">
        <f>SUM(F28:F30)</f>
        <v>0.7360000000000001</v>
      </c>
      <c r="G31" s="172"/>
      <c r="H31" s="172">
        <f>SUM(H28:H30)</f>
        <v>0.736</v>
      </c>
      <c r="I31" s="172"/>
      <c r="J31" s="172">
        <f>SUM(J28:J30)</f>
        <v>0.75</v>
      </c>
      <c r="K31" s="172"/>
      <c r="L31" s="172">
        <f>SUM(L28:L30)</f>
        <v>0.78</v>
      </c>
      <c r="M31" s="172"/>
      <c r="N31" s="172">
        <f>SUM(N28:N30)</f>
        <v>0.751</v>
      </c>
      <c r="O31" s="172"/>
      <c r="P31" s="17"/>
      <c r="Q31" s="17"/>
      <c r="R31" s="17"/>
    </row>
    <row r="32" spans="4:18" ht="12" thickTop="1">
      <c r="D32" s="39"/>
      <c r="E32" s="39"/>
      <c r="F32" s="39"/>
      <c r="G32" s="39"/>
      <c r="H32" s="39"/>
      <c r="I32" s="39"/>
      <c r="J32" s="39"/>
      <c r="K32" s="39"/>
      <c r="L32" s="39"/>
      <c r="M32" s="39"/>
      <c r="N32" s="39"/>
      <c r="O32" s="39"/>
      <c r="P32" s="71"/>
      <c r="Q32" s="71"/>
      <c r="R32" s="71"/>
    </row>
    <row r="33" spans="3:18" ht="11.25">
      <c r="C33" s="14" t="s">
        <v>229</v>
      </c>
      <c r="D33" s="28"/>
      <c r="E33" s="14"/>
      <c r="F33" s="28"/>
      <c r="G33" s="28"/>
      <c r="H33" s="28"/>
      <c r="I33" s="28"/>
      <c r="J33" s="28"/>
      <c r="K33" s="37"/>
      <c r="L33" s="28"/>
      <c r="M33" s="394"/>
      <c r="N33" s="394"/>
      <c r="O33" s="39"/>
      <c r="P33" s="394"/>
      <c r="Q33" s="389"/>
      <c r="R33" s="389"/>
    </row>
    <row r="34" spans="3:18" ht="11.25">
      <c r="C34" s="1" t="s">
        <v>506</v>
      </c>
      <c r="D34" s="34">
        <v>1</v>
      </c>
      <c r="E34" s="39"/>
      <c r="F34" s="34">
        <v>10</v>
      </c>
      <c r="G34" s="39"/>
      <c r="H34" s="34">
        <v>13</v>
      </c>
      <c r="I34" s="34"/>
      <c r="J34" s="34">
        <v>7</v>
      </c>
      <c r="K34" s="34"/>
      <c r="L34" s="34">
        <v>19</v>
      </c>
      <c r="M34" s="34"/>
      <c r="N34" s="543">
        <f>+H34+F34+J34+L34</f>
        <v>49</v>
      </c>
      <c r="O34" s="34"/>
      <c r="P34" s="34"/>
      <c r="Q34" s="34"/>
      <c r="R34" s="34"/>
    </row>
    <row r="35" spans="3:18" ht="12.75" customHeight="1">
      <c r="C35" s="1" t="s">
        <v>297</v>
      </c>
      <c r="D35" s="34">
        <v>-14</v>
      </c>
      <c r="E35" s="39"/>
      <c r="F35" s="34">
        <v>-14</v>
      </c>
      <c r="G35" s="39"/>
      <c r="H35" s="34">
        <v>-10</v>
      </c>
      <c r="I35" s="34"/>
      <c r="J35" s="34">
        <v>-3</v>
      </c>
      <c r="K35" s="34"/>
      <c r="L35" s="34">
        <v>-7</v>
      </c>
      <c r="M35" s="34"/>
      <c r="N35" s="543">
        <f>+H35+F35+J35+L35</f>
        <v>-34</v>
      </c>
      <c r="O35" s="34"/>
      <c r="P35" s="34"/>
      <c r="Q35" s="34"/>
      <c r="R35" s="34"/>
    </row>
    <row r="36" spans="4:18" ht="12.75" customHeight="1">
      <c r="D36" s="34"/>
      <c r="E36" s="39"/>
      <c r="F36" s="34"/>
      <c r="G36" s="34"/>
      <c r="H36" s="34"/>
      <c r="I36" s="34"/>
      <c r="J36" s="34"/>
      <c r="K36" s="29"/>
      <c r="L36" s="34"/>
      <c r="M36" s="34"/>
      <c r="N36" s="50"/>
      <c r="O36" s="34"/>
      <c r="P36" s="34"/>
      <c r="Q36" s="34"/>
      <c r="R36" s="34"/>
    </row>
    <row r="37" spans="3:18" ht="12.75" customHeight="1">
      <c r="C37" s="14" t="s">
        <v>13</v>
      </c>
      <c r="D37" s="34"/>
      <c r="E37" s="39"/>
      <c r="F37" s="34"/>
      <c r="G37" s="34"/>
      <c r="H37" s="34"/>
      <c r="I37" s="34"/>
      <c r="J37" s="34"/>
      <c r="K37" s="29"/>
      <c r="L37" s="34"/>
      <c r="M37" s="34"/>
      <c r="N37" s="50"/>
      <c r="O37" s="34"/>
      <c r="P37" s="34"/>
      <c r="Q37" s="34"/>
      <c r="R37" s="34"/>
    </row>
    <row r="38" spans="3:18" ht="12.75" customHeight="1">
      <c r="C38" s="1" t="s">
        <v>124</v>
      </c>
      <c r="D38" s="220">
        <f>(+'Global Reinsurance '!D10/'Global Reinsurance '!L10)-1</f>
        <v>-0.2773109243697479</v>
      </c>
      <c r="F38" s="220">
        <v>-0.3067729083665338</v>
      </c>
      <c r="G38" s="220"/>
      <c r="H38" s="220">
        <v>-0.24</v>
      </c>
      <c r="I38" s="220"/>
      <c r="J38" s="220">
        <v>-0.2</v>
      </c>
      <c r="K38" s="220"/>
      <c r="L38" s="220">
        <v>-0.20666666666666667</v>
      </c>
      <c r="M38" s="220"/>
      <c r="N38" s="220">
        <v>-0.23</v>
      </c>
      <c r="O38" s="220"/>
      <c r="P38" s="34"/>
      <c r="Q38" s="34"/>
      <c r="R38" s="34"/>
    </row>
    <row r="39" spans="3:18" ht="12.75" customHeight="1">
      <c r="C39" s="1" t="s">
        <v>18</v>
      </c>
      <c r="D39" s="220">
        <f>(+'Global Reinsurance '!D11/'Global Reinsurance '!L11)-1</f>
        <v>-0.23323615160349853</v>
      </c>
      <c r="F39" s="220">
        <v>-0.17894736842105263</v>
      </c>
      <c r="G39" s="220"/>
      <c r="H39" s="220">
        <v>-0.14</v>
      </c>
      <c r="I39" s="220"/>
      <c r="J39" s="220">
        <v>-0.16</v>
      </c>
      <c r="K39" s="220"/>
      <c r="L39" s="220">
        <v>-0.07547169811320753</v>
      </c>
      <c r="M39" s="220"/>
      <c r="N39" s="220">
        <v>-0.14</v>
      </c>
      <c r="O39" s="220"/>
      <c r="P39" s="34"/>
      <c r="Q39" s="34"/>
      <c r="R39" s="34"/>
    </row>
    <row r="40" spans="4:18" ht="12.75" customHeight="1">
      <c r="D40" s="220"/>
      <c r="F40" s="220"/>
      <c r="G40" s="220"/>
      <c r="H40" s="220"/>
      <c r="I40" s="220"/>
      <c r="J40" s="220"/>
      <c r="K40" s="220"/>
      <c r="L40" s="220"/>
      <c r="M40" s="220"/>
      <c r="N40" s="220"/>
      <c r="O40" s="220"/>
      <c r="P40" s="34"/>
      <c r="Q40" s="34"/>
      <c r="R40" s="34"/>
    </row>
    <row r="41" spans="3:18" ht="12.75" customHeight="1">
      <c r="C41" s="14" t="s">
        <v>14</v>
      </c>
      <c r="D41" s="220"/>
      <c r="E41" s="14"/>
      <c r="F41" s="220"/>
      <c r="G41" s="220"/>
      <c r="H41" s="220"/>
      <c r="I41" s="220"/>
      <c r="J41" s="220"/>
      <c r="K41" s="220"/>
      <c r="L41" s="220"/>
      <c r="M41" s="220"/>
      <c r="N41" s="220"/>
      <c r="O41" s="220"/>
      <c r="P41" s="34"/>
      <c r="Q41" s="34"/>
      <c r="R41" s="34"/>
    </row>
    <row r="42" spans="3:18" ht="12.75" customHeight="1">
      <c r="C42" s="1" t="s">
        <v>53</v>
      </c>
      <c r="D42" s="220">
        <f>+'Global Reinsurance '!D10/'Global Reinsurance '!D9</f>
        <v>0.9971014492753624</v>
      </c>
      <c r="F42" s="220">
        <v>0.9830508474576272</v>
      </c>
      <c r="G42" s="220"/>
      <c r="H42" s="220">
        <v>0.9429824561403509</v>
      </c>
      <c r="I42" s="220"/>
      <c r="J42" s="220">
        <v>0.991044776119403</v>
      </c>
      <c r="K42" s="220"/>
      <c r="L42" s="220">
        <v>0.99581589958159</v>
      </c>
      <c r="M42" s="220"/>
      <c r="N42" s="220">
        <f>+'Global Reinsurance '!N10/'Global Reinsurance '!N9</f>
        <v>0.9827586206896551</v>
      </c>
      <c r="O42" s="220"/>
      <c r="P42" s="34"/>
      <c r="Q42" s="34"/>
      <c r="R42" s="34"/>
    </row>
    <row r="43" spans="4:18" ht="12.75" customHeight="1">
      <c r="D43" s="34"/>
      <c r="E43" s="39"/>
      <c r="F43" s="34"/>
      <c r="G43" s="34"/>
      <c r="H43" s="34"/>
      <c r="I43" s="34"/>
      <c r="J43" s="34"/>
      <c r="K43" s="29"/>
      <c r="L43" s="34"/>
      <c r="M43" s="34"/>
      <c r="N43" s="50"/>
      <c r="O43" s="34"/>
      <c r="P43" s="34"/>
      <c r="Q43" s="34"/>
      <c r="R43" s="34"/>
    </row>
    <row r="44" spans="3:7" ht="11.25">
      <c r="C44" s="475" t="str">
        <f>+'Financial Highlights'!C48</f>
        <v>(1) See page 21 Non-GAAP Financial Measures.</v>
      </c>
      <c r="D44" s="476"/>
      <c r="E44" s="476"/>
      <c r="F44" s="33"/>
      <c r="G44" s="33"/>
    </row>
    <row r="45" spans="3:5" ht="11.25">
      <c r="C45" s="39"/>
      <c r="D45" s="39"/>
      <c r="E45" s="39"/>
    </row>
  </sheetData>
  <mergeCells count="4">
    <mergeCell ref="C1:P1"/>
    <mergeCell ref="C2:P2"/>
    <mergeCell ref="C3:P3"/>
    <mergeCell ref="C4:P4"/>
  </mergeCells>
  <hyperlinks>
    <hyperlink ref="C44"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8</oddFooter>
  </headerFooter>
  <drawing r:id="rId1"/>
</worksheet>
</file>

<file path=xl/worksheets/sheet11.xml><?xml version="1.0" encoding="utf-8"?>
<worksheet xmlns="http://schemas.openxmlformats.org/spreadsheetml/2006/main" xmlns:r="http://schemas.openxmlformats.org/officeDocument/2006/relationships">
  <sheetPr codeName="Sheet24">
    <pageSetUpPr fitToPage="1"/>
  </sheetPr>
  <dimension ref="C1:P33"/>
  <sheetViews>
    <sheetView workbookViewId="0" topLeftCell="A1">
      <selection activeCell="A5" sqref="A5"/>
    </sheetView>
  </sheetViews>
  <sheetFormatPr defaultColWidth="9.33203125" defaultRowHeight="12.75"/>
  <cols>
    <col min="1" max="2" width="3.33203125" style="1" customWidth="1"/>
    <col min="3" max="3" width="42.8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23" customWidth="1"/>
    <col min="13" max="13" width="2.33203125" style="23" customWidth="1"/>
    <col min="14" max="14" width="8.83203125" style="23" customWidth="1"/>
    <col min="15" max="16" width="2.33203125" style="23" customWidth="1"/>
    <col min="17" max="20" width="9" style="1" customWidth="1"/>
    <col min="21" max="35" width="9" style="0" customWidth="1"/>
    <col min="36" max="16384" width="9" style="1" customWidth="1"/>
  </cols>
  <sheetData>
    <row r="1" spans="3:16" ht="12.75">
      <c r="C1" s="608" t="s">
        <v>88</v>
      </c>
      <c r="D1" s="608"/>
      <c r="E1" s="608"/>
      <c r="F1" s="608"/>
      <c r="G1" s="608"/>
      <c r="H1" s="608"/>
      <c r="I1" s="608"/>
      <c r="J1" s="608"/>
      <c r="K1" s="608"/>
      <c r="L1" s="608"/>
      <c r="M1" s="608"/>
      <c r="N1" s="608"/>
      <c r="O1" s="608"/>
      <c r="P1" s="608"/>
    </row>
    <row r="2" spans="3:16" ht="11.25" customHeight="1">
      <c r="C2" s="607" t="s">
        <v>75</v>
      </c>
      <c r="D2" s="607"/>
      <c r="E2" s="607"/>
      <c r="F2" s="607"/>
      <c r="G2" s="607"/>
      <c r="H2" s="607"/>
      <c r="I2" s="607"/>
      <c r="J2" s="607"/>
      <c r="K2" s="607"/>
      <c r="L2" s="607"/>
      <c r="M2" s="607"/>
      <c r="N2" s="607"/>
      <c r="O2" s="607"/>
      <c r="P2" s="607"/>
    </row>
    <row r="3" spans="3:16" ht="11.25" customHeight="1">
      <c r="C3" s="606" t="s">
        <v>146</v>
      </c>
      <c r="D3" s="606"/>
      <c r="E3" s="606"/>
      <c r="F3" s="606"/>
      <c r="G3" s="606"/>
      <c r="H3" s="606"/>
      <c r="I3" s="606"/>
      <c r="J3" s="606"/>
      <c r="K3" s="606"/>
      <c r="L3" s="606"/>
      <c r="M3" s="606"/>
      <c r="N3" s="606"/>
      <c r="O3" s="606"/>
      <c r="P3" s="606"/>
    </row>
    <row r="4" spans="3:16" ht="11.25" customHeight="1">
      <c r="C4" s="606" t="s">
        <v>162</v>
      </c>
      <c r="D4" s="606"/>
      <c r="E4" s="606"/>
      <c r="F4" s="606"/>
      <c r="G4" s="606"/>
      <c r="H4" s="606"/>
      <c r="I4" s="606"/>
      <c r="J4" s="606"/>
      <c r="K4" s="606"/>
      <c r="L4" s="606"/>
      <c r="M4" s="606"/>
      <c r="N4" s="606"/>
      <c r="O4" s="606"/>
      <c r="P4" s="606"/>
    </row>
    <row r="5" spans="3:9" ht="11.25" customHeight="1">
      <c r="C5" s="458"/>
      <c r="E5" s="14"/>
      <c r="F5" s="14"/>
      <c r="G5" s="14"/>
      <c r="H5" s="14"/>
      <c r="I5" s="14"/>
    </row>
    <row r="6" spans="3:16" ht="12.75">
      <c r="C6" s="3" t="s">
        <v>296</v>
      </c>
      <c r="N6" s="21" t="s">
        <v>17</v>
      </c>
      <c r="O6" s="378"/>
      <c r="P6" s="7"/>
    </row>
    <row r="7" spans="4:16" ht="11.25" customHeight="1">
      <c r="D7" s="4" t="s">
        <v>449</v>
      </c>
      <c r="E7" s="75"/>
      <c r="F7" s="4" t="s">
        <v>373</v>
      </c>
      <c r="G7" s="75"/>
      <c r="H7" s="4" t="s">
        <v>365</v>
      </c>
      <c r="I7" s="75"/>
      <c r="J7" s="4" t="s">
        <v>358</v>
      </c>
      <c r="K7" s="75"/>
      <c r="L7" s="4" t="s">
        <v>336</v>
      </c>
      <c r="M7" s="4"/>
      <c r="N7" s="22">
        <v>2007</v>
      </c>
      <c r="O7" s="75"/>
      <c r="P7" s="5"/>
    </row>
    <row r="8" spans="12:16" ht="13.5" customHeight="1">
      <c r="L8" s="159"/>
      <c r="P8" s="57"/>
    </row>
    <row r="9" spans="3:16" ht="12" customHeight="1">
      <c r="C9" s="1" t="s">
        <v>362</v>
      </c>
      <c r="D9" s="236">
        <f>+'Segment 2008 Qtr'!O10</f>
        <v>105</v>
      </c>
      <c r="F9" s="236">
        <v>109</v>
      </c>
      <c r="G9" s="316"/>
      <c r="H9" s="236">
        <v>100</v>
      </c>
      <c r="I9" s="316"/>
      <c r="J9" s="236">
        <v>92</v>
      </c>
      <c r="K9" s="316"/>
      <c r="L9" s="236">
        <v>90</v>
      </c>
      <c r="M9" s="316"/>
      <c r="N9" s="236">
        <v>391</v>
      </c>
      <c r="O9" s="316"/>
      <c r="P9" s="316"/>
    </row>
    <row r="10" spans="3:16" ht="11.25" customHeight="1">
      <c r="C10" s="1" t="s">
        <v>124</v>
      </c>
      <c r="D10" s="406">
        <f>+'Segment 2008 Qtr'!O11</f>
        <v>105</v>
      </c>
      <c r="F10" s="50">
        <v>111</v>
      </c>
      <c r="G10" s="50"/>
      <c r="H10" s="50">
        <v>95</v>
      </c>
      <c r="I10" s="50"/>
      <c r="J10" s="50">
        <v>87</v>
      </c>
      <c r="K10" s="50"/>
      <c r="L10" s="50">
        <v>88</v>
      </c>
      <c r="M10" s="50"/>
      <c r="N10" s="50">
        <v>381</v>
      </c>
      <c r="O10" s="50"/>
      <c r="P10" s="50"/>
    </row>
    <row r="11" spans="3:16" ht="11.25" customHeight="1">
      <c r="C11" s="1" t="s">
        <v>125</v>
      </c>
      <c r="D11" s="406">
        <f>+'Segment 2008 Qtr'!O12</f>
        <v>100</v>
      </c>
      <c r="F11" s="50">
        <v>98</v>
      </c>
      <c r="G11" s="50"/>
      <c r="H11" s="50">
        <v>95</v>
      </c>
      <c r="I11" s="50"/>
      <c r="J11" s="50">
        <v>87</v>
      </c>
      <c r="K11" s="50"/>
      <c r="L11" s="50">
        <v>88</v>
      </c>
      <c r="M11" s="50"/>
      <c r="N11" s="50">
        <v>368</v>
      </c>
      <c r="O11" s="50"/>
      <c r="P11" s="50"/>
    </row>
    <row r="12" spans="3:16" ht="11.25" customHeight="1">
      <c r="C12" s="15" t="s">
        <v>117</v>
      </c>
      <c r="D12" s="406">
        <f>+'Segment 2008 Qtr'!O14</f>
        <v>63</v>
      </c>
      <c r="E12" s="15"/>
      <c r="F12" s="50">
        <v>60</v>
      </c>
      <c r="G12" s="50"/>
      <c r="H12" s="50">
        <v>39</v>
      </c>
      <c r="I12" s="50"/>
      <c r="J12" s="50">
        <v>33</v>
      </c>
      <c r="K12" s="50"/>
      <c r="L12" s="50">
        <v>36</v>
      </c>
      <c r="M12" s="50"/>
      <c r="N12" s="50">
        <v>168</v>
      </c>
      <c r="O12" s="50"/>
      <c r="P12" s="50"/>
    </row>
    <row r="13" spans="3:16" ht="11.25" customHeight="1">
      <c r="C13" s="1" t="s">
        <v>128</v>
      </c>
      <c r="D13" s="406">
        <f>+'Segment 2008 Qtr'!O15</f>
        <v>8</v>
      </c>
      <c r="F13" s="50">
        <v>9</v>
      </c>
      <c r="G13" s="50"/>
      <c r="H13" s="50">
        <v>13</v>
      </c>
      <c r="I13" s="50"/>
      <c r="J13" s="50">
        <v>12</v>
      </c>
      <c r="K13" s="50"/>
      <c r="L13" s="50">
        <v>11</v>
      </c>
      <c r="M13" s="50"/>
      <c r="N13" s="50">
        <v>45</v>
      </c>
      <c r="O13" s="50"/>
      <c r="P13" s="50"/>
    </row>
    <row r="14" spans="3:16" ht="11.25" customHeight="1">
      <c r="C14" s="1" t="s">
        <v>126</v>
      </c>
      <c r="D14" s="406">
        <f>+'Segment 2008 Qtr'!O16</f>
        <v>13</v>
      </c>
      <c r="F14" s="50">
        <v>13</v>
      </c>
      <c r="G14" s="50"/>
      <c r="H14" s="50">
        <v>13</v>
      </c>
      <c r="I14" s="50"/>
      <c r="J14" s="50">
        <v>12</v>
      </c>
      <c r="K14" s="50"/>
      <c r="L14" s="50">
        <v>12</v>
      </c>
      <c r="M14" s="50"/>
      <c r="N14" s="50">
        <v>50</v>
      </c>
      <c r="O14" s="50"/>
      <c r="P14" s="50"/>
    </row>
    <row r="15" spans="3:16" ht="11.25" customHeight="1">
      <c r="C15" s="1" t="s">
        <v>120</v>
      </c>
      <c r="D15" s="50">
        <f>+'Segment 2008 Qtr'!O19</f>
        <v>15</v>
      </c>
      <c r="E15" s="75"/>
      <c r="F15" s="50">
        <v>15</v>
      </c>
      <c r="G15" s="50"/>
      <c r="H15" s="50">
        <v>14</v>
      </c>
      <c r="I15" s="50"/>
      <c r="J15" s="50">
        <v>14</v>
      </c>
      <c r="K15" s="237"/>
      <c r="L15" s="50">
        <v>12</v>
      </c>
      <c r="M15" s="237"/>
      <c r="N15" s="50">
        <v>55</v>
      </c>
      <c r="O15" s="50"/>
      <c r="P15" s="50"/>
    </row>
    <row r="16" spans="3:16" ht="12.75" customHeight="1">
      <c r="C16" s="1" t="s">
        <v>363</v>
      </c>
      <c r="D16" s="405">
        <f>+D11-D12-D13-D14+D15</f>
        <v>31</v>
      </c>
      <c r="F16" s="405">
        <f>+F11-F12-F13-F14+F15</f>
        <v>31</v>
      </c>
      <c r="G16" s="245"/>
      <c r="H16" s="405">
        <f>+H11-H12-H13-H14+H15</f>
        <v>44</v>
      </c>
      <c r="I16" s="245"/>
      <c r="J16" s="245">
        <f>+J11-J12-J13-J14+J15</f>
        <v>44</v>
      </c>
      <c r="K16" s="316"/>
      <c r="L16" s="245">
        <f>+L11-L12-L13-L14+L15</f>
        <v>41</v>
      </c>
      <c r="M16" s="316"/>
      <c r="N16" s="245">
        <f>+N11-N12-N13-N14+N15</f>
        <v>160</v>
      </c>
      <c r="O16" s="245"/>
      <c r="P16" s="316"/>
    </row>
    <row r="17" spans="4:16" ht="6" customHeight="1">
      <c r="D17" s="406"/>
      <c r="F17" s="406"/>
      <c r="G17" s="316"/>
      <c r="H17" s="406"/>
      <c r="I17" s="316"/>
      <c r="J17" s="316"/>
      <c r="K17" s="316"/>
      <c r="L17" s="316"/>
      <c r="M17" s="316"/>
      <c r="N17" s="316"/>
      <c r="O17" s="316"/>
      <c r="P17" s="316"/>
    </row>
    <row r="18" spans="3:16" ht="11.25" customHeight="1">
      <c r="C18" s="165" t="s">
        <v>165</v>
      </c>
      <c r="D18" s="50">
        <f>+'Segment 2008 Qtr'!O26</f>
        <v>-186</v>
      </c>
      <c r="E18" s="165"/>
      <c r="F18" s="50">
        <v>-108</v>
      </c>
      <c r="G18" s="165"/>
      <c r="H18" s="50">
        <v>-51</v>
      </c>
      <c r="I18" s="165"/>
      <c r="J18" s="50">
        <v>-1</v>
      </c>
      <c r="K18" s="193"/>
      <c r="L18" s="193">
        <v>-4</v>
      </c>
      <c r="M18" s="193"/>
      <c r="N18" s="50">
        <v>-164</v>
      </c>
      <c r="O18" s="50"/>
      <c r="P18" s="50"/>
    </row>
    <row r="19" spans="3:16" ht="11.25" customHeight="1">
      <c r="C19" s="1" t="s">
        <v>451</v>
      </c>
      <c r="D19" s="50">
        <f>+'Segment 2008 Qtr'!O22</f>
        <v>0</v>
      </c>
      <c r="E19" s="165"/>
      <c r="F19" s="50">
        <v>-1</v>
      </c>
      <c r="G19" s="165"/>
      <c r="H19" s="50">
        <v>0</v>
      </c>
      <c r="I19" s="165"/>
      <c r="J19" s="50">
        <v>0</v>
      </c>
      <c r="K19" s="193"/>
      <c r="L19" s="193">
        <v>0</v>
      </c>
      <c r="M19" s="193"/>
      <c r="N19" s="50">
        <v>-1</v>
      </c>
      <c r="O19" s="50"/>
      <c r="P19" s="50"/>
    </row>
    <row r="20" spans="3:16" ht="11.25" customHeight="1">
      <c r="C20" s="1" t="s">
        <v>150</v>
      </c>
      <c r="D20" s="237">
        <f>+'Segment 2008 Qtr'!O23</f>
        <v>-2</v>
      </c>
      <c r="E20" s="75"/>
      <c r="F20" s="237">
        <v>-4</v>
      </c>
      <c r="G20" s="75"/>
      <c r="H20" s="237">
        <v>-3</v>
      </c>
      <c r="I20" s="75"/>
      <c r="J20" s="237">
        <v>1</v>
      </c>
      <c r="K20" s="218"/>
      <c r="L20" s="237">
        <v>-2</v>
      </c>
      <c r="M20" s="218"/>
      <c r="N20" s="237">
        <v>-8</v>
      </c>
      <c r="O20" s="237"/>
      <c r="P20" s="50"/>
    </row>
    <row r="21" spans="3:16" ht="11.25" customHeight="1">
      <c r="C21" s="164" t="s">
        <v>58</v>
      </c>
      <c r="D21" s="409">
        <f>+D16+D18+D19-D20</f>
        <v>-153</v>
      </c>
      <c r="E21" s="164"/>
      <c r="F21" s="409">
        <f>+F16+F18+F19-F20</f>
        <v>-74</v>
      </c>
      <c r="G21" s="164"/>
      <c r="H21" s="409">
        <f>+H16+H18+H19-H20</f>
        <v>-4</v>
      </c>
      <c r="I21" s="164"/>
      <c r="J21" s="409">
        <f>+J16+J18+J19-J20</f>
        <v>42</v>
      </c>
      <c r="K21" s="330"/>
      <c r="L21" s="409">
        <f>+L16+L18+L19-L20</f>
        <v>39</v>
      </c>
      <c r="M21" s="330"/>
      <c r="N21" s="409">
        <f>+N16+N18+N19-N20</f>
        <v>3</v>
      </c>
      <c r="O21" s="409"/>
      <c r="P21" s="409"/>
    </row>
    <row r="22" spans="3:16" ht="6.75" customHeight="1">
      <c r="C22" s="164"/>
      <c r="D22" s="335"/>
      <c r="E22" s="164"/>
      <c r="F22" s="335"/>
      <c r="G22" s="164"/>
      <c r="H22" s="335"/>
      <c r="I22" s="164"/>
      <c r="J22" s="335"/>
      <c r="K22" s="332"/>
      <c r="L22" s="332"/>
      <c r="M22" s="332"/>
      <c r="N22" s="39"/>
      <c r="O22" s="39"/>
      <c r="P22" s="253"/>
    </row>
    <row r="23" spans="3:16" ht="11.25" customHeight="1">
      <c r="C23" s="165" t="s">
        <v>165</v>
      </c>
      <c r="D23" s="50">
        <f>+'Segment 2008 Qtr'!O26</f>
        <v>-186</v>
      </c>
      <c r="E23" s="165"/>
      <c r="F23" s="50">
        <v>-108</v>
      </c>
      <c r="G23" s="165"/>
      <c r="H23" s="50">
        <v>-51</v>
      </c>
      <c r="I23" s="165"/>
      <c r="J23" s="50">
        <v>-1</v>
      </c>
      <c r="K23" s="193"/>
      <c r="L23" s="193">
        <v>-4</v>
      </c>
      <c r="M23" s="193"/>
      <c r="N23" s="50">
        <v>-164</v>
      </c>
      <c r="O23" s="50"/>
      <c r="P23" s="50"/>
    </row>
    <row r="24" spans="3:16" ht="11.25" customHeight="1">
      <c r="C24" s="164" t="s">
        <v>471</v>
      </c>
      <c r="D24" s="50">
        <f>+'Segment 2008 Qtr'!O27</f>
        <v>0</v>
      </c>
      <c r="E24" s="165"/>
      <c r="F24" s="50">
        <v>1</v>
      </c>
      <c r="G24" s="165"/>
      <c r="H24" s="50">
        <v>0</v>
      </c>
      <c r="I24" s="165"/>
      <c r="J24" s="50">
        <v>0</v>
      </c>
      <c r="K24" s="193"/>
      <c r="L24" s="193">
        <v>0</v>
      </c>
      <c r="M24" s="193"/>
      <c r="N24" s="50">
        <v>1</v>
      </c>
      <c r="O24" s="50"/>
      <c r="P24" s="50"/>
    </row>
    <row r="25" spans="3:16" ht="15.75" customHeight="1" thickBot="1">
      <c r="C25" s="192" t="s">
        <v>364</v>
      </c>
      <c r="D25" s="410">
        <f>+D21-D23-D24</f>
        <v>33</v>
      </c>
      <c r="E25" s="421"/>
      <c r="F25" s="410">
        <f>+F21-F23-F24</f>
        <v>33</v>
      </c>
      <c r="G25" s="421"/>
      <c r="H25" s="410">
        <f>+H21-H23-H24</f>
        <v>47</v>
      </c>
      <c r="I25" s="421"/>
      <c r="J25" s="410">
        <f>+J21-J23-J24</f>
        <v>43</v>
      </c>
      <c r="K25" s="185"/>
      <c r="L25" s="410">
        <f>+L21-L23-L24</f>
        <v>43</v>
      </c>
      <c r="M25" s="185"/>
      <c r="N25" s="410">
        <f>+N21-N23-N24</f>
        <v>166</v>
      </c>
      <c r="O25" s="410"/>
      <c r="P25" s="205"/>
    </row>
    <row r="26" spans="3:16" ht="11.25" customHeight="1" thickTop="1">
      <c r="C26" s="164"/>
      <c r="D26" s="204"/>
      <c r="E26" s="164"/>
      <c r="F26" s="204"/>
      <c r="G26" s="164"/>
      <c r="H26" s="204"/>
      <c r="I26" s="205"/>
      <c r="J26" s="205"/>
      <c r="K26" s="205"/>
      <c r="L26" s="205"/>
      <c r="M26" s="205"/>
      <c r="N26" s="205"/>
      <c r="O26" s="205"/>
      <c r="P26" s="205"/>
    </row>
    <row r="27" spans="3:16" ht="11.25" customHeight="1">
      <c r="C27" s="14" t="s">
        <v>13</v>
      </c>
      <c r="D27" s="204"/>
      <c r="E27" s="164"/>
      <c r="F27" s="204"/>
      <c r="G27" s="164"/>
      <c r="H27" s="204"/>
      <c r="I27" s="205"/>
      <c r="J27" s="205"/>
      <c r="K27" s="205"/>
      <c r="L27" s="205"/>
      <c r="M27" s="205"/>
      <c r="N27" s="205"/>
      <c r="O27" s="205"/>
      <c r="P27" s="205"/>
    </row>
    <row r="28" spans="3:16" ht="11.25" customHeight="1">
      <c r="C28" s="1" t="s">
        <v>124</v>
      </c>
      <c r="D28" s="592">
        <f>(+D10/L10)-1</f>
        <v>0.19318181818181812</v>
      </c>
      <c r="E28" s="164"/>
      <c r="F28" s="592">
        <f>(+F10/78)-1</f>
        <v>0.42307692307692313</v>
      </c>
      <c r="G28" s="164"/>
      <c r="H28" s="592">
        <f>(+H10/69)-1</f>
        <v>0.37681159420289845</v>
      </c>
      <c r="I28" s="205"/>
      <c r="J28" s="592">
        <f>(+J10/66)-1</f>
        <v>0.3181818181818181</v>
      </c>
      <c r="K28" s="205"/>
      <c r="L28" s="592">
        <f>(+L10/61)-1</f>
        <v>0.4426229508196722</v>
      </c>
      <c r="M28" s="205"/>
      <c r="N28" s="592">
        <f>(+N10/274)-1</f>
        <v>0.3905109489051095</v>
      </c>
      <c r="O28" s="205"/>
      <c r="P28" s="205"/>
    </row>
    <row r="29" spans="3:16" ht="11.25" customHeight="1">
      <c r="C29" s="1" t="s">
        <v>18</v>
      </c>
      <c r="D29" s="592">
        <f>(+D11/L11)-1</f>
        <v>0.13636363636363646</v>
      </c>
      <c r="E29" s="164"/>
      <c r="F29" s="592">
        <f>(+F11/78)-1</f>
        <v>0.2564102564102564</v>
      </c>
      <c r="G29" s="164"/>
      <c r="H29" s="592">
        <f>(+H11/69)-1</f>
        <v>0.37681159420289845</v>
      </c>
      <c r="I29" s="205"/>
      <c r="J29" s="592">
        <f>(+J11/66)-1</f>
        <v>0.3181818181818181</v>
      </c>
      <c r="K29" s="205"/>
      <c r="L29" s="592">
        <f>(+L11/61)-1</f>
        <v>0.4426229508196722</v>
      </c>
      <c r="M29" s="205"/>
      <c r="N29" s="592">
        <f>(+N11/274)-1</f>
        <v>0.34306569343065685</v>
      </c>
      <c r="O29" s="205"/>
      <c r="P29" s="205"/>
    </row>
    <row r="30" spans="4:16" ht="11.25" customHeight="1">
      <c r="D30" s="204"/>
      <c r="E30" s="164"/>
      <c r="F30" s="204"/>
      <c r="G30" s="164"/>
      <c r="H30" s="204"/>
      <c r="I30" s="205"/>
      <c r="J30" s="205"/>
      <c r="K30" s="205"/>
      <c r="L30" s="205"/>
      <c r="M30" s="205"/>
      <c r="N30" s="205"/>
      <c r="O30" s="205"/>
      <c r="P30" s="205"/>
    </row>
    <row r="31" spans="3:15" ht="34.5" customHeight="1">
      <c r="C31" s="625" t="s">
        <v>505</v>
      </c>
      <c r="D31" s="625"/>
      <c r="E31" s="625"/>
      <c r="F31" s="625"/>
      <c r="G31" s="625"/>
      <c r="H31" s="625"/>
      <c r="I31" s="625"/>
      <c r="J31" s="625"/>
      <c r="K31" s="625"/>
      <c r="L31" s="625"/>
      <c r="M31" s="625"/>
      <c r="N31" s="625"/>
      <c r="O31" s="626"/>
    </row>
    <row r="32" ht="12" customHeight="1">
      <c r="C32" s="424" t="s">
        <v>486</v>
      </c>
    </row>
    <row r="33" spans="3:5" ht="12" customHeight="1">
      <c r="C33" s="475" t="s">
        <v>487</v>
      </c>
      <c r="D33" s="39"/>
      <c r="E33" s="39"/>
    </row>
  </sheetData>
  <mergeCells count="5">
    <mergeCell ref="C31:O31"/>
    <mergeCell ref="C1:P1"/>
    <mergeCell ref="C2:P2"/>
    <mergeCell ref="C3:P3"/>
    <mergeCell ref="C4:P4"/>
  </mergeCells>
  <hyperlinks>
    <hyperlink ref="C33"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 xml:space="preserve">&amp;L&amp;A&amp;R&amp;"Arial,Regular"&amp;8Page 9   </oddFooter>
  </headerFooter>
  <colBreaks count="1" manualBreakCount="1">
    <brk id="16" max="27" man="1"/>
  </colBreaks>
  <drawing r:id="rId1"/>
</worksheet>
</file>

<file path=xl/worksheets/sheet12.xml><?xml version="1.0" encoding="utf-8"?>
<worksheet xmlns="http://schemas.openxmlformats.org/spreadsheetml/2006/main" xmlns:r="http://schemas.openxmlformats.org/officeDocument/2006/relationships">
  <sheetPr codeName="Sheet25">
    <pageSetUpPr fitToPage="1"/>
  </sheetPr>
  <dimension ref="B1:R44"/>
  <sheetViews>
    <sheetView workbookViewId="0" topLeftCell="A1">
      <selection activeCell="A5" sqref="A5"/>
    </sheetView>
  </sheetViews>
  <sheetFormatPr defaultColWidth="9.33203125" defaultRowHeight="12.75"/>
  <cols>
    <col min="1" max="1" width="3.33203125" style="1" customWidth="1"/>
    <col min="2" max="2" width="32.83203125" style="1" customWidth="1"/>
    <col min="3" max="5" width="10.83203125" style="1" customWidth="1"/>
    <col min="6" max="6" width="2.33203125" style="1" customWidth="1"/>
    <col min="7" max="9" width="10.83203125" style="1" customWidth="1"/>
    <col min="10" max="10" width="2.33203125" style="1" customWidth="1"/>
    <col min="11" max="13" width="10.83203125" style="1" customWidth="1"/>
    <col min="14" max="14" width="1.0078125" style="1" customWidth="1"/>
    <col min="15" max="15" width="14.5" style="1" customWidth="1"/>
    <col min="16" max="16" width="10.5" style="1" customWidth="1"/>
    <col min="17" max="16384" width="9" style="1" customWidth="1"/>
  </cols>
  <sheetData>
    <row r="1" spans="2:13" ht="14.25" customHeight="1">
      <c r="B1" s="608" t="s">
        <v>88</v>
      </c>
      <c r="C1" s="608"/>
      <c r="D1" s="608"/>
      <c r="E1" s="608"/>
      <c r="F1" s="608"/>
      <c r="G1" s="608"/>
      <c r="H1" s="608"/>
      <c r="I1" s="608"/>
      <c r="J1" s="608"/>
      <c r="K1" s="608"/>
      <c r="L1" s="608"/>
      <c r="M1" s="608"/>
    </row>
    <row r="2" spans="2:13" ht="12">
      <c r="B2" s="628" t="s">
        <v>187</v>
      </c>
      <c r="C2" s="628"/>
      <c r="D2" s="628"/>
      <c r="E2" s="628"/>
      <c r="F2" s="628"/>
      <c r="G2" s="628"/>
      <c r="H2" s="628"/>
      <c r="I2" s="628"/>
      <c r="J2" s="628"/>
      <c r="K2" s="628"/>
      <c r="L2" s="628"/>
      <c r="M2" s="628"/>
    </row>
    <row r="3" spans="2:13" ht="10.5" customHeight="1">
      <c r="B3" s="606" t="s">
        <v>146</v>
      </c>
      <c r="C3" s="606"/>
      <c r="D3" s="606"/>
      <c r="E3" s="606"/>
      <c r="F3" s="606"/>
      <c r="G3" s="606"/>
      <c r="H3" s="606"/>
      <c r="I3" s="606"/>
      <c r="J3" s="606"/>
      <c r="K3" s="606"/>
      <c r="L3" s="606"/>
      <c r="M3" s="606"/>
    </row>
    <row r="4" spans="2:13" ht="14.25" customHeight="1">
      <c r="B4" s="606" t="s">
        <v>162</v>
      </c>
      <c r="C4" s="606"/>
      <c r="D4" s="606"/>
      <c r="E4" s="606"/>
      <c r="F4" s="606"/>
      <c r="G4" s="606"/>
      <c r="H4" s="606"/>
      <c r="I4" s="606"/>
      <c r="J4" s="606"/>
      <c r="K4" s="606"/>
      <c r="L4" s="606"/>
      <c r="M4" s="606"/>
    </row>
    <row r="5" ht="6" customHeight="1">
      <c r="F5"/>
    </row>
    <row r="6" spans="2:13" ht="12.75">
      <c r="B6" s="578"/>
      <c r="C6" s="75"/>
      <c r="D6" s="4" t="s">
        <v>116</v>
      </c>
      <c r="E6" s="75"/>
      <c r="F6"/>
      <c r="G6" s="75"/>
      <c r="H6" s="78" t="s">
        <v>76</v>
      </c>
      <c r="I6" s="75"/>
      <c r="J6"/>
      <c r="K6" s="75"/>
      <c r="L6" s="4" t="s">
        <v>49</v>
      </c>
      <c r="M6" s="75"/>
    </row>
    <row r="7" spans="2:13" ht="12.75">
      <c r="B7" s="79"/>
      <c r="C7" s="629" t="s">
        <v>159</v>
      </c>
      <c r="D7" s="630"/>
      <c r="E7" s="630"/>
      <c r="F7"/>
      <c r="G7" s="629" t="s">
        <v>159</v>
      </c>
      <c r="H7" s="630"/>
      <c r="I7" s="630"/>
      <c r="J7"/>
      <c r="K7" s="629" t="s">
        <v>159</v>
      </c>
      <c r="L7" s="630"/>
      <c r="M7" s="630"/>
    </row>
    <row r="8" spans="2:13" ht="12.75">
      <c r="B8" s="7"/>
      <c r="C8" s="495" t="s">
        <v>147</v>
      </c>
      <c r="D8" s="495" t="s">
        <v>48</v>
      </c>
      <c r="E8" s="495" t="s">
        <v>85</v>
      </c>
      <c r="F8"/>
      <c r="G8" s="495" t="s">
        <v>147</v>
      </c>
      <c r="H8" s="495" t="s">
        <v>48</v>
      </c>
      <c r="I8" s="495" t="s">
        <v>85</v>
      </c>
      <c r="J8"/>
      <c r="K8" s="495" t="s">
        <v>147</v>
      </c>
      <c r="L8" s="495" t="s">
        <v>48</v>
      </c>
      <c r="M8" s="495" t="s">
        <v>85</v>
      </c>
    </row>
    <row r="9" spans="2:18" ht="5.25" customHeight="1">
      <c r="B9" s="7"/>
      <c r="C9" s="116"/>
      <c r="D9" s="116"/>
      <c r="E9" s="116"/>
      <c r="F9" s="152"/>
      <c r="G9" s="116"/>
      <c r="H9" s="116"/>
      <c r="I9" s="116"/>
      <c r="J9" s="152"/>
      <c r="K9" s="5"/>
      <c r="L9" s="5"/>
      <c r="M9" s="5"/>
      <c r="P9" s="9"/>
      <c r="Q9" s="9"/>
      <c r="R9" s="9"/>
    </row>
    <row r="10" spans="2:13" ht="11.25" customHeight="1">
      <c r="B10" s="68" t="s">
        <v>329</v>
      </c>
      <c r="C10" s="32">
        <v>35517</v>
      </c>
      <c r="D10" s="32">
        <v>13509</v>
      </c>
      <c r="E10" s="32">
        <f>+C10-D10</f>
        <v>22008</v>
      </c>
      <c r="F10" s="575"/>
      <c r="G10" s="32">
        <v>28989</v>
      </c>
      <c r="H10" s="32">
        <v>8977</v>
      </c>
      <c r="I10" s="32">
        <f>G10-H10</f>
        <v>20012</v>
      </c>
      <c r="J10" s="575"/>
      <c r="K10" s="32">
        <v>6528</v>
      </c>
      <c r="L10" s="32">
        <v>4532</v>
      </c>
      <c r="M10" s="32">
        <f>K10-L10</f>
        <v>1996</v>
      </c>
    </row>
    <row r="11" spans="2:13" ht="5.25" customHeight="1">
      <c r="B11" s="68"/>
      <c r="C11" s="32"/>
      <c r="D11" s="32"/>
      <c r="E11" s="32"/>
      <c r="F11" s="376"/>
      <c r="G11" s="32"/>
      <c r="H11" s="32"/>
      <c r="I11" s="32"/>
      <c r="J11" s="376"/>
      <c r="K11" s="32"/>
      <c r="L11" s="32"/>
      <c r="M11" s="32"/>
    </row>
    <row r="12" spans="2:13" ht="12.75">
      <c r="B12" s="80" t="s">
        <v>86</v>
      </c>
      <c r="C12" s="35">
        <v>2703</v>
      </c>
      <c r="D12" s="35">
        <v>843</v>
      </c>
      <c r="E12" s="35">
        <f>+C12-D12</f>
        <v>1860</v>
      </c>
      <c r="F12" s="244"/>
      <c r="G12" s="36">
        <f aca="true" t="shared" si="0" ref="G12:H14">+C12-K12</f>
        <v>2690</v>
      </c>
      <c r="H12" s="36">
        <f t="shared" si="0"/>
        <v>832</v>
      </c>
      <c r="I12" s="35">
        <f>+G12-H12</f>
        <v>1858</v>
      </c>
      <c r="J12" s="244"/>
      <c r="K12" s="36">
        <v>13</v>
      </c>
      <c r="L12" s="36">
        <v>11</v>
      </c>
      <c r="M12" s="36">
        <f>+K12-L12</f>
        <v>2</v>
      </c>
    </row>
    <row r="13" spans="2:13" ht="12.75">
      <c r="B13" s="80" t="s">
        <v>87</v>
      </c>
      <c r="C13" s="35">
        <v>-2363</v>
      </c>
      <c r="D13" s="35">
        <v>-943</v>
      </c>
      <c r="E13" s="35">
        <f>+C13-D13</f>
        <v>-1420</v>
      </c>
      <c r="F13" s="244"/>
      <c r="G13" s="36">
        <f t="shared" si="0"/>
        <v>-2206</v>
      </c>
      <c r="H13" s="36">
        <f t="shared" si="0"/>
        <v>-797</v>
      </c>
      <c r="I13" s="35">
        <f>+G13-H13</f>
        <v>-1409</v>
      </c>
      <c r="J13" s="244"/>
      <c r="K13" s="36">
        <v>-157</v>
      </c>
      <c r="L13" s="36">
        <v>-146</v>
      </c>
      <c r="M13" s="36">
        <f>+K13-L13</f>
        <v>-11</v>
      </c>
    </row>
    <row r="14" spans="2:13" ht="12.75">
      <c r="B14" s="71" t="s">
        <v>286</v>
      </c>
      <c r="C14" s="35">
        <f>-87+43</f>
        <v>-44</v>
      </c>
      <c r="D14" s="35">
        <f>12-8</f>
        <v>4</v>
      </c>
      <c r="E14" s="35">
        <f>+C14-D14</f>
        <v>-48</v>
      </c>
      <c r="F14" s="244"/>
      <c r="G14" s="36">
        <f t="shared" si="0"/>
        <v>-44</v>
      </c>
      <c r="H14" s="36">
        <f t="shared" si="0"/>
        <v>4</v>
      </c>
      <c r="I14" s="35">
        <f>+G14-H14</f>
        <v>-48</v>
      </c>
      <c r="J14" s="244"/>
      <c r="K14" s="36">
        <v>0</v>
      </c>
      <c r="L14" s="36">
        <v>0</v>
      </c>
      <c r="M14" s="36">
        <f>+K14-L14</f>
        <v>0</v>
      </c>
    </row>
    <row r="15" spans="2:13" ht="11.25" customHeight="1">
      <c r="B15" s="68" t="s">
        <v>337</v>
      </c>
      <c r="C15" s="262">
        <f>SUM(C10:C14)</f>
        <v>35813</v>
      </c>
      <c r="D15" s="262">
        <f>SUM(D10:D14)</f>
        <v>13413</v>
      </c>
      <c r="E15" s="262">
        <f>SUM(E10:E14)</f>
        <v>22400</v>
      </c>
      <c r="F15" s="244"/>
      <c r="G15" s="262">
        <f>SUM(G10:G14)</f>
        <v>29429</v>
      </c>
      <c r="H15" s="262">
        <f>SUM(H10:H14)</f>
        <v>9016</v>
      </c>
      <c r="I15" s="262">
        <f>SUM(I10:I14)</f>
        <v>20413</v>
      </c>
      <c r="J15" s="244"/>
      <c r="K15" s="404">
        <f>SUM(K10:K14)</f>
        <v>6384</v>
      </c>
      <c r="L15" s="404">
        <f>SUM(L10:L14)</f>
        <v>4397</v>
      </c>
      <c r="M15" s="404">
        <f>SUM(M10:M14)</f>
        <v>1987</v>
      </c>
    </row>
    <row r="16" spans="2:13" ht="5.25" customHeight="1">
      <c r="B16" s="68"/>
      <c r="C16" s="32"/>
      <c r="D16" s="32"/>
      <c r="E16" s="32"/>
      <c r="F16" s="376"/>
      <c r="G16" s="32"/>
      <c r="H16" s="32"/>
      <c r="I16" s="32"/>
      <c r="J16" s="376"/>
      <c r="K16" s="32"/>
      <c r="L16" s="32"/>
      <c r="M16" s="32"/>
    </row>
    <row r="17" spans="2:13" ht="12.75">
      <c r="B17" s="80" t="s">
        <v>86</v>
      </c>
      <c r="C17" s="35">
        <f>2686-406</f>
        <v>2280</v>
      </c>
      <c r="D17" s="35">
        <f>893-406</f>
        <v>487</v>
      </c>
      <c r="E17" s="35">
        <f>+C17-D17</f>
        <v>1793</v>
      </c>
      <c r="F17" s="244"/>
      <c r="G17" s="36">
        <f aca="true" t="shared" si="1" ref="G17:H19">+C17-K17</f>
        <v>2249</v>
      </c>
      <c r="H17" s="36">
        <f t="shared" si="1"/>
        <v>473</v>
      </c>
      <c r="I17" s="35">
        <f>+G17-H17</f>
        <v>1776</v>
      </c>
      <c r="J17" s="244"/>
      <c r="K17" s="36">
        <v>31</v>
      </c>
      <c r="L17" s="36">
        <v>14</v>
      </c>
      <c r="M17" s="36">
        <f>+K17-L17</f>
        <v>17</v>
      </c>
    </row>
    <row r="18" spans="2:13" ht="12.75">
      <c r="B18" s="80" t="s">
        <v>87</v>
      </c>
      <c r="C18" s="35">
        <v>-2111</v>
      </c>
      <c r="D18" s="35">
        <v>-758</v>
      </c>
      <c r="E18" s="35">
        <f>+C18-D18</f>
        <v>-1353</v>
      </c>
      <c r="F18" s="244"/>
      <c r="G18" s="36">
        <f t="shared" si="1"/>
        <v>-1977</v>
      </c>
      <c r="H18" s="36">
        <f t="shared" si="1"/>
        <v>-637</v>
      </c>
      <c r="I18" s="35">
        <f>+G18-H18</f>
        <v>-1340</v>
      </c>
      <c r="J18" s="244"/>
      <c r="K18" s="36">
        <v>-134</v>
      </c>
      <c r="L18" s="36">
        <v>-121</v>
      </c>
      <c r="M18" s="36">
        <f>+K18-L18</f>
        <v>-13</v>
      </c>
    </row>
    <row r="19" spans="2:13" ht="12.75">
      <c r="B19" s="71" t="s">
        <v>286</v>
      </c>
      <c r="C19" s="35">
        <v>141</v>
      </c>
      <c r="D19" s="35">
        <v>34</v>
      </c>
      <c r="E19" s="35">
        <f>+C19-D19</f>
        <v>107</v>
      </c>
      <c r="F19" s="244"/>
      <c r="G19" s="36">
        <f t="shared" si="1"/>
        <v>140</v>
      </c>
      <c r="H19" s="36">
        <f t="shared" si="1"/>
        <v>34</v>
      </c>
      <c r="I19" s="35">
        <f>+G19-H19</f>
        <v>106</v>
      </c>
      <c r="J19" s="244"/>
      <c r="K19" s="36">
        <v>1</v>
      </c>
      <c r="L19" s="36">
        <v>0</v>
      </c>
      <c r="M19" s="36">
        <f>+K19-L19</f>
        <v>1</v>
      </c>
    </row>
    <row r="20" spans="2:13" s="14" customFormat="1" ht="11.25" customHeight="1">
      <c r="B20" s="68" t="s">
        <v>359</v>
      </c>
      <c r="C20" s="262">
        <f>+SUM(C15:C19)</f>
        <v>36123</v>
      </c>
      <c r="D20" s="262">
        <f>+SUM(D15:D19)</f>
        <v>13176</v>
      </c>
      <c r="E20" s="262">
        <f>+SUM(E15:E19)</f>
        <v>22947</v>
      </c>
      <c r="F20" s="244"/>
      <c r="G20" s="262">
        <f>+SUM(G15:G19)</f>
        <v>29841</v>
      </c>
      <c r="H20" s="262">
        <f>+SUM(H15:H19)</f>
        <v>8886</v>
      </c>
      <c r="I20" s="262">
        <f>+SUM(I15:I19)</f>
        <v>20955</v>
      </c>
      <c r="J20" s="244"/>
      <c r="K20" s="404">
        <f>+SUM(K15:K19)</f>
        <v>6282</v>
      </c>
      <c r="L20" s="404">
        <f>+SUM(L15:L19)</f>
        <v>4290</v>
      </c>
      <c r="M20" s="404">
        <f>+SUM(M15:M19)</f>
        <v>1992</v>
      </c>
    </row>
    <row r="21" spans="2:13" ht="5.25" customHeight="1">
      <c r="B21" s="68"/>
      <c r="C21" s="32"/>
      <c r="D21" s="32"/>
      <c r="E21" s="32"/>
      <c r="F21" s="376"/>
      <c r="G21" s="32"/>
      <c r="H21" s="32"/>
      <c r="I21" s="32"/>
      <c r="J21" s="376"/>
      <c r="K21" s="32"/>
      <c r="L21" s="32"/>
      <c r="M21" s="32"/>
    </row>
    <row r="22" spans="2:13" ht="12.75">
      <c r="B22" s="80" t="s">
        <v>86</v>
      </c>
      <c r="C22" s="35">
        <v>3010</v>
      </c>
      <c r="D22" s="35">
        <v>1100</v>
      </c>
      <c r="E22" s="35">
        <f>+C22-D22</f>
        <v>1910</v>
      </c>
      <c r="F22" s="244"/>
      <c r="G22" s="36">
        <f aca="true" t="shared" si="2" ref="G22:H24">+C22-K22</f>
        <v>2999</v>
      </c>
      <c r="H22" s="36">
        <f t="shared" si="2"/>
        <v>1093</v>
      </c>
      <c r="I22" s="35">
        <f>+G22-H22</f>
        <v>1906</v>
      </c>
      <c r="J22" s="244"/>
      <c r="K22" s="36">
        <v>11</v>
      </c>
      <c r="L22" s="36">
        <v>7</v>
      </c>
      <c r="M22" s="36">
        <f>+K22-L22</f>
        <v>4</v>
      </c>
    </row>
    <row r="23" spans="2:13" ht="12.75">
      <c r="B23" s="80" t="s">
        <v>87</v>
      </c>
      <c r="C23" s="35">
        <v>-2429</v>
      </c>
      <c r="D23" s="35">
        <v>-948</v>
      </c>
      <c r="E23" s="35">
        <f>+C23-D23</f>
        <v>-1481</v>
      </c>
      <c r="F23" s="244"/>
      <c r="G23" s="36">
        <f t="shared" si="2"/>
        <v>-2269</v>
      </c>
      <c r="H23" s="36">
        <f t="shared" si="2"/>
        <v>-833</v>
      </c>
      <c r="I23" s="35">
        <f>+G23-H23</f>
        <v>-1436</v>
      </c>
      <c r="J23" s="244"/>
      <c r="K23" s="36">
        <v>-160</v>
      </c>
      <c r="L23" s="36">
        <v>-115</v>
      </c>
      <c r="M23" s="36">
        <f>+K23-L23</f>
        <v>-45</v>
      </c>
    </row>
    <row r="24" spans="2:13" ht="12.75">
      <c r="B24" s="71" t="s">
        <v>286</v>
      </c>
      <c r="C24" s="35">
        <v>164</v>
      </c>
      <c r="D24" s="35">
        <v>58</v>
      </c>
      <c r="E24" s="35">
        <f>+C24-D24</f>
        <v>106</v>
      </c>
      <c r="F24" s="244"/>
      <c r="G24" s="36">
        <f t="shared" si="2"/>
        <v>164</v>
      </c>
      <c r="H24" s="36">
        <f t="shared" si="2"/>
        <v>58</v>
      </c>
      <c r="I24" s="35">
        <f>+G24-H24</f>
        <v>106</v>
      </c>
      <c r="J24" s="244"/>
      <c r="K24" s="36">
        <v>0</v>
      </c>
      <c r="L24" s="36">
        <v>0</v>
      </c>
      <c r="M24" s="36">
        <f>+K24-L24</f>
        <v>0</v>
      </c>
    </row>
    <row r="25" spans="2:13" s="14" customFormat="1" ht="11.25" customHeight="1">
      <c r="B25" s="68" t="s">
        <v>366</v>
      </c>
      <c r="C25" s="262">
        <f>+SUM(C20:C24)</f>
        <v>36868</v>
      </c>
      <c r="D25" s="262">
        <f>+SUM(D20:D24)</f>
        <v>13386</v>
      </c>
      <c r="E25" s="262">
        <f>+SUM(E20:E24)</f>
        <v>23482</v>
      </c>
      <c r="F25" s="244"/>
      <c r="G25" s="262">
        <f>+SUM(G20:G24)</f>
        <v>30735</v>
      </c>
      <c r="H25" s="262">
        <f>+SUM(H20:H24)</f>
        <v>9204</v>
      </c>
      <c r="I25" s="262">
        <f>+SUM(I20:I24)</f>
        <v>21531</v>
      </c>
      <c r="J25" s="244"/>
      <c r="K25" s="404">
        <f>+SUM(K20:K24)</f>
        <v>6133</v>
      </c>
      <c r="L25" s="404">
        <f>+SUM(L20:L24)</f>
        <v>4182</v>
      </c>
      <c r="M25" s="404">
        <f>+SUM(M20:M24)</f>
        <v>1951</v>
      </c>
    </row>
    <row r="26" spans="2:13" s="14" customFormat="1" ht="5.25" customHeight="1">
      <c r="B26" s="68"/>
      <c r="C26" s="32"/>
      <c r="D26" s="32"/>
      <c r="E26" s="32"/>
      <c r="F26" s="376"/>
      <c r="G26" s="32"/>
      <c r="H26" s="32"/>
      <c r="I26" s="32"/>
      <c r="J26" s="376"/>
      <c r="K26" s="32"/>
      <c r="L26" s="32"/>
      <c r="M26" s="32"/>
    </row>
    <row r="27" spans="2:13" ht="12.75">
      <c r="B27" s="80" t="s">
        <v>86</v>
      </c>
      <c r="C27" s="35">
        <v>2838</v>
      </c>
      <c r="D27" s="35">
        <v>1050</v>
      </c>
      <c r="E27" s="35">
        <f>+C27-D27</f>
        <v>1788</v>
      </c>
      <c r="F27" s="244"/>
      <c r="G27" s="36">
        <f aca="true" t="shared" si="3" ref="G27:H29">+C27-K27</f>
        <v>2815</v>
      </c>
      <c r="H27" s="36">
        <f t="shared" si="3"/>
        <v>1057</v>
      </c>
      <c r="I27" s="35">
        <f>+G27-H27</f>
        <v>1758</v>
      </c>
      <c r="J27" s="244"/>
      <c r="K27" s="36">
        <v>23</v>
      </c>
      <c r="L27" s="36">
        <v>-7</v>
      </c>
      <c r="M27" s="36">
        <f>+K27-L27</f>
        <v>30</v>
      </c>
    </row>
    <row r="28" spans="2:13" ht="12.75">
      <c r="B28" s="80" t="s">
        <v>87</v>
      </c>
      <c r="C28" s="35">
        <v>-2613</v>
      </c>
      <c r="D28" s="35">
        <v>-933</v>
      </c>
      <c r="E28" s="35">
        <f>+C28-D28</f>
        <v>-1680</v>
      </c>
      <c r="F28" s="244"/>
      <c r="G28" s="36">
        <f t="shared" si="3"/>
        <v>-2400</v>
      </c>
      <c r="H28" s="36">
        <f t="shared" si="3"/>
        <v>-806</v>
      </c>
      <c r="I28" s="35">
        <f>+G28-H28</f>
        <v>-1594</v>
      </c>
      <c r="J28" s="244"/>
      <c r="K28" s="36">
        <v>-213</v>
      </c>
      <c r="L28" s="36">
        <v>-127</v>
      </c>
      <c r="M28" s="36">
        <f>+K28-L28</f>
        <v>-86</v>
      </c>
    </row>
    <row r="29" spans="2:13" ht="12.75">
      <c r="B29" s="71" t="s">
        <v>286</v>
      </c>
      <c r="C29" s="219">
        <v>19</v>
      </c>
      <c r="D29" s="219">
        <v>17</v>
      </c>
      <c r="E29" s="219">
        <f>+C29-D29</f>
        <v>2</v>
      </c>
      <c r="F29" s="561"/>
      <c r="G29" s="563">
        <f t="shared" si="3"/>
        <v>19</v>
      </c>
      <c r="H29" s="563">
        <f t="shared" si="3"/>
        <v>17</v>
      </c>
      <c r="I29" s="219">
        <f>+G29-H29</f>
        <v>2</v>
      </c>
      <c r="J29" s="561"/>
      <c r="K29" s="563">
        <v>0</v>
      </c>
      <c r="L29" s="563">
        <v>0</v>
      </c>
      <c r="M29" s="563">
        <f>+K29-L29</f>
        <v>0</v>
      </c>
    </row>
    <row r="30" spans="2:13" s="14" customFormat="1" ht="12" customHeight="1">
      <c r="B30" s="68" t="s">
        <v>374</v>
      </c>
      <c r="C30" s="562">
        <f>+SUM(C25:C29)</f>
        <v>37112</v>
      </c>
      <c r="D30" s="562">
        <f>+SUM(D25:D29)</f>
        <v>13520</v>
      </c>
      <c r="E30" s="562">
        <f>+SUM(E25:E29)</f>
        <v>23592</v>
      </c>
      <c r="F30" s="560"/>
      <c r="G30" s="562">
        <f>+SUM(G25:G29)</f>
        <v>31169</v>
      </c>
      <c r="H30" s="562">
        <f>+SUM(H25:H29)</f>
        <v>9472</v>
      </c>
      <c r="I30" s="562">
        <f>+SUM(I25:I29)</f>
        <v>21697</v>
      </c>
      <c r="J30" s="560"/>
      <c r="K30" s="562">
        <f>+SUM(K25:K29)</f>
        <v>5943</v>
      </c>
      <c r="L30" s="562">
        <f>+SUM(L25:L29)</f>
        <v>4048</v>
      </c>
      <c r="M30" s="562">
        <f>+SUM(M25:M29)</f>
        <v>1895</v>
      </c>
    </row>
    <row r="31" spans="2:13" s="14" customFormat="1" ht="5.25" customHeight="1">
      <c r="B31" s="68"/>
      <c r="C31" s="32"/>
      <c r="D31" s="32"/>
      <c r="E31" s="32"/>
      <c r="F31" s="376"/>
      <c r="G31" s="32"/>
      <c r="H31" s="32"/>
      <c r="I31" s="32"/>
      <c r="J31" s="376"/>
      <c r="K31" s="32"/>
      <c r="L31" s="32"/>
      <c r="M31" s="32"/>
    </row>
    <row r="32" spans="2:13" s="14" customFormat="1" ht="12" customHeight="1">
      <c r="B32" s="80" t="s">
        <v>86</v>
      </c>
      <c r="C32" s="35">
        <v>1659</v>
      </c>
      <c r="D32" s="35">
        <v>80</v>
      </c>
      <c r="E32" s="35">
        <f>+C32-D32</f>
        <v>1579</v>
      </c>
      <c r="F32" s="244"/>
      <c r="G32" s="36">
        <f aca="true" t="shared" si="4" ref="G32:H34">+C32-K32</f>
        <v>1670</v>
      </c>
      <c r="H32" s="36">
        <f t="shared" si="4"/>
        <v>87</v>
      </c>
      <c r="I32" s="35">
        <f>+G32-H32</f>
        <v>1583</v>
      </c>
      <c r="J32" s="244"/>
      <c r="K32" s="36">
        <v>-11</v>
      </c>
      <c r="L32" s="36">
        <v>-7</v>
      </c>
      <c r="M32" s="36">
        <f>+K32-L32</f>
        <v>-4</v>
      </c>
    </row>
    <row r="33" spans="2:13" s="14" customFormat="1" ht="12" customHeight="1">
      <c r="B33" s="80" t="s">
        <v>87</v>
      </c>
      <c r="C33" s="35">
        <v>-1748</v>
      </c>
      <c r="D33" s="35">
        <v>-601</v>
      </c>
      <c r="E33" s="35">
        <f>+C33-D33</f>
        <v>-1147</v>
      </c>
      <c r="F33" s="244"/>
      <c r="G33" s="36">
        <f t="shared" si="4"/>
        <v>-1554</v>
      </c>
      <c r="H33" s="36">
        <f t="shared" si="4"/>
        <v>-406</v>
      </c>
      <c r="I33" s="35">
        <f>+G33-H33</f>
        <v>-1148</v>
      </c>
      <c r="J33" s="244"/>
      <c r="K33" s="36">
        <v>-194</v>
      </c>
      <c r="L33" s="36">
        <v>-195</v>
      </c>
      <c r="M33" s="36">
        <f>+K33-L33</f>
        <v>1</v>
      </c>
    </row>
    <row r="34" spans="2:13" s="14" customFormat="1" ht="12" customHeight="1">
      <c r="B34" s="71" t="s">
        <v>286</v>
      </c>
      <c r="C34" s="219">
        <v>159</v>
      </c>
      <c r="D34" s="219">
        <v>71</v>
      </c>
      <c r="E34" s="219">
        <f>+C34-D34</f>
        <v>88</v>
      </c>
      <c r="F34" s="561"/>
      <c r="G34" s="563">
        <f t="shared" si="4"/>
        <v>159</v>
      </c>
      <c r="H34" s="563">
        <f t="shared" si="4"/>
        <v>71</v>
      </c>
      <c r="I34" s="219">
        <f>+G34-H34</f>
        <v>88</v>
      </c>
      <c r="J34" s="561"/>
      <c r="K34" s="563">
        <v>0</v>
      </c>
      <c r="L34" s="563">
        <v>0</v>
      </c>
      <c r="M34" s="563">
        <f>+K34-L34</f>
        <v>0</v>
      </c>
    </row>
    <row r="35" spans="2:13" s="14" customFormat="1" ht="12" customHeight="1" thickBot="1">
      <c r="B35" s="68" t="s">
        <v>453</v>
      </c>
      <c r="C35" s="295">
        <f>SUM(C30:C34)</f>
        <v>37182</v>
      </c>
      <c r="D35" s="295">
        <f>SUM(D30:D34)</f>
        <v>13070</v>
      </c>
      <c r="E35" s="295">
        <f>SUM(E30:E34)</f>
        <v>24112</v>
      </c>
      <c r="F35" s="544"/>
      <c r="G35" s="295">
        <f>SUM(G30:G34)</f>
        <v>31444</v>
      </c>
      <c r="H35" s="295">
        <f>SUM(H30:H34)</f>
        <v>9224</v>
      </c>
      <c r="I35" s="295">
        <f>SUM(I30:I34)</f>
        <v>22220</v>
      </c>
      <c r="J35" s="544"/>
      <c r="K35" s="295">
        <f>SUM(K30:K34)</f>
        <v>5738</v>
      </c>
      <c r="L35" s="295">
        <f>SUM(L30:L34)</f>
        <v>3846</v>
      </c>
      <c r="M35" s="295">
        <f>SUM(M30:M34)</f>
        <v>1892</v>
      </c>
    </row>
    <row r="36" spans="2:13" s="14" customFormat="1" ht="12" customHeight="1" thickTop="1">
      <c r="B36" s="68"/>
      <c r="C36" s="32"/>
      <c r="D36" s="32"/>
      <c r="E36" s="32"/>
      <c r="F36" s="376"/>
      <c r="G36" s="32"/>
      <c r="H36" s="32"/>
      <c r="I36" s="32"/>
      <c r="J36" s="376"/>
      <c r="K36" s="32"/>
      <c r="L36" s="32"/>
      <c r="M36" s="32"/>
    </row>
    <row r="37" spans="2:13" ht="11.25">
      <c r="B37" s="627" t="s">
        <v>342</v>
      </c>
      <c r="C37" s="627"/>
      <c r="D37" s="627"/>
      <c r="E37" s="627"/>
      <c r="F37" s="627"/>
      <c r="G37" s="627"/>
      <c r="H37" s="627"/>
      <c r="I37" s="627"/>
      <c r="J37" s="627"/>
      <c r="K37" s="627"/>
      <c r="L37" s="627"/>
      <c r="M37" s="627"/>
    </row>
    <row r="38" spans="2:13" ht="6.75" customHeight="1">
      <c r="B38" s="627"/>
      <c r="C38" s="627"/>
      <c r="D38" s="627"/>
      <c r="E38" s="627"/>
      <c r="F38" s="627"/>
      <c r="G38" s="627"/>
      <c r="H38" s="627"/>
      <c r="I38" s="627"/>
      <c r="J38" s="627"/>
      <c r="K38" s="627"/>
      <c r="L38" s="627"/>
      <c r="M38" s="627"/>
    </row>
    <row r="39" spans="3:5" ht="11.25">
      <c r="C39" s="9"/>
      <c r="D39" s="9"/>
      <c r="E39" s="9"/>
    </row>
    <row r="40" spans="3:5" ht="11.25">
      <c r="C40" s="9"/>
      <c r="D40" s="9"/>
      <c r="E40" s="9"/>
    </row>
    <row r="41" spans="3:5" ht="11.25">
      <c r="C41" s="9"/>
      <c r="D41" s="9"/>
      <c r="E41" s="9"/>
    </row>
    <row r="42" spans="3:5" ht="11.25">
      <c r="C42" s="9"/>
      <c r="D42" s="9"/>
      <c r="E42" s="9"/>
    </row>
    <row r="43" spans="3:5" ht="11.25">
      <c r="C43" s="9"/>
      <c r="D43" s="9"/>
      <c r="E43" s="9"/>
    </row>
    <row r="44" spans="3:5" ht="11.25">
      <c r="C44" s="9"/>
      <c r="D44" s="9"/>
      <c r="E44" s="9"/>
    </row>
  </sheetData>
  <mergeCells count="9">
    <mergeCell ref="B38:M38"/>
    <mergeCell ref="B37:M37"/>
    <mergeCell ref="B1:M1"/>
    <mergeCell ref="B2:M2"/>
    <mergeCell ref="B3:M3"/>
    <mergeCell ref="B4:M4"/>
    <mergeCell ref="C7:E7"/>
    <mergeCell ref="G7:I7"/>
    <mergeCell ref="K7:M7"/>
  </mergeCells>
  <hyperlinks>
    <hyperlink ref="D15" location="'Consol Bal Sheet'!E29" display="'Consol Bal Sheet'!E29"/>
    <hyperlink ref="E15" location="'Consol Bal Sheet'!E29" display="'Consol Bal Sheet'!E29"/>
    <hyperlink ref="G15" location="'Consol Bal Sheet'!E29" display="'Consol Bal Sheet'!E29"/>
    <hyperlink ref="H15" location="'Consol Bal Sheet'!E29" display="'Consol Bal Sheet'!E29"/>
    <hyperlink ref="I15" location="'Consol Bal Sheet'!E29" display="'Consol Bal Sheet'!E29"/>
    <hyperlink ref="K15" location="'Consol Bal Sheet'!E29" display="'Consol Bal Sheet'!E29"/>
    <hyperlink ref="L15" location="'Consol Bal Sheet'!E29" display="'Consol Bal Sheet'!E29"/>
    <hyperlink ref="M15" location="'Consol Bal Sheet'!E29" display="'Consol Bal Sheet'!E29"/>
    <hyperlink ref="D20" location="'Consol Bal Sheet'!E29" display="'Consol Bal Sheet'!E29"/>
    <hyperlink ref="E20" location="'Consol Bal Sheet'!E29" display="'Consol Bal Sheet'!E29"/>
    <hyperlink ref="G20" location="'Consol Bal Sheet'!E29" display="'Consol Bal Sheet'!E29"/>
    <hyperlink ref="H20" location="'Consol Bal Sheet'!E29" display="'Consol Bal Sheet'!E29"/>
    <hyperlink ref="I20" location="'Consol Bal Sheet'!E29" display="'Consol Bal Sheet'!E29"/>
    <hyperlink ref="K20" location="'Consol Bal Sheet'!E29" display="'Consol Bal Sheet'!E29"/>
    <hyperlink ref="L20" location="'Consol Bal Sheet'!E29" display="'Consol Bal Sheet'!E29"/>
    <hyperlink ref="M20" location="'Consol Bal Sheet'!E29" display="'Consol Bal Sheet'!E29"/>
    <hyperlink ref="D25" location="'Consol Bal Sheet'!E29" display="'Consol Bal Sheet'!E29"/>
    <hyperlink ref="E25" location="'Consol Bal Sheet'!E29" display="'Consol Bal Sheet'!E29"/>
    <hyperlink ref="G25" location="'Consol Bal Sheet'!E29" display="'Consol Bal Sheet'!E29"/>
    <hyperlink ref="H25" location="'Consol Bal Sheet'!E29" display="'Consol Bal Sheet'!E29"/>
    <hyperlink ref="I25" location="'Consol Bal Sheet'!E29" display="'Consol Bal Sheet'!E29"/>
    <hyperlink ref="K25" location="'Consol Bal Sheet'!E29" display="'Consol Bal Sheet'!E29"/>
    <hyperlink ref="L25" location="'Consol Bal Sheet'!E29" display="'Consol Bal Sheet'!E29"/>
    <hyperlink ref="M25" location="'Consol Bal Sheet'!E29" display="'Consol Bal Sheet'!E29"/>
    <hyperlink ref="D30" location="'Consol Bal Sheet'!E29" display="'Consol Bal Sheet'!E29"/>
    <hyperlink ref="E30" location="'Consol Bal Sheet'!E29" display="'Consol Bal Sheet'!E29"/>
    <hyperlink ref="G30" location="'Consol Bal Sheet'!E29" display="'Consol Bal Sheet'!E29"/>
    <hyperlink ref="H30" location="'Consol Bal Sheet'!E29" display="'Consol Bal Sheet'!E29"/>
    <hyperlink ref="I30" location="'Consol Bal Sheet'!E29" display="'Consol Bal Sheet'!E29"/>
    <hyperlink ref="K30" location="'Consol Bal Sheet'!E29" display="'Consol Bal Sheet'!E29"/>
    <hyperlink ref="L30" location="'Consol Bal Sheet'!E29" display="'Consol Bal Sheet'!E29"/>
    <hyperlink ref="M30" location="'Consol Bal Sheet'!E29" display="'Consol Bal Sheet'!E29"/>
  </hyperlinks>
  <printOptions/>
  <pageMargins left="0.5" right="0.5" top="0.5" bottom="0.55" header="0.75" footer="0.3"/>
  <pageSetup fitToHeight="1" fitToWidth="1" horizontalDpi="600" verticalDpi="600" orientation="landscape" r:id="rId2"/>
  <headerFooter alignWithMargins="0">
    <oddFooter>&amp;L&amp;A&amp;R&amp;"Arial,Regular"&amp;8Page 10</oddFooter>
  </headerFooter>
  <drawing r:id="rId1"/>
</worksheet>
</file>

<file path=xl/worksheets/sheet13.xml><?xml version="1.0" encoding="utf-8"?>
<worksheet xmlns="http://schemas.openxmlformats.org/spreadsheetml/2006/main" xmlns:r="http://schemas.openxmlformats.org/officeDocument/2006/relationships">
  <sheetPr codeName="Sheet51">
    <pageSetUpPr fitToPage="1"/>
  </sheetPr>
  <dimension ref="A1:BI76"/>
  <sheetViews>
    <sheetView workbookViewId="0" topLeftCell="A1">
      <selection activeCell="A5" sqref="A5"/>
    </sheetView>
  </sheetViews>
  <sheetFormatPr defaultColWidth="9.33203125" defaultRowHeight="12.75"/>
  <cols>
    <col min="1" max="2" width="3.33203125" style="64" customWidth="1"/>
    <col min="3" max="3" width="38.16015625" style="64" customWidth="1"/>
    <col min="4" max="4" width="2.83203125" style="64" customWidth="1"/>
    <col min="5" max="5" width="14.83203125" style="64" customWidth="1"/>
    <col min="6" max="6" width="2.83203125" style="64" customWidth="1"/>
    <col min="7" max="7" width="14.83203125" style="64" customWidth="1"/>
    <col min="8" max="8" width="2.83203125" style="64" customWidth="1"/>
    <col min="9" max="9" width="11.66015625" style="64" customWidth="1"/>
    <col min="10" max="10" width="3.16015625" style="64" customWidth="1"/>
    <col min="11" max="11" width="11" style="64" customWidth="1"/>
    <col min="12" max="12" width="14.33203125" style="0" customWidth="1"/>
    <col min="13" max="16384" width="10.66015625" style="64" customWidth="1"/>
  </cols>
  <sheetData>
    <row r="1" spans="1:11" ht="14.25" customHeight="1">
      <c r="A1" s="631" t="s">
        <v>88</v>
      </c>
      <c r="B1" s="631"/>
      <c r="C1" s="631"/>
      <c r="D1" s="631"/>
      <c r="E1" s="631"/>
      <c r="F1" s="631"/>
      <c r="G1" s="631"/>
      <c r="H1" s="631"/>
      <c r="I1" s="631"/>
      <c r="J1" s="631"/>
      <c r="K1" s="631"/>
    </row>
    <row r="2" spans="1:11" ht="11.25" customHeight="1">
      <c r="A2" s="632" t="s">
        <v>188</v>
      </c>
      <c r="B2" s="632"/>
      <c r="C2" s="632"/>
      <c r="D2" s="632"/>
      <c r="E2" s="632"/>
      <c r="F2" s="632"/>
      <c r="G2" s="632"/>
      <c r="H2" s="632"/>
      <c r="I2" s="632"/>
      <c r="J2" s="632"/>
      <c r="K2" s="632"/>
    </row>
    <row r="3" spans="1:11" ht="11.25" customHeight="1">
      <c r="A3" s="633" t="s">
        <v>146</v>
      </c>
      <c r="B3" s="633"/>
      <c r="C3" s="633"/>
      <c r="D3" s="633"/>
      <c r="E3" s="633"/>
      <c r="F3" s="633"/>
      <c r="G3" s="633"/>
      <c r="H3" s="633"/>
      <c r="I3" s="633"/>
      <c r="J3" s="633"/>
      <c r="K3" s="633"/>
    </row>
    <row r="4" spans="1:11" ht="11.25" customHeight="1">
      <c r="A4" s="633" t="s">
        <v>162</v>
      </c>
      <c r="B4" s="633"/>
      <c r="C4" s="633"/>
      <c r="D4" s="633"/>
      <c r="E4" s="633"/>
      <c r="F4" s="633"/>
      <c r="G4" s="633"/>
      <c r="H4" s="633"/>
      <c r="I4" s="633"/>
      <c r="J4" s="633"/>
      <c r="K4" s="633"/>
    </row>
    <row r="5" spans="3:14" ht="14.25" customHeight="1">
      <c r="C5" s="458"/>
      <c r="D5" s="458"/>
      <c r="E5" s="578"/>
      <c r="F5" s="458"/>
      <c r="G5" s="458"/>
      <c r="H5" s="265"/>
      <c r="I5" s="265"/>
      <c r="J5" s="265"/>
      <c r="K5" s="265"/>
      <c r="L5" s="265"/>
      <c r="M5" s="265"/>
      <c r="N5"/>
    </row>
    <row r="6" spans="1:60" ht="14.25" customHeight="1">
      <c r="A6" s="116"/>
      <c r="C6" s="176" t="s">
        <v>37</v>
      </c>
      <c r="D6" s="176"/>
      <c r="E6" s="176"/>
      <c r="F6" s="176"/>
      <c r="G6" s="176"/>
      <c r="H6" s="176"/>
      <c r="I6" s="438"/>
      <c r="J6" s="438"/>
      <c r="K6" s="176"/>
      <c r="L6" s="411"/>
      <c r="M6"/>
      <c r="N6"/>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row>
    <row r="7" spans="5:61" ht="12.75" customHeight="1">
      <c r="E7" s="188" t="s">
        <v>207</v>
      </c>
      <c r="F7" s="188"/>
      <c r="G7" s="188" t="s">
        <v>206</v>
      </c>
      <c r="H7" s="176"/>
      <c r="I7" s="438"/>
      <c r="J7" s="256"/>
      <c r="K7" s="438"/>
      <c r="L7" s="304"/>
      <c r="M7"/>
      <c r="N7"/>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row>
    <row r="8" spans="3:14" ht="12.75" customHeight="1">
      <c r="C8" s="138"/>
      <c r="D8" s="138"/>
      <c r="E8" s="22">
        <v>2008</v>
      </c>
      <c r="F8" s="27"/>
      <c r="G8" s="22">
        <v>2007</v>
      </c>
      <c r="H8" s="138"/>
      <c r="I8" s="347"/>
      <c r="J8" s="27"/>
      <c r="K8" s="347"/>
      <c r="L8" s="27"/>
      <c r="M8"/>
      <c r="N8"/>
    </row>
    <row r="9" spans="3:14" ht="4.5" customHeight="1">
      <c r="C9" s="138"/>
      <c r="D9" s="138"/>
      <c r="E9" s="154"/>
      <c r="F9" s="154"/>
      <c r="G9" s="154"/>
      <c r="H9" s="138"/>
      <c r="I9" s="347"/>
      <c r="J9" s="347"/>
      <c r="K9" s="347"/>
      <c r="L9" s="347"/>
      <c r="M9"/>
      <c r="N9"/>
    </row>
    <row r="10" spans="3:14" ht="11.25" customHeight="1">
      <c r="C10" s="183" t="s">
        <v>313</v>
      </c>
      <c r="D10" s="183"/>
      <c r="E10" s="116"/>
      <c r="F10" s="116"/>
      <c r="G10" s="116"/>
      <c r="H10" s="183"/>
      <c r="I10" s="439"/>
      <c r="J10" s="116"/>
      <c r="K10" s="439"/>
      <c r="L10" s="116"/>
      <c r="M10"/>
      <c r="N10"/>
    </row>
    <row r="11" spans="3:14" ht="13.5" customHeight="1">
      <c r="C11" s="23" t="s">
        <v>253</v>
      </c>
      <c r="D11" s="23"/>
      <c r="E11" s="29">
        <v>686</v>
      </c>
      <c r="F11" s="29"/>
      <c r="G11" s="29">
        <v>697</v>
      </c>
      <c r="H11" s="23"/>
      <c r="I11" s="57"/>
      <c r="J11" s="30"/>
      <c r="K11" s="136"/>
      <c r="L11" s="30"/>
      <c r="M11" s="244"/>
      <c r="N11"/>
    </row>
    <row r="12" spans="3:14" ht="13.5" customHeight="1">
      <c r="C12" s="23" t="s">
        <v>246</v>
      </c>
      <c r="D12" s="23"/>
      <c r="E12" s="59">
        <v>342</v>
      </c>
      <c r="F12" s="59"/>
      <c r="G12" s="59">
        <v>305</v>
      </c>
      <c r="H12" s="23"/>
      <c r="I12" s="57"/>
      <c r="J12" s="35"/>
      <c r="K12" s="136"/>
      <c r="L12" s="35"/>
      <c r="M12" s="244"/>
      <c r="N12"/>
    </row>
    <row r="13" spans="3:14" ht="13.5" customHeight="1">
      <c r="C13" s="23" t="s">
        <v>323</v>
      </c>
      <c r="D13" s="23"/>
      <c r="E13" s="59">
        <v>34</v>
      </c>
      <c r="F13" s="59"/>
      <c r="G13" s="59">
        <v>36</v>
      </c>
      <c r="H13" s="23"/>
      <c r="I13" s="57"/>
      <c r="J13" s="35"/>
      <c r="K13" s="136"/>
      <c r="L13" s="35"/>
      <c r="M13" s="244"/>
      <c r="N13"/>
    </row>
    <row r="14" spans="3:14" ht="13.5" customHeight="1">
      <c r="C14" s="23" t="s">
        <v>324</v>
      </c>
      <c r="D14" s="23"/>
      <c r="E14" s="59">
        <v>9</v>
      </c>
      <c r="F14" s="59"/>
      <c r="G14" s="59">
        <v>12</v>
      </c>
      <c r="H14" s="23"/>
      <c r="I14" s="57"/>
      <c r="J14" s="35"/>
      <c r="K14" s="136"/>
      <c r="L14" s="35"/>
      <c r="M14" s="244"/>
      <c r="N14"/>
    </row>
    <row r="15" spans="3:14" ht="12.75" customHeight="1" thickBot="1">
      <c r="C15" s="195" t="s">
        <v>59</v>
      </c>
      <c r="D15" s="195"/>
      <c r="E15" s="185">
        <f>+E14+E12+E11+E13</f>
        <v>1071</v>
      </c>
      <c r="F15" s="205"/>
      <c r="G15" s="185">
        <f>+G14+G12+G11+G13</f>
        <v>1050</v>
      </c>
      <c r="H15" s="195"/>
      <c r="I15" s="211"/>
      <c r="J15" s="205"/>
      <c r="K15" s="440"/>
      <c r="L15" s="205"/>
      <c r="M15" s="244"/>
      <c r="N15"/>
    </row>
    <row r="16" spans="3:14" ht="7.5" customHeight="1" thickTop="1">
      <c r="C16" s="51"/>
      <c r="D16" s="51"/>
      <c r="E16" s="209"/>
      <c r="F16" s="209"/>
      <c r="G16" s="209"/>
      <c r="H16" s="51"/>
      <c r="I16" s="486"/>
      <c r="J16" s="209"/>
      <c r="K16" s="441"/>
      <c r="L16" s="209"/>
      <c r="M16" s="244"/>
      <c r="N16"/>
    </row>
    <row r="17" spans="3:61" ht="11.25" customHeight="1">
      <c r="C17" s="183" t="s">
        <v>322</v>
      </c>
      <c r="D17" s="183"/>
      <c r="E17" s="215"/>
      <c r="F17" s="215"/>
      <c r="G17" s="215"/>
      <c r="H17" s="183"/>
      <c r="I17" s="439"/>
      <c r="J17" s="209"/>
      <c r="K17" s="442"/>
      <c r="L17" s="209"/>
      <c r="M17" s="244"/>
      <c r="N17"/>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row>
    <row r="18" spans="3:14" ht="13.5" customHeight="1">
      <c r="C18" s="23" t="s">
        <v>245</v>
      </c>
      <c r="D18" s="23"/>
      <c r="E18" s="29">
        <v>9778</v>
      </c>
      <c r="F18" s="29"/>
      <c r="G18" s="29">
        <v>10024</v>
      </c>
      <c r="H18" s="23"/>
      <c r="I18" s="57"/>
      <c r="J18" s="30"/>
      <c r="K18" s="136"/>
      <c r="L18" s="30"/>
      <c r="M18" s="244"/>
      <c r="N18"/>
    </row>
    <row r="19" spans="3:14" ht="13.5" customHeight="1">
      <c r="C19" s="23" t="s">
        <v>252</v>
      </c>
      <c r="D19" s="23"/>
      <c r="E19" s="59">
        <v>3004</v>
      </c>
      <c r="F19" s="59"/>
      <c r="G19" s="59">
        <v>3161</v>
      </c>
      <c r="H19" s="23"/>
      <c r="I19" s="57"/>
      <c r="J19" s="35"/>
      <c r="K19" s="136"/>
      <c r="L19" s="35"/>
      <c r="M19" s="244"/>
      <c r="N19"/>
    </row>
    <row r="20" spans="3:14" ht="13.5" customHeight="1">
      <c r="C20" s="23" t="s">
        <v>323</v>
      </c>
      <c r="D20" s="23"/>
      <c r="E20" s="59">
        <v>627</v>
      </c>
      <c r="F20" s="59"/>
      <c r="G20" s="59">
        <v>653</v>
      </c>
      <c r="H20" s="23"/>
      <c r="I20" s="57"/>
      <c r="J20" s="35"/>
      <c r="K20" s="136"/>
      <c r="L20" s="35"/>
      <c r="M20" s="244"/>
      <c r="N20"/>
    </row>
    <row r="21" spans="3:14" ht="13.5" customHeight="1">
      <c r="C21" s="23" t="s">
        <v>324</v>
      </c>
      <c r="D21" s="23"/>
      <c r="E21" s="59">
        <v>169</v>
      </c>
      <c r="F21" s="59"/>
      <c r="G21" s="59">
        <v>160</v>
      </c>
      <c r="H21" s="23"/>
      <c r="I21" s="57"/>
      <c r="J21" s="35"/>
      <c r="K21" s="136"/>
      <c r="L21" s="35"/>
      <c r="M21" s="244"/>
      <c r="N21"/>
    </row>
    <row r="22" spans="3:14" ht="12.75" customHeight="1" thickBot="1">
      <c r="C22" s="195" t="s">
        <v>59</v>
      </c>
      <c r="D22" s="195"/>
      <c r="E22" s="185">
        <f>+E21+E19+E18+E20</f>
        <v>13578</v>
      </c>
      <c r="F22" s="205"/>
      <c r="G22" s="185">
        <f>+G21+G19+G18+G20</f>
        <v>13998</v>
      </c>
      <c r="H22" s="195"/>
      <c r="I22" s="211"/>
      <c r="J22" s="205"/>
      <c r="K22" s="440"/>
      <c r="L22" s="205"/>
      <c r="M22" s="244"/>
      <c r="N22"/>
    </row>
    <row r="23" spans="5:14" ht="7.5" customHeight="1" thickTop="1">
      <c r="E23" s="223"/>
      <c r="F23" s="223"/>
      <c r="G23" s="223"/>
      <c r="I23" s="77"/>
      <c r="J23" s="443"/>
      <c r="K23" s="429"/>
      <c r="L23" s="443"/>
      <c r="M23" s="244"/>
      <c r="N23"/>
    </row>
    <row r="24" spans="3:61" ht="11.25" customHeight="1">
      <c r="C24" s="183" t="s">
        <v>173</v>
      </c>
      <c r="D24" s="183"/>
      <c r="E24" s="224"/>
      <c r="F24" s="224"/>
      <c r="G24" s="224"/>
      <c r="H24" s="183"/>
      <c r="I24" s="439"/>
      <c r="J24" s="444"/>
      <c r="K24" s="442"/>
      <c r="L24" s="444"/>
      <c r="M24" s="244"/>
      <c r="N24"/>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row>
    <row r="25" spans="3:16" ht="13.5" customHeight="1">
      <c r="C25" s="23" t="s">
        <v>245</v>
      </c>
      <c r="D25" s="23"/>
      <c r="E25" s="29">
        <f>E11+E18</f>
        <v>10464</v>
      </c>
      <c r="F25" s="29"/>
      <c r="G25" s="29">
        <v>10721</v>
      </c>
      <c r="H25" s="23"/>
      <c r="I25" s="57"/>
      <c r="J25" s="30"/>
      <c r="K25" s="136"/>
      <c r="L25" s="30"/>
      <c r="M25" s="244"/>
      <c r="N25"/>
      <c r="P25" s="250"/>
    </row>
    <row r="26" spans="3:14" ht="13.5" customHeight="1">
      <c r="C26" s="23" t="s">
        <v>252</v>
      </c>
      <c r="D26" s="23"/>
      <c r="E26" s="59">
        <f>E12+E19</f>
        <v>3346</v>
      </c>
      <c r="F26" s="59"/>
      <c r="G26" s="59">
        <v>3466</v>
      </c>
      <c r="H26" s="23"/>
      <c r="I26" s="57"/>
      <c r="J26" s="35"/>
      <c r="K26" s="136"/>
      <c r="L26" s="35"/>
      <c r="M26" s="244"/>
      <c r="N26"/>
    </row>
    <row r="27" spans="3:14" ht="13.5" customHeight="1">
      <c r="C27" s="23" t="s">
        <v>323</v>
      </c>
      <c r="D27" s="23"/>
      <c r="E27" s="59">
        <f>E13+E20</f>
        <v>661</v>
      </c>
      <c r="F27" s="59"/>
      <c r="G27" s="59">
        <v>689</v>
      </c>
      <c r="H27" s="23"/>
      <c r="I27" s="57"/>
      <c r="J27" s="35"/>
      <c r="K27" s="136"/>
      <c r="L27" s="35"/>
      <c r="M27" s="244"/>
      <c r="N27"/>
    </row>
    <row r="28" spans="3:14" ht="13.5" customHeight="1">
      <c r="C28" s="23" t="s">
        <v>324</v>
      </c>
      <c r="D28" s="23"/>
      <c r="E28" s="59">
        <f>E14+E21</f>
        <v>178</v>
      </c>
      <c r="F28" s="59"/>
      <c r="G28" s="59">
        <v>172</v>
      </c>
      <c r="H28" s="23"/>
      <c r="I28" s="57"/>
      <c r="J28" s="35"/>
      <c r="K28" s="136"/>
      <c r="L28" s="35"/>
      <c r="M28" s="244"/>
      <c r="N28"/>
    </row>
    <row r="29" spans="3:61" ht="13.5" thickBot="1">
      <c r="C29" s="195" t="s">
        <v>59</v>
      </c>
      <c r="D29" s="195"/>
      <c r="E29" s="185">
        <f>+E28+E26+E25+E27</f>
        <v>14649</v>
      </c>
      <c r="F29" s="205"/>
      <c r="G29" s="185">
        <f>+G28+G26+G25+G27</f>
        <v>15048</v>
      </c>
      <c r="H29" s="195"/>
      <c r="I29" s="211"/>
      <c r="J29" s="205"/>
      <c r="K29" s="440"/>
      <c r="L29" s="205"/>
      <c r="M29" s="244"/>
      <c r="N29"/>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row>
    <row r="30" spans="3:61" ht="7.5" customHeight="1" thickTop="1">
      <c r="C30" s="51"/>
      <c r="D30" s="51"/>
      <c r="E30" s="209"/>
      <c r="F30" s="209"/>
      <c r="G30" s="209"/>
      <c r="H30" s="51"/>
      <c r="I30" s="486"/>
      <c r="J30" s="209"/>
      <c r="K30" s="441"/>
      <c r="L30" s="209"/>
      <c r="M30" s="244"/>
      <c r="N30"/>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row>
    <row r="31" spans="3:61" ht="11.25" customHeight="1">
      <c r="C31" s="183" t="s">
        <v>319</v>
      </c>
      <c r="D31" s="183"/>
      <c r="E31" s="225"/>
      <c r="F31" s="225"/>
      <c r="G31" s="225"/>
      <c r="H31" s="183"/>
      <c r="I31" s="439"/>
      <c r="J31" s="445"/>
      <c r="K31" s="442"/>
      <c r="L31" s="445"/>
      <c r="M31" s="244"/>
      <c r="N31"/>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row>
    <row r="32" spans="3:14" ht="13.5" customHeight="1">
      <c r="C32" s="23" t="s">
        <v>245</v>
      </c>
      <c r="D32" s="23"/>
      <c r="E32" s="29">
        <v>-444</v>
      </c>
      <c r="F32" s="29"/>
      <c r="G32" s="29">
        <v>-435</v>
      </c>
      <c r="H32" s="23"/>
      <c r="I32" s="57"/>
      <c r="J32" s="30"/>
      <c r="K32" s="136"/>
      <c r="L32" s="30"/>
      <c r="M32" s="244"/>
      <c r="N32"/>
    </row>
    <row r="33" spans="3:14" ht="13.5" customHeight="1">
      <c r="C33" s="23" t="s">
        <v>246</v>
      </c>
      <c r="D33" s="23"/>
      <c r="E33" s="59">
        <v>-189</v>
      </c>
      <c r="F33" s="59"/>
      <c r="G33" s="59">
        <v>-197</v>
      </c>
      <c r="H33" s="23"/>
      <c r="I33" s="57"/>
      <c r="J33" s="35"/>
      <c r="K33" s="136"/>
      <c r="L33" s="35"/>
      <c r="M33" s="244"/>
      <c r="N33"/>
    </row>
    <row r="34" spans="3:14" ht="13.5" customHeight="1">
      <c r="C34" s="23" t="s">
        <v>323</v>
      </c>
      <c r="D34" s="23"/>
      <c r="E34" s="59">
        <v>-31</v>
      </c>
      <c r="F34" s="59"/>
      <c r="G34" s="59">
        <v>-31</v>
      </c>
      <c r="H34" s="23"/>
      <c r="I34" s="57"/>
      <c r="J34" s="35"/>
      <c r="K34" s="136"/>
      <c r="L34" s="35"/>
      <c r="M34" s="244"/>
      <c r="N34"/>
    </row>
    <row r="35" spans="3:14" ht="13.5" customHeight="1">
      <c r="C35" s="23" t="s">
        <v>324</v>
      </c>
      <c r="D35" s="23"/>
      <c r="E35" s="59">
        <v>-16</v>
      </c>
      <c r="F35" s="59"/>
      <c r="G35" s="59">
        <v>-23</v>
      </c>
      <c r="H35" s="23"/>
      <c r="I35" s="57"/>
      <c r="J35" s="35"/>
      <c r="K35" s="136"/>
      <c r="L35" s="35"/>
      <c r="M35" s="244"/>
      <c r="N35"/>
    </row>
    <row r="36" spans="3:14" ht="12.75" customHeight="1" thickBot="1">
      <c r="C36" s="23" t="s">
        <v>59</v>
      </c>
      <c r="D36" s="23"/>
      <c r="E36" s="185">
        <f>+E35+E33+E32+E34</f>
        <v>-680</v>
      </c>
      <c r="F36" s="205"/>
      <c r="G36" s="185">
        <f>+G35+G33+G32+G34</f>
        <v>-686</v>
      </c>
      <c r="H36" s="23"/>
      <c r="I36" s="57"/>
      <c r="J36" s="205"/>
      <c r="K36" s="136"/>
      <c r="L36" s="205"/>
      <c r="M36" s="244"/>
      <c r="N36"/>
    </row>
    <row r="37" spans="3:61" ht="8.25" customHeight="1" thickTop="1">
      <c r="C37" s="51"/>
      <c r="D37" s="51"/>
      <c r="E37" s="209"/>
      <c r="F37" s="209"/>
      <c r="G37" s="209"/>
      <c r="H37" s="51"/>
      <c r="I37" s="486"/>
      <c r="J37" s="209"/>
      <c r="K37" s="441"/>
      <c r="L37" s="209"/>
      <c r="M37" s="244"/>
      <c r="N37"/>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row>
    <row r="38" spans="3:61" ht="11.25" customHeight="1">
      <c r="C38" s="183" t="s">
        <v>152</v>
      </c>
      <c r="D38" s="183"/>
      <c r="E38" s="225"/>
      <c r="F38" s="225"/>
      <c r="G38" s="225"/>
      <c r="H38" s="183"/>
      <c r="I38" s="439"/>
      <c r="J38" s="445"/>
      <c r="K38" s="442"/>
      <c r="L38" s="445"/>
      <c r="M38" s="244"/>
      <c r="N38"/>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row>
    <row r="39" spans="3:14" ht="13.5" customHeight="1">
      <c r="C39" s="23" t="s">
        <v>245</v>
      </c>
      <c r="D39" s="23"/>
      <c r="E39" s="29">
        <f>E25+E32</f>
        <v>10020</v>
      </c>
      <c r="F39" s="29"/>
      <c r="G39" s="29">
        <v>10286</v>
      </c>
      <c r="H39" s="23"/>
      <c r="I39" s="57"/>
      <c r="J39" s="30"/>
      <c r="K39" s="136"/>
      <c r="L39" s="30"/>
      <c r="M39" s="244"/>
      <c r="N39"/>
    </row>
    <row r="40" spans="3:14" ht="13.5" customHeight="1">
      <c r="C40" s="23" t="s">
        <v>246</v>
      </c>
      <c r="D40" s="23"/>
      <c r="E40" s="59">
        <f>E26+E33</f>
        <v>3157</v>
      </c>
      <c r="F40" s="59"/>
      <c r="G40" s="59">
        <v>3269</v>
      </c>
      <c r="H40" s="23"/>
      <c r="I40" s="57"/>
      <c r="J40" s="35"/>
      <c r="K40" s="136"/>
      <c r="L40" s="35"/>
      <c r="M40" s="244"/>
      <c r="N40"/>
    </row>
    <row r="41" spans="3:14" ht="13.5" customHeight="1">
      <c r="C41" s="23" t="s">
        <v>323</v>
      </c>
      <c r="D41" s="23"/>
      <c r="E41" s="59">
        <f>E27+E34</f>
        <v>630</v>
      </c>
      <c r="F41" s="59"/>
      <c r="G41" s="59">
        <v>658</v>
      </c>
      <c r="H41" s="23"/>
      <c r="I41" s="57"/>
      <c r="J41" s="35"/>
      <c r="K41" s="136"/>
      <c r="L41" s="35"/>
      <c r="M41" s="244"/>
      <c r="N41"/>
    </row>
    <row r="42" spans="3:14" ht="13.5" customHeight="1">
      <c r="C42" s="23" t="s">
        <v>324</v>
      </c>
      <c r="D42" s="23"/>
      <c r="E42" s="59">
        <f>E28+E35</f>
        <v>162</v>
      </c>
      <c r="F42" s="59"/>
      <c r="G42" s="59">
        <v>149</v>
      </c>
      <c r="H42" s="23"/>
      <c r="I42" s="57"/>
      <c r="J42" s="35"/>
      <c r="K42" s="136"/>
      <c r="L42" s="35"/>
      <c r="M42" s="244"/>
      <c r="N42"/>
    </row>
    <row r="43" spans="3:14" ht="12.75" customHeight="1" thickBot="1">
      <c r="C43" s="23" t="s">
        <v>59</v>
      </c>
      <c r="D43" s="23"/>
      <c r="E43" s="185">
        <f>+E42+E40+E39+E41</f>
        <v>13969</v>
      </c>
      <c r="F43" s="205"/>
      <c r="G43" s="185">
        <f>+G42+G40+G39+G41</f>
        <v>14362</v>
      </c>
      <c r="H43" s="23"/>
      <c r="I43" s="57"/>
      <c r="J43" s="205"/>
      <c r="K43" s="136"/>
      <c r="L43" s="205"/>
      <c r="M43" s="244"/>
      <c r="N43"/>
    </row>
    <row r="44" spans="3:14" ht="12.75" customHeight="1" thickTop="1">
      <c r="C44" s="23"/>
      <c r="D44" s="23"/>
      <c r="E44" s="58"/>
      <c r="F44" s="23"/>
      <c r="G44" s="23"/>
      <c r="H44" s="23"/>
      <c r="I44" s="57"/>
      <c r="J44" s="57"/>
      <c r="K44" s="23"/>
      <c r="L44" s="58"/>
      <c r="M44"/>
      <c r="N44"/>
    </row>
    <row r="45" spans="3:14" ht="12.75" customHeight="1">
      <c r="C45" s="247"/>
      <c r="D45" s="247"/>
      <c r="E45" s="247"/>
      <c r="F45" s="247"/>
      <c r="G45" s="247"/>
      <c r="H45" s="247"/>
      <c r="I45" s="23"/>
      <c r="J45" s="23"/>
      <c r="K45" s="23"/>
      <c r="L45" s="23"/>
      <c r="M45"/>
      <c r="N45"/>
    </row>
    <row r="46" spans="3:11" ht="12.75" customHeight="1">
      <c r="C46" s="247"/>
      <c r="D46" s="247"/>
      <c r="E46" s="247"/>
      <c r="F46" s="247"/>
      <c r="G46" s="247"/>
      <c r="H46" s="247"/>
      <c r="I46" s="23"/>
      <c r="J46" s="23"/>
      <c r="K46"/>
    </row>
    <row r="47" spans="3:11" ht="12.75" customHeight="1">
      <c r="C47"/>
      <c r="D47"/>
      <c r="E47"/>
      <c r="F47"/>
      <c r="G47"/>
      <c r="H47"/>
      <c r="I47" s="23"/>
      <c r="J47" s="23"/>
      <c r="K47"/>
    </row>
    <row r="48" spans="3:11" ht="12.75" customHeight="1">
      <c r="C48" s="23"/>
      <c r="D48" s="23"/>
      <c r="E48" s="23"/>
      <c r="F48" s="23"/>
      <c r="G48" s="23"/>
      <c r="H48" s="23"/>
      <c r="I48" s="23"/>
      <c r="J48" s="23"/>
      <c r="K48"/>
    </row>
    <row r="49" spans="3:11" ht="12.75" customHeight="1">
      <c r="C49" s="23"/>
      <c r="D49" s="23"/>
      <c r="E49" s="23"/>
      <c r="F49" s="23"/>
      <c r="G49" s="23"/>
      <c r="H49" s="23"/>
      <c r="I49" s="23"/>
      <c r="J49" s="23"/>
      <c r="K49"/>
    </row>
    <row r="50" spans="3:11" ht="12.75" customHeight="1">
      <c r="C50" s="23"/>
      <c r="D50" s="23"/>
      <c r="E50" s="23"/>
      <c r="F50" s="23"/>
      <c r="G50" s="23"/>
      <c r="H50" s="23"/>
      <c r="I50" s="23"/>
      <c r="J50" s="23"/>
      <c r="K50"/>
    </row>
    <row r="51" spans="3:11" ht="12.75" customHeight="1">
      <c r="C51" s="23"/>
      <c r="D51" s="23"/>
      <c r="E51" s="23"/>
      <c r="F51" s="23"/>
      <c r="G51" s="23"/>
      <c r="H51" s="23"/>
      <c r="I51" s="23"/>
      <c r="J51" s="23"/>
      <c r="K51"/>
    </row>
    <row r="52" spans="3:11" ht="12.75" customHeight="1">
      <c r="C52" s="23"/>
      <c r="D52" s="23"/>
      <c r="E52" s="23"/>
      <c r="F52" s="23"/>
      <c r="G52" s="23"/>
      <c r="H52" s="23"/>
      <c r="I52" s="23"/>
      <c r="J52" s="23"/>
      <c r="K52" s="23"/>
    </row>
    <row r="53" spans="1:49" ht="12.75">
      <c r="A53" s="206"/>
      <c r="B53" s="207"/>
      <c r="I53" s="233"/>
      <c r="J53" s="233"/>
      <c r="K53" s="233"/>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ht="12" customHeight="1">
      <c r="A54" s="206"/>
      <c r="B54" s="206"/>
      <c r="C54" s="208"/>
      <c r="D54" s="208"/>
      <c r="E54" s="208"/>
      <c r="F54" s="208"/>
      <c r="G54" s="208"/>
      <c r="H54" s="208"/>
      <c r="I54" s="208"/>
      <c r="J54" s="208"/>
      <c r="K54" s="208"/>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3:49" ht="12" customHeight="1">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3:52" ht="12" customHeight="1">
      <c r="C56" s="65"/>
      <c r="D56" s="65"/>
      <c r="E56" s="65"/>
      <c r="F56" s="65"/>
      <c r="G56" s="65"/>
      <c r="H56" s="65"/>
      <c r="I56" s="65"/>
      <c r="J56" s="65"/>
      <c r="K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row>
    <row r="57" spans="3:52" ht="12.75" customHeight="1">
      <c r="C57" s="65"/>
      <c r="D57" s="65"/>
      <c r="E57" s="65"/>
      <c r="F57" s="65"/>
      <c r="G57" s="65"/>
      <c r="H57" s="65"/>
      <c r="I57" s="65"/>
      <c r="J57" s="65"/>
      <c r="K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row>
    <row r="58" spans="3:52" ht="11.25" customHeight="1">
      <c r="C58" s="65"/>
      <c r="D58" s="65"/>
      <c r="E58" s="65"/>
      <c r="F58" s="65"/>
      <c r="G58" s="65"/>
      <c r="H58" s="65"/>
      <c r="I58" s="65"/>
      <c r="J58" s="65"/>
      <c r="K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ht="12" customHeight="1"/>
    <row r="60" ht="12.75" customHeight="1"/>
    <row r="61" ht="15" customHeight="1"/>
    <row r="62" ht="12" customHeight="1"/>
    <row r="63" spans="9:11" ht="12" customHeight="1">
      <c r="I63"/>
      <c r="J63"/>
      <c r="K63"/>
    </row>
    <row r="64" spans="13:16" ht="12" customHeight="1">
      <c r="M64"/>
      <c r="N64"/>
      <c r="O64"/>
      <c r="P64"/>
    </row>
    <row r="65" spans="1:18" ht="12" customHeight="1">
      <c r="A65" s="464" t="s">
        <v>327</v>
      </c>
      <c r="C65" s="226" t="s">
        <v>189</v>
      </c>
      <c r="D65" s="226"/>
      <c r="E65" s="509">
        <v>39538</v>
      </c>
      <c r="F65" s="509"/>
      <c r="G65" s="509">
        <v>39447</v>
      </c>
      <c r="H65" s="226"/>
      <c r="I65" s="226"/>
      <c r="J65"/>
      <c r="K65"/>
      <c r="M65" s="226"/>
      <c r="N65"/>
      <c r="O65"/>
      <c r="P65"/>
      <c r="Q65"/>
      <c r="R65"/>
    </row>
    <row r="66" spans="3:18" ht="12" customHeight="1">
      <c r="C66" s="227" t="s">
        <v>152</v>
      </c>
      <c r="D66" s="227"/>
      <c r="E66" s="510">
        <f>+E43</f>
        <v>13969</v>
      </c>
      <c r="F66" s="510"/>
      <c r="G66" s="510">
        <f>+G43</f>
        <v>14362</v>
      </c>
      <c r="H66" s="227"/>
      <c r="I66" s="227"/>
      <c r="J66"/>
      <c r="K66"/>
      <c r="M66" s="227"/>
      <c r="N66"/>
      <c r="O66"/>
      <c r="P66"/>
      <c r="Q66"/>
      <c r="R66"/>
    </row>
    <row r="67" spans="3:18" ht="12" customHeight="1">
      <c r="C67" s="454" t="s">
        <v>313</v>
      </c>
      <c r="D67" s="454"/>
      <c r="E67" s="510">
        <f>-'Reinsurance Rec-Paid'!H17</f>
        <v>-1071</v>
      </c>
      <c r="F67" s="510"/>
      <c r="G67" s="510">
        <f>-'Reinsurance Rec-Paid'!H12</f>
        <v>-1050</v>
      </c>
      <c r="H67" s="454"/>
      <c r="I67" s="227"/>
      <c r="J67"/>
      <c r="K67"/>
      <c r="M67" s="227"/>
      <c r="N67"/>
      <c r="O67"/>
      <c r="P67"/>
      <c r="Q67"/>
      <c r="R67"/>
    </row>
    <row r="68" spans="3:18" ht="12" customHeight="1">
      <c r="C68" s="454" t="s">
        <v>320</v>
      </c>
      <c r="D68" s="454"/>
      <c r="E68" s="511">
        <f>+'Reinsurance Rec-Paid'!H18</f>
        <v>204</v>
      </c>
      <c r="F68" s="511"/>
      <c r="G68" s="511">
        <f>+'Reinsurance Rec-Paid'!H13</f>
        <v>216</v>
      </c>
      <c r="H68" s="454"/>
      <c r="I68" s="227"/>
      <c r="J68"/>
      <c r="K68"/>
      <c r="M68" s="227"/>
      <c r="N68"/>
      <c r="O68"/>
      <c r="P68"/>
      <c r="Q68"/>
      <c r="R68"/>
    </row>
    <row r="69" spans="3:18" ht="12" customHeight="1">
      <c r="C69" s="454" t="s">
        <v>314</v>
      </c>
      <c r="D69" s="454"/>
      <c r="E69" s="512">
        <v>-32</v>
      </c>
      <c r="F69" s="512"/>
      <c r="G69" s="512">
        <v>-8</v>
      </c>
      <c r="H69" s="454"/>
      <c r="I69" s="481"/>
      <c r="J69"/>
      <c r="K69"/>
      <c r="M69" s="227"/>
      <c r="N69"/>
      <c r="O69"/>
      <c r="P69"/>
      <c r="Q69"/>
      <c r="R69"/>
    </row>
    <row r="70" spans="3:18" ht="12" customHeight="1" thickBot="1">
      <c r="C70" s="153"/>
      <c r="D70" s="153"/>
      <c r="E70" s="513">
        <f>SUM(E66:E69)</f>
        <v>13070</v>
      </c>
      <c r="F70" s="517"/>
      <c r="G70" s="513">
        <f>SUM(G66:G69)</f>
        <v>13520</v>
      </c>
      <c r="H70" s="153"/>
      <c r="I70" s="153"/>
      <c r="J70"/>
      <c r="K70"/>
      <c r="M70" s="153"/>
      <c r="N70"/>
      <c r="O70"/>
      <c r="P70"/>
      <c r="Q70"/>
      <c r="R70"/>
    </row>
    <row r="71" spans="5:18" ht="12" customHeight="1" thickTop="1">
      <c r="E71" s="514"/>
      <c r="F71" s="514"/>
      <c r="G71" s="514"/>
      <c r="J71"/>
      <c r="K71"/>
      <c r="N71"/>
      <c r="O71"/>
      <c r="P71"/>
      <c r="Q71"/>
      <c r="R71"/>
    </row>
    <row r="72" spans="5:18" ht="12" customHeight="1">
      <c r="E72" s="515">
        <f>+'Loss Reserve Rollforward'!D35</f>
        <v>13070</v>
      </c>
      <c r="F72" s="515"/>
      <c r="G72" s="515">
        <f>+'Loss Reserve Rollforward'!D30</f>
        <v>13520</v>
      </c>
      <c r="J72"/>
      <c r="K72"/>
      <c r="N72"/>
      <c r="O72"/>
      <c r="P72"/>
      <c r="Q72"/>
      <c r="R72"/>
    </row>
    <row r="73" spans="5:18" ht="12" customHeight="1">
      <c r="E73" s="516">
        <f>+E70-E72</f>
        <v>0</v>
      </c>
      <c r="F73" s="516"/>
      <c r="G73" s="516">
        <f>+G70-G72</f>
        <v>0</v>
      </c>
      <c r="J73"/>
      <c r="K73"/>
      <c r="N73"/>
      <c r="O73"/>
      <c r="P73"/>
      <c r="Q73"/>
      <c r="R73"/>
    </row>
    <row r="74" spans="10:18" ht="12" customHeight="1">
      <c r="J74"/>
      <c r="K74"/>
      <c r="N74"/>
      <c r="O74"/>
      <c r="P74"/>
      <c r="Q74"/>
      <c r="R74"/>
    </row>
    <row r="75" spans="9:14" ht="12" customHeight="1">
      <c r="I75"/>
      <c r="J75"/>
      <c r="K75"/>
      <c r="M75"/>
      <c r="N75"/>
    </row>
    <row r="76" spans="9:11" ht="12" customHeight="1">
      <c r="I76"/>
      <c r="J76"/>
      <c r="K76"/>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4">
    <mergeCell ref="A1:K1"/>
    <mergeCell ref="A2:K2"/>
    <mergeCell ref="A3:K3"/>
    <mergeCell ref="A4:K4"/>
  </mergeCells>
  <conditionalFormatting sqref="E73:G73">
    <cfRule type="cellIs" priority="1" dxfId="2" operator="notEqual" stopIfTrue="1">
      <formula>0</formula>
    </cfRule>
  </conditionalFormatting>
  <printOptions/>
  <pageMargins left="0.5" right="0.5" top="0.5" bottom="0.55" header="0.75" footer="0.3"/>
  <pageSetup fitToHeight="1" fitToWidth="1" horizontalDpi="600" verticalDpi="600" orientation="landscape" r:id="rId2"/>
  <headerFooter alignWithMargins="0">
    <oddFooter>&amp;L&amp;A&amp;R&amp;"Arial,Regular"&amp;8Page 11</oddFooter>
  </headerFooter>
  <drawing r:id="rId1"/>
</worksheet>
</file>

<file path=xl/worksheets/sheet14.xml><?xml version="1.0" encoding="utf-8"?>
<worksheet xmlns="http://schemas.openxmlformats.org/spreadsheetml/2006/main" xmlns:r="http://schemas.openxmlformats.org/officeDocument/2006/relationships">
  <sheetPr codeName="Sheet54">
    <pageSetUpPr fitToPage="1"/>
  </sheetPr>
  <dimension ref="A1:BF46"/>
  <sheetViews>
    <sheetView workbookViewId="0" topLeftCell="A1">
      <selection activeCell="A5" sqref="A5"/>
    </sheetView>
  </sheetViews>
  <sheetFormatPr defaultColWidth="9.33203125" defaultRowHeight="12.75"/>
  <cols>
    <col min="1" max="2" width="3.33203125" style="64" customWidth="1"/>
    <col min="3" max="3" width="45.83203125" style="64" customWidth="1"/>
    <col min="4" max="4" width="15.83203125" style="64" customWidth="1"/>
    <col min="5" max="5" width="12.83203125" style="64" customWidth="1"/>
    <col min="6" max="8" width="15.83203125" style="64" customWidth="1"/>
    <col min="9" max="9" width="3.83203125" style="64" customWidth="1"/>
    <col min="10" max="16384" width="10.66015625" style="64" customWidth="1"/>
  </cols>
  <sheetData>
    <row r="1" spans="1:12" ht="14.25" customHeight="1">
      <c r="A1" s="631" t="s">
        <v>88</v>
      </c>
      <c r="B1" s="631"/>
      <c r="C1" s="631"/>
      <c r="D1" s="631"/>
      <c r="E1" s="631"/>
      <c r="F1" s="631"/>
      <c r="G1" s="631"/>
      <c r="H1" s="631"/>
      <c r="I1" s="323"/>
      <c r="J1" s="323"/>
      <c r="K1" s="323"/>
      <c r="L1" s="323"/>
    </row>
    <row r="2" spans="1:12" ht="14.25" customHeight="1">
      <c r="A2" s="640" t="s">
        <v>307</v>
      </c>
      <c r="B2" s="640"/>
      <c r="C2" s="640"/>
      <c r="D2" s="640"/>
      <c r="E2" s="640"/>
      <c r="F2" s="640"/>
      <c r="G2" s="640"/>
      <c r="H2" s="640"/>
      <c r="I2" s="325"/>
      <c r="J2" s="325"/>
      <c r="K2" s="325"/>
      <c r="L2" s="325"/>
    </row>
    <row r="3" spans="1:12" ht="14.25" customHeight="1">
      <c r="A3" s="633" t="s">
        <v>146</v>
      </c>
      <c r="B3" s="633"/>
      <c r="C3" s="633"/>
      <c r="D3" s="633"/>
      <c r="E3" s="633"/>
      <c r="F3" s="633"/>
      <c r="G3" s="633"/>
      <c r="H3" s="633"/>
      <c r="I3" s="326"/>
      <c r="J3" s="326"/>
      <c r="K3" s="326"/>
      <c r="L3" s="326"/>
    </row>
    <row r="4" spans="1:12" ht="14.25" customHeight="1">
      <c r="A4" s="633" t="s">
        <v>162</v>
      </c>
      <c r="B4" s="633"/>
      <c r="C4" s="633"/>
      <c r="D4" s="633"/>
      <c r="E4" s="633"/>
      <c r="F4" s="633"/>
      <c r="G4" s="633"/>
      <c r="H4" s="633"/>
      <c r="I4" s="326"/>
      <c r="J4" s="326"/>
      <c r="K4" s="326"/>
      <c r="L4" s="326"/>
    </row>
    <row r="5" spans="3:8" ht="6" customHeight="1">
      <c r="C5" s="70"/>
      <c r="D5" s="69"/>
      <c r="E5" s="69"/>
      <c r="F5" s="69"/>
      <c r="G5" s="69"/>
      <c r="H5" s="69"/>
    </row>
    <row r="6" spans="3:8" ht="11.25" customHeight="1">
      <c r="C6" s="458"/>
      <c r="D6" s="69"/>
      <c r="E6" s="69"/>
      <c r="F6" s="69"/>
      <c r="G6" s="69"/>
      <c r="H6" s="69"/>
    </row>
    <row r="7" spans="3:8" ht="13.5" customHeight="1">
      <c r="C7" s="566" t="s">
        <v>258</v>
      </c>
      <c r="D7" s="1"/>
      <c r="E7" s="1"/>
      <c r="F7" s="1"/>
      <c r="G7" s="1"/>
      <c r="H7" s="1"/>
    </row>
    <row r="8" spans="2:58" ht="13.5" customHeight="1">
      <c r="B8" s="1"/>
      <c r="D8" s="637">
        <v>39447</v>
      </c>
      <c r="E8" s="638"/>
      <c r="F8" s="638"/>
      <c r="G8" s="268"/>
      <c r="H8" s="49"/>
      <c r="I8" s="66"/>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row>
    <row r="9" spans="2:58" ht="11.25" customHeight="1">
      <c r="B9" s="1"/>
      <c r="C9" s="14" t="s">
        <v>259</v>
      </c>
      <c r="D9" s="368" t="s">
        <v>260</v>
      </c>
      <c r="E9" s="56" t="s">
        <v>321</v>
      </c>
      <c r="F9" s="369" t="s">
        <v>261</v>
      </c>
      <c r="G9" s="1"/>
      <c r="H9" s="140"/>
      <c r="I9" s="269"/>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row>
    <row r="10" spans="3:8" s="1" customFormat="1" ht="13.5" customHeight="1">
      <c r="C10" s="73" t="s">
        <v>262</v>
      </c>
      <c r="D10" s="430">
        <v>5190</v>
      </c>
      <c r="E10" s="430">
        <v>70</v>
      </c>
      <c r="F10" s="370">
        <f aca="true" t="shared" si="0" ref="F10:F17">ROUND(E10/D10,3)</f>
        <v>0.013</v>
      </c>
      <c r="G10" s="568"/>
      <c r="H10" s="49"/>
    </row>
    <row r="11" spans="3:8" s="1" customFormat="1" ht="11.25" customHeight="1">
      <c r="C11" s="73" t="s">
        <v>263</v>
      </c>
      <c r="D11" s="306">
        <v>2306</v>
      </c>
      <c r="E11" s="306">
        <v>85</v>
      </c>
      <c r="F11" s="370">
        <f t="shared" si="0"/>
        <v>0.037</v>
      </c>
      <c r="G11" s="568"/>
      <c r="H11" s="49"/>
    </row>
    <row r="12" spans="3:8" s="1" customFormat="1" ht="11.25" customHeight="1">
      <c r="C12" s="73" t="s">
        <v>264</v>
      </c>
      <c r="D12" s="306">
        <v>639</v>
      </c>
      <c r="E12" s="306">
        <v>78</v>
      </c>
      <c r="F12" s="370">
        <f>ROUND(E12/D12,3)</f>
        <v>0.122</v>
      </c>
      <c r="G12" s="568"/>
      <c r="H12" s="49"/>
    </row>
    <row r="13" spans="3:8" s="1" customFormat="1" ht="11.25" customHeight="1">
      <c r="C13" s="73" t="s">
        <v>265</v>
      </c>
      <c r="D13" s="306">
        <v>557</v>
      </c>
      <c r="E13" s="306">
        <v>3</v>
      </c>
      <c r="F13" s="370">
        <f t="shared" si="0"/>
        <v>0.005</v>
      </c>
      <c r="G13" s="568"/>
      <c r="H13" s="49"/>
    </row>
    <row r="14" spans="3:8" s="1" customFormat="1" ht="11.25" customHeight="1">
      <c r="C14" s="73" t="s">
        <v>266</v>
      </c>
      <c r="D14" s="306">
        <v>232</v>
      </c>
      <c r="E14" s="306">
        <v>7</v>
      </c>
      <c r="F14" s="370">
        <f t="shared" si="0"/>
        <v>0.03</v>
      </c>
      <c r="G14" s="568"/>
      <c r="H14" s="49"/>
    </row>
    <row r="15" spans="3:8" s="1" customFormat="1" ht="11.25" customHeight="1">
      <c r="C15" s="73" t="s">
        <v>267</v>
      </c>
      <c r="D15" s="306">
        <v>1408</v>
      </c>
      <c r="E15" s="306">
        <v>2</v>
      </c>
      <c r="F15" s="370">
        <f t="shared" si="0"/>
        <v>0.001</v>
      </c>
      <c r="G15" s="568"/>
      <c r="H15" s="49"/>
    </row>
    <row r="16" spans="3:8" s="1" customFormat="1" ht="12.75">
      <c r="C16" s="23" t="s">
        <v>268</v>
      </c>
      <c r="D16" s="306">
        <v>389</v>
      </c>
      <c r="E16" s="306">
        <v>190</v>
      </c>
      <c r="F16" s="370">
        <f t="shared" si="0"/>
        <v>0.488</v>
      </c>
      <c r="G16" s="568"/>
      <c r="H16" s="49"/>
    </row>
    <row r="17" spans="3:8" s="1" customFormat="1" ht="14.25" customHeight="1" thickBot="1">
      <c r="C17" s="76" t="s">
        <v>8</v>
      </c>
      <c r="D17" s="371">
        <f>SUM(D10:D16)</f>
        <v>10721</v>
      </c>
      <c r="E17" s="371">
        <f>SUM(E10:E16)</f>
        <v>435</v>
      </c>
      <c r="F17" s="372">
        <f t="shared" si="0"/>
        <v>0.041</v>
      </c>
      <c r="G17" s="569"/>
      <c r="H17" s="49"/>
    </row>
    <row r="18" spans="2:58" ht="6" customHeight="1" thickTop="1">
      <c r="B18" s="1"/>
      <c r="C18" s="76"/>
      <c r="D18" s="272"/>
      <c r="E18" s="272"/>
      <c r="F18" s="273"/>
      <c r="G18" s="1"/>
      <c r="H18" s="1"/>
      <c r="I18" s="274"/>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row>
    <row r="19" spans="2:58" ht="11.25" customHeight="1">
      <c r="B19" s="1"/>
      <c r="C19" s="639" t="s">
        <v>514</v>
      </c>
      <c r="D19" s="639"/>
      <c r="E19" s="639"/>
      <c r="F19" s="639"/>
      <c r="G19" s="639"/>
      <c r="H19" s="639"/>
      <c r="I19" s="274"/>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row>
    <row r="20" spans="2:58" ht="12.75" customHeight="1">
      <c r="B20" s="1"/>
      <c r="C20" s="615"/>
      <c r="D20" s="615"/>
      <c r="E20" s="615"/>
      <c r="F20" s="615"/>
      <c r="G20" s="615"/>
      <c r="H20" s="615"/>
      <c r="I20" s="274"/>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row>
    <row r="21" spans="2:58" ht="9" customHeight="1">
      <c r="B21" s="1"/>
      <c r="C21" s="1"/>
      <c r="D21" s="1"/>
      <c r="E21" s="1"/>
      <c r="F21" s="1"/>
      <c r="G21" s="1"/>
      <c r="H21" s="1"/>
      <c r="I21" s="274"/>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row>
    <row r="22" spans="2:9" ht="15.75" customHeight="1">
      <c r="B22" s="1"/>
      <c r="C22" s="275" t="s">
        <v>469</v>
      </c>
      <c r="D22" s="275" t="s">
        <v>470</v>
      </c>
      <c r="E22" s="77"/>
      <c r="F22" s="77"/>
      <c r="G22" s="77"/>
      <c r="I22" s="274"/>
    </row>
    <row r="23" spans="2:9" ht="11.25" customHeight="1">
      <c r="B23" s="1"/>
      <c r="C23" s="429" t="s">
        <v>381</v>
      </c>
      <c r="D23" s="429" t="s">
        <v>389</v>
      </c>
      <c r="E23" s="429"/>
      <c r="F23" s="429" t="s">
        <v>416</v>
      </c>
      <c r="G23" s="429"/>
      <c r="H23" s="73"/>
      <c r="I23" s="274"/>
    </row>
    <row r="24" spans="2:9" ht="11.25" customHeight="1">
      <c r="B24" s="1"/>
      <c r="C24" s="429" t="s">
        <v>515</v>
      </c>
      <c r="D24" s="429" t="s">
        <v>391</v>
      </c>
      <c r="E24" s="429"/>
      <c r="F24" s="429" t="s">
        <v>390</v>
      </c>
      <c r="G24" s="429"/>
      <c r="H24" s="73"/>
      <c r="I24" s="274"/>
    </row>
    <row r="25" spans="2:9" ht="11.25" customHeight="1">
      <c r="B25" s="1"/>
      <c r="C25" s="429" t="s">
        <v>382</v>
      </c>
      <c r="D25" s="429" t="s">
        <v>393</v>
      </c>
      <c r="E25" s="429"/>
      <c r="F25" s="429" t="s">
        <v>392</v>
      </c>
      <c r="G25" s="429"/>
      <c r="H25" s="73"/>
      <c r="I25" s="274"/>
    </row>
    <row r="26" spans="2:9" ht="11.25" customHeight="1">
      <c r="B26" s="1"/>
      <c r="C26" s="429" t="s">
        <v>383</v>
      </c>
      <c r="D26" s="429" t="s">
        <v>395</v>
      </c>
      <c r="E26" s="429"/>
      <c r="F26" s="429" t="s">
        <v>394</v>
      </c>
      <c r="G26" s="429"/>
      <c r="H26" s="73"/>
      <c r="I26" s="274"/>
    </row>
    <row r="27" spans="2:9" ht="11.25" customHeight="1">
      <c r="B27" s="1"/>
      <c r="C27" s="429" t="s">
        <v>384</v>
      </c>
      <c r="D27" s="429" t="s">
        <v>396</v>
      </c>
      <c r="E27" s="429"/>
      <c r="F27" s="429" t="s">
        <v>464</v>
      </c>
      <c r="G27" s="429"/>
      <c r="H27" s="73"/>
      <c r="I27" s="274"/>
    </row>
    <row r="28" spans="2:9" ht="11.25" customHeight="1">
      <c r="B28" s="1"/>
      <c r="C28" s="429" t="s">
        <v>463</v>
      </c>
      <c r="D28" s="429" t="s">
        <v>398</v>
      </c>
      <c r="E28" s="429"/>
      <c r="F28" s="429" t="s">
        <v>397</v>
      </c>
      <c r="G28" s="429"/>
      <c r="H28" s="73"/>
      <c r="I28" s="274"/>
    </row>
    <row r="29" spans="2:9" ht="11.25" customHeight="1">
      <c r="B29" s="1"/>
      <c r="C29" s="429" t="s">
        <v>385</v>
      </c>
      <c r="D29" s="429" t="s">
        <v>460</v>
      </c>
      <c r="E29" s="429"/>
      <c r="F29" s="429" t="s">
        <v>399</v>
      </c>
      <c r="G29" s="429"/>
      <c r="H29" s="73"/>
      <c r="I29" s="30"/>
    </row>
    <row r="30" spans="2:8" ht="11.25" customHeight="1">
      <c r="B30" s="1"/>
      <c r="C30" s="429" t="s">
        <v>386</v>
      </c>
      <c r="D30" s="429" t="s">
        <v>400</v>
      </c>
      <c r="E30" s="429"/>
      <c r="F30" s="429" t="s">
        <v>401</v>
      </c>
      <c r="G30" s="429"/>
      <c r="H30" s="73"/>
    </row>
    <row r="31" spans="2:8" ht="11.25" customHeight="1">
      <c r="B31" s="1"/>
      <c r="C31" s="429" t="s">
        <v>387</v>
      </c>
      <c r="D31" s="429" t="s">
        <v>402</v>
      </c>
      <c r="E31" s="429"/>
      <c r="F31" s="429" t="s">
        <v>403</v>
      </c>
      <c r="G31" s="429"/>
      <c r="H31" s="73"/>
    </row>
    <row r="32" spans="2:8" ht="11.25" customHeight="1">
      <c r="B32" s="1"/>
      <c r="C32" s="73" t="s">
        <v>388</v>
      </c>
      <c r="D32" s="429" t="s">
        <v>404</v>
      </c>
      <c r="E32" s="429"/>
      <c r="F32" s="429" t="s">
        <v>405</v>
      </c>
      <c r="G32" s="429"/>
      <c r="H32" s="73"/>
    </row>
    <row r="33" spans="2:8" ht="11.25" customHeight="1">
      <c r="B33" s="1"/>
      <c r="C33" s="429"/>
      <c r="D33" s="429" t="s">
        <v>406</v>
      </c>
      <c r="E33" s="429"/>
      <c r="F33" s="429" t="s">
        <v>407</v>
      </c>
      <c r="G33" s="429"/>
      <c r="H33" s="73"/>
    </row>
    <row r="34" spans="2:8" ht="11.25" customHeight="1">
      <c r="B34" s="1"/>
      <c r="C34" s="429"/>
      <c r="D34" s="429" t="s">
        <v>408</v>
      </c>
      <c r="E34" s="429"/>
      <c r="F34" s="429" t="s">
        <v>409</v>
      </c>
      <c r="G34" s="429"/>
      <c r="H34" s="73"/>
    </row>
    <row r="35" spans="2:8" ht="11.25" customHeight="1">
      <c r="B35" s="1"/>
      <c r="C35" s="429"/>
      <c r="D35" s="429" t="s">
        <v>410</v>
      </c>
      <c r="E35" s="429"/>
      <c r="F35" s="429" t="s">
        <v>411</v>
      </c>
      <c r="G35" s="429"/>
      <c r="H35" s="73"/>
    </row>
    <row r="36" spans="2:8" ht="11.25" customHeight="1">
      <c r="B36" s="1"/>
      <c r="C36" s="429"/>
      <c r="D36" s="429" t="s">
        <v>412</v>
      </c>
      <c r="E36" s="429"/>
      <c r="F36" s="429" t="s">
        <v>413</v>
      </c>
      <c r="G36" s="429"/>
      <c r="H36" s="73"/>
    </row>
    <row r="37" spans="2:8" ht="11.25" customHeight="1">
      <c r="B37" s="1"/>
      <c r="C37" s="429"/>
      <c r="D37" s="429" t="s">
        <v>414</v>
      </c>
      <c r="E37" s="429"/>
      <c r="F37" s="429"/>
      <c r="G37" s="429"/>
      <c r="H37" s="73"/>
    </row>
    <row r="38" spans="2:8" s="77" customFormat="1" ht="11.25" customHeight="1">
      <c r="B38" s="7"/>
      <c r="C38" s="73"/>
      <c r="D38" s="429"/>
      <c r="E38" s="429"/>
      <c r="F38" s="429"/>
      <c r="G38" s="429"/>
      <c r="H38" s="73"/>
    </row>
    <row r="39" spans="3:8" ht="24.75" customHeight="1">
      <c r="C39" s="634" t="s">
        <v>370</v>
      </c>
      <c r="D39" s="635"/>
      <c r="E39" s="635"/>
      <c r="F39" s="635"/>
      <c r="G39" s="635"/>
      <c r="H39" s="635"/>
    </row>
    <row r="40" spans="3:8" ht="12.75" customHeight="1">
      <c r="C40" s="634" t="s">
        <v>300</v>
      </c>
      <c r="D40" s="636"/>
      <c r="E40" s="636"/>
      <c r="F40" s="636"/>
      <c r="G40" s="636"/>
      <c r="H40" s="636"/>
    </row>
    <row r="41" spans="3:8" ht="12.75" customHeight="1">
      <c r="C41" s="502"/>
      <c r="D41" s="502"/>
      <c r="E41" s="502"/>
      <c r="F41" s="502"/>
      <c r="G41" s="502"/>
      <c r="H41" s="502"/>
    </row>
    <row r="42" spans="3:8" ht="12.75" customHeight="1">
      <c r="C42" s="1"/>
      <c r="D42" s="1"/>
      <c r="E42" s="1"/>
      <c r="F42" s="1"/>
      <c r="G42" s="1"/>
      <c r="H42" s="1"/>
    </row>
    <row r="43" spans="3:8" ht="12.75" customHeight="1">
      <c r="C43" s="1"/>
      <c r="D43" s="1"/>
      <c r="E43" s="1"/>
      <c r="F43" s="1"/>
      <c r="G43" s="1"/>
      <c r="H43" s="1"/>
    </row>
    <row r="44" spans="3:8" ht="12.75" customHeight="1">
      <c r="C44" s="1"/>
      <c r="D44" s="1"/>
      <c r="E44" s="1"/>
      <c r="F44" s="1"/>
      <c r="G44" s="1"/>
      <c r="H44" s="1"/>
    </row>
    <row r="45" spans="3:7" ht="12.75" customHeight="1">
      <c r="C45" s="1"/>
      <c r="D45" s="1"/>
      <c r="G45" s="1"/>
    </row>
    <row r="46" spans="4:7" ht="12.75" customHeight="1">
      <c r="D46" s="1"/>
      <c r="G46" s="1"/>
    </row>
    <row r="47" ht="12.75" customHeight="1"/>
    <row r="48" ht="12.75" customHeight="1"/>
    <row r="49" ht="12.75" customHeight="1"/>
    <row r="50" ht="12.75" customHeight="1"/>
    <row r="51" ht="12.75" customHeight="1"/>
    <row r="52" ht="12.75" customHeight="1"/>
    <row r="53" ht="12.75" customHeight="1"/>
    <row r="54" ht="12.75" customHeight="1"/>
    <row r="55" ht="12.75" customHeight="1"/>
  </sheetData>
  <mergeCells count="8">
    <mergeCell ref="A1:H1"/>
    <mergeCell ref="A2:H2"/>
    <mergeCell ref="A3:H3"/>
    <mergeCell ref="A4:H4"/>
    <mergeCell ref="C39:H39"/>
    <mergeCell ref="C40:H40"/>
    <mergeCell ref="D8:F8"/>
    <mergeCell ref="C19:H20"/>
  </mergeCells>
  <printOptions/>
  <pageMargins left="0.5" right="0.5" top="0.5" bottom="0.55" header="0.75" footer="0.3"/>
  <pageSetup fitToHeight="1" fitToWidth="1" horizontalDpi="600" verticalDpi="600" orientation="landscape" r:id="rId2"/>
  <headerFooter alignWithMargins="0">
    <oddFooter>&amp;L&amp;A&amp;R&amp;"Arial,Regular"&amp;8Page 12</oddFooter>
  </headerFooter>
  <drawing r:id="rId1"/>
</worksheet>
</file>

<file path=xl/worksheets/sheet15.xml><?xml version="1.0" encoding="utf-8"?>
<worksheet xmlns="http://schemas.openxmlformats.org/spreadsheetml/2006/main" xmlns:r="http://schemas.openxmlformats.org/officeDocument/2006/relationships">
  <sheetPr codeName="Sheet52">
    <pageSetUpPr fitToPage="1"/>
  </sheetPr>
  <dimension ref="A1:BG45"/>
  <sheetViews>
    <sheetView workbookViewId="0" topLeftCell="A1">
      <selection activeCell="A5" sqref="A5"/>
    </sheetView>
  </sheetViews>
  <sheetFormatPr defaultColWidth="9.33203125" defaultRowHeight="12.75"/>
  <cols>
    <col min="1" max="2" width="3.33203125" style="64" customWidth="1"/>
    <col min="3" max="3" width="45.83203125" style="64" customWidth="1"/>
    <col min="4" max="4" width="15.83203125" style="64" customWidth="1"/>
    <col min="5" max="5" width="13.83203125" style="64" customWidth="1"/>
    <col min="6" max="8" width="15.83203125" style="64" customWidth="1"/>
    <col min="9" max="9" width="12.5" style="64" customWidth="1"/>
    <col min="10" max="10" width="15.83203125" style="64" customWidth="1"/>
    <col min="11" max="16384" width="10.66015625" style="64" customWidth="1"/>
  </cols>
  <sheetData>
    <row r="1" spans="1:13" ht="14.25" customHeight="1">
      <c r="A1" s="631" t="s">
        <v>88</v>
      </c>
      <c r="B1" s="631"/>
      <c r="C1" s="631"/>
      <c r="D1" s="631"/>
      <c r="E1" s="631"/>
      <c r="F1" s="631"/>
      <c r="G1" s="631"/>
      <c r="H1" s="631"/>
      <c r="I1" s="631"/>
      <c r="J1" s="323"/>
      <c r="K1" s="323"/>
      <c r="L1" s="323"/>
      <c r="M1" s="323"/>
    </row>
    <row r="2" spans="1:13" ht="14.25" customHeight="1">
      <c r="A2" s="640" t="s">
        <v>306</v>
      </c>
      <c r="B2" s="640"/>
      <c r="C2" s="640"/>
      <c r="D2" s="640"/>
      <c r="E2" s="640"/>
      <c r="F2" s="640"/>
      <c r="G2" s="640"/>
      <c r="H2" s="640"/>
      <c r="I2" s="640"/>
      <c r="J2" s="325"/>
      <c r="K2" s="325"/>
      <c r="L2" s="325"/>
      <c r="M2" s="325"/>
    </row>
    <row r="3" spans="1:13" ht="14.25" customHeight="1">
      <c r="A3" s="633" t="s">
        <v>146</v>
      </c>
      <c r="B3" s="633"/>
      <c r="C3" s="633"/>
      <c r="D3" s="633"/>
      <c r="E3" s="633"/>
      <c r="F3" s="633"/>
      <c r="G3" s="633"/>
      <c r="H3" s="633"/>
      <c r="I3" s="633"/>
      <c r="J3" s="326"/>
      <c r="K3" s="326"/>
      <c r="L3" s="326"/>
      <c r="M3" s="326"/>
    </row>
    <row r="4" spans="1:13" ht="14.25" customHeight="1">
      <c r="A4" s="633" t="s">
        <v>162</v>
      </c>
      <c r="B4" s="633"/>
      <c r="C4" s="633"/>
      <c r="D4" s="633"/>
      <c r="E4" s="633"/>
      <c r="F4" s="633"/>
      <c r="G4" s="633"/>
      <c r="H4" s="633"/>
      <c r="I4" s="633"/>
      <c r="J4" s="326"/>
      <c r="K4" s="326"/>
      <c r="L4" s="326"/>
      <c r="M4" s="326"/>
    </row>
    <row r="5" spans="3:9" ht="6" customHeight="1">
      <c r="C5" s="70"/>
      <c r="D5" s="69"/>
      <c r="E5" s="69"/>
      <c r="F5" s="69"/>
      <c r="G5" s="69"/>
      <c r="H5" s="69"/>
      <c r="I5" s="267"/>
    </row>
    <row r="6" spans="3:9" ht="11.25" customHeight="1">
      <c r="C6" s="458"/>
      <c r="D6" s="69"/>
      <c r="E6" s="69"/>
      <c r="F6" s="69"/>
      <c r="G6" s="69"/>
      <c r="H6" s="69"/>
      <c r="I6" s="267"/>
    </row>
    <row r="7" spans="3:8" ht="13.5" customHeight="1">
      <c r="C7" s="566" t="s">
        <v>273</v>
      </c>
      <c r="D7" s="1"/>
      <c r="E7" s="1"/>
      <c r="F7" s="1"/>
      <c r="G7" s="1"/>
      <c r="H7" s="1"/>
    </row>
    <row r="8" spans="2:59" ht="13.5" customHeight="1">
      <c r="B8" s="1"/>
      <c r="D8" s="637">
        <v>39447</v>
      </c>
      <c r="E8" s="638"/>
      <c r="F8" s="638"/>
      <c r="G8" s="268"/>
      <c r="H8" s="49"/>
      <c r="I8" s="49"/>
      <c r="J8" s="66"/>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row>
    <row r="9" spans="2:59" ht="11.25" customHeight="1">
      <c r="B9" s="1"/>
      <c r="C9" s="14" t="s">
        <v>259</v>
      </c>
      <c r="D9" s="368" t="s">
        <v>260</v>
      </c>
      <c r="E9" s="56" t="s">
        <v>321</v>
      </c>
      <c r="F9" s="369" t="s">
        <v>261</v>
      </c>
      <c r="G9" s="1"/>
      <c r="H9" s="49"/>
      <c r="I9" s="49"/>
      <c r="J9" s="269"/>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row>
    <row r="10" spans="3:9" s="1" customFormat="1" ht="13.5" customHeight="1">
      <c r="C10" s="73" t="s">
        <v>262</v>
      </c>
      <c r="D10" s="430">
        <v>7627</v>
      </c>
      <c r="E10" s="430">
        <v>105</v>
      </c>
      <c r="F10" s="370">
        <f aca="true" t="shared" si="0" ref="F10:F17">ROUND(E10/D10,3)</f>
        <v>0.014</v>
      </c>
      <c r="G10" s="270"/>
      <c r="H10" s="49"/>
      <c r="I10" s="49"/>
    </row>
    <row r="11" spans="3:9" s="1" customFormat="1" ht="11.25" customHeight="1">
      <c r="C11" s="73" t="s">
        <v>263</v>
      </c>
      <c r="D11" s="306">
        <v>3375</v>
      </c>
      <c r="E11" s="306">
        <v>204</v>
      </c>
      <c r="F11" s="370">
        <f t="shared" si="0"/>
        <v>0.06</v>
      </c>
      <c r="G11" s="271"/>
      <c r="H11" s="49"/>
      <c r="I11" s="49"/>
    </row>
    <row r="12" spans="3:9" s="1" customFormat="1" ht="11.25" customHeight="1">
      <c r="C12" s="73" t="s">
        <v>264</v>
      </c>
      <c r="D12" s="306">
        <v>728</v>
      </c>
      <c r="E12" s="306">
        <v>93</v>
      </c>
      <c r="F12" s="370">
        <f t="shared" si="0"/>
        <v>0.128</v>
      </c>
      <c r="G12" s="271"/>
      <c r="H12" s="49"/>
      <c r="I12" s="49"/>
    </row>
    <row r="13" spans="3:9" s="1" customFormat="1" ht="11.25" customHeight="1">
      <c r="C13" s="73" t="s">
        <v>265</v>
      </c>
      <c r="D13" s="306">
        <v>562</v>
      </c>
      <c r="E13" s="306">
        <v>3</v>
      </c>
      <c r="F13" s="370">
        <f t="shared" si="0"/>
        <v>0.005</v>
      </c>
      <c r="G13" s="271"/>
      <c r="H13" s="49"/>
      <c r="I13" s="49"/>
    </row>
    <row r="14" spans="3:9" s="1" customFormat="1" ht="11.25" customHeight="1">
      <c r="C14" s="73" t="s">
        <v>266</v>
      </c>
      <c r="D14" s="306">
        <v>551</v>
      </c>
      <c r="E14" s="306">
        <v>16</v>
      </c>
      <c r="F14" s="370">
        <f t="shared" si="0"/>
        <v>0.029</v>
      </c>
      <c r="G14" s="271"/>
      <c r="H14" s="49"/>
      <c r="I14" s="49"/>
    </row>
    <row r="15" spans="3:9" s="1" customFormat="1" ht="11.25" customHeight="1">
      <c r="C15" s="73" t="s">
        <v>267</v>
      </c>
      <c r="D15" s="306">
        <v>1507</v>
      </c>
      <c r="E15" s="306">
        <v>21</v>
      </c>
      <c r="F15" s="370">
        <f>ROUND(E15/D15,3)</f>
        <v>0.014</v>
      </c>
      <c r="G15" s="271"/>
      <c r="H15" s="49"/>
      <c r="I15" s="49"/>
    </row>
    <row r="16" spans="3:9" s="1" customFormat="1" ht="12.75">
      <c r="C16" s="23" t="s">
        <v>268</v>
      </c>
      <c r="D16" s="306">
        <v>698</v>
      </c>
      <c r="E16" s="306">
        <v>244</v>
      </c>
      <c r="F16" s="370">
        <f t="shared" si="0"/>
        <v>0.35</v>
      </c>
      <c r="G16" s="271"/>
      <c r="H16" s="49"/>
      <c r="I16" s="49"/>
    </row>
    <row r="17" spans="3:9" s="1" customFormat="1" ht="15.75" customHeight="1" thickBot="1">
      <c r="C17" s="76" t="s">
        <v>8</v>
      </c>
      <c r="D17" s="371">
        <f>SUM(D10:D16)</f>
        <v>15048</v>
      </c>
      <c r="E17" s="371">
        <f>SUM(E10:E16)</f>
        <v>686</v>
      </c>
      <c r="F17" s="372">
        <f t="shared" si="0"/>
        <v>0.046</v>
      </c>
      <c r="H17" s="49"/>
      <c r="I17" s="49"/>
    </row>
    <row r="18" spans="2:59" ht="6" customHeight="1" thickTop="1">
      <c r="B18" s="1"/>
      <c r="C18" s="76"/>
      <c r="D18" s="272"/>
      <c r="E18" s="272"/>
      <c r="F18" s="273"/>
      <c r="G18" s="1"/>
      <c r="H18" s="1"/>
      <c r="I18" s="35"/>
      <c r="J18" s="274"/>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row>
    <row r="19" spans="2:59" ht="23.25" customHeight="1">
      <c r="B19" s="1"/>
      <c r="C19" s="639" t="s">
        <v>503</v>
      </c>
      <c r="D19" s="639"/>
      <c r="E19" s="639"/>
      <c r="F19" s="639"/>
      <c r="G19" s="639"/>
      <c r="H19" s="639"/>
      <c r="I19" s="577"/>
      <c r="J19" s="577"/>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row>
    <row r="20" spans="2:59" ht="12.75" customHeight="1">
      <c r="B20" s="1"/>
      <c r="C20" s="576"/>
      <c r="D20" s="576"/>
      <c r="E20" s="576"/>
      <c r="F20" s="576"/>
      <c r="G20" s="576"/>
      <c r="H20" s="576"/>
      <c r="I20" s="564"/>
      <c r="J20" s="274"/>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row>
    <row r="21" spans="2:59" ht="5.25" customHeight="1">
      <c r="B21" s="1"/>
      <c r="C21" s="1"/>
      <c r="D21" s="1"/>
      <c r="E21" s="1"/>
      <c r="F21" s="1"/>
      <c r="G21" s="1"/>
      <c r="H21" s="1"/>
      <c r="I21" s="35"/>
      <c r="J21" s="274"/>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row>
    <row r="22" spans="2:10" ht="15.75" customHeight="1">
      <c r="B22" s="1"/>
      <c r="C22" s="275" t="s">
        <v>469</v>
      </c>
      <c r="D22" s="275" t="s">
        <v>470</v>
      </c>
      <c r="E22" s="77"/>
      <c r="F22" s="77"/>
      <c r="G22" s="77"/>
      <c r="I22" s="35"/>
      <c r="J22" s="274"/>
    </row>
    <row r="23" spans="2:10" ht="11.25" customHeight="1">
      <c r="B23" s="1"/>
      <c r="C23" s="429" t="s">
        <v>515</v>
      </c>
      <c r="D23" s="429" t="s">
        <v>381</v>
      </c>
      <c r="E23" s="73"/>
      <c r="F23" s="429" t="s">
        <v>402</v>
      </c>
      <c r="G23" s="73"/>
      <c r="H23" s="429" t="s">
        <v>394</v>
      </c>
      <c r="I23" s="73"/>
      <c r="J23" s="73"/>
    </row>
    <row r="24" spans="2:10" ht="11.25" customHeight="1">
      <c r="B24" s="1"/>
      <c r="C24" s="429" t="s">
        <v>382</v>
      </c>
      <c r="D24" s="429" t="s">
        <v>389</v>
      </c>
      <c r="E24" s="73"/>
      <c r="F24" s="73" t="s">
        <v>420</v>
      </c>
      <c r="G24" s="73"/>
      <c r="H24" s="429" t="s">
        <v>464</v>
      </c>
      <c r="I24" s="73"/>
      <c r="J24" s="73"/>
    </row>
    <row r="25" spans="2:10" ht="11.25" customHeight="1">
      <c r="B25" s="1"/>
      <c r="C25" s="429" t="s">
        <v>383</v>
      </c>
      <c r="D25" s="429" t="s">
        <v>391</v>
      </c>
      <c r="E25" s="73"/>
      <c r="F25" s="64" t="s">
        <v>404</v>
      </c>
      <c r="G25" s="73"/>
      <c r="H25" s="429" t="s">
        <v>397</v>
      </c>
      <c r="I25" s="73"/>
      <c r="J25" s="73"/>
    </row>
    <row r="26" spans="2:10" ht="11.25" customHeight="1">
      <c r="B26" s="1"/>
      <c r="C26" s="429" t="s">
        <v>406</v>
      </c>
      <c r="D26" s="429" t="s">
        <v>393</v>
      </c>
      <c r="E26" s="73"/>
      <c r="F26" s="64" t="s">
        <v>421</v>
      </c>
      <c r="G26" s="73"/>
      <c r="H26" s="429" t="s">
        <v>399</v>
      </c>
      <c r="I26" s="73"/>
      <c r="J26" s="73"/>
    </row>
    <row r="27" spans="2:10" ht="11.25" customHeight="1">
      <c r="B27" s="1"/>
      <c r="C27" s="429" t="s">
        <v>408</v>
      </c>
      <c r="D27" s="429" t="s">
        <v>417</v>
      </c>
      <c r="E27" s="73"/>
      <c r="F27" s="64" t="s">
        <v>410</v>
      </c>
      <c r="G27" s="73"/>
      <c r="H27" s="429" t="s">
        <v>401</v>
      </c>
      <c r="I27" s="73"/>
      <c r="J27" s="73"/>
    </row>
    <row r="28" spans="2:10" ht="10.5" customHeight="1">
      <c r="B28" s="1"/>
      <c r="C28" s="567" t="s">
        <v>463</v>
      </c>
      <c r="D28" s="429" t="s">
        <v>395</v>
      </c>
      <c r="E28" s="73"/>
      <c r="F28" s="64" t="s">
        <v>384</v>
      </c>
      <c r="G28" s="73"/>
      <c r="H28" s="429" t="s">
        <v>403</v>
      </c>
      <c r="I28" s="73"/>
      <c r="J28" s="73"/>
    </row>
    <row r="29" spans="2:10" ht="11.25" customHeight="1">
      <c r="B29" s="1"/>
      <c r="C29" s="429" t="s">
        <v>385</v>
      </c>
      <c r="D29" s="429" t="s">
        <v>396</v>
      </c>
      <c r="E29" s="73"/>
      <c r="F29" s="64" t="s">
        <v>422</v>
      </c>
      <c r="G29" s="73"/>
      <c r="H29" s="429" t="s">
        <v>405</v>
      </c>
      <c r="I29" s="73"/>
      <c r="J29" s="73"/>
    </row>
    <row r="30" spans="2:10" ht="11.25" customHeight="1">
      <c r="B30" s="1"/>
      <c r="C30" s="429" t="s">
        <v>386</v>
      </c>
      <c r="D30" s="429" t="s">
        <v>418</v>
      </c>
      <c r="E30" s="73"/>
      <c r="F30" s="642" t="s">
        <v>461</v>
      </c>
      <c r="G30" s="610"/>
      <c r="H30" s="429" t="s">
        <v>424</v>
      </c>
      <c r="I30" s="73"/>
      <c r="J30" s="73"/>
    </row>
    <row r="31" spans="2:10" ht="11.25" customHeight="1">
      <c r="B31" s="1"/>
      <c r="C31" s="429" t="s">
        <v>387</v>
      </c>
      <c r="D31" s="429" t="s">
        <v>398</v>
      </c>
      <c r="E31" s="73"/>
      <c r="F31" s="429" t="s">
        <v>412</v>
      </c>
      <c r="G31" s="73"/>
      <c r="H31" s="73" t="s">
        <v>407</v>
      </c>
      <c r="I31" s="73"/>
      <c r="J31" s="73"/>
    </row>
    <row r="32" spans="2:10" ht="11.25" customHeight="1">
      <c r="B32" s="1"/>
      <c r="C32" s="73" t="s">
        <v>388</v>
      </c>
      <c r="D32" s="429" t="s">
        <v>460</v>
      </c>
      <c r="E32" s="73"/>
      <c r="F32" s="429" t="s">
        <v>414</v>
      </c>
      <c r="G32" s="73"/>
      <c r="H32" s="73" t="s">
        <v>409</v>
      </c>
      <c r="I32" s="73"/>
      <c r="J32" s="73"/>
    </row>
    <row r="33" spans="2:10" ht="11.25" customHeight="1">
      <c r="B33" s="1"/>
      <c r="C33" s="429"/>
      <c r="D33" s="429" t="s">
        <v>400</v>
      </c>
      <c r="E33" s="73"/>
      <c r="F33" s="429" t="s">
        <v>416</v>
      </c>
      <c r="G33" s="73"/>
      <c r="H33" s="73" t="s">
        <v>425</v>
      </c>
      <c r="I33" s="73"/>
      <c r="J33" s="73"/>
    </row>
    <row r="34" spans="2:10" ht="11.25" customHeight="1">
      <c r="B34" s="1"/>
      <c r="C34" s="429"/>
      <c r="D34" s="429" t="s">
        <v>419</v>
      </c>
      <c r="E34" s="73"/>
      <c r="F34" s="429" t="s">
        <v>390</v>
      </c>
      <c r="G34" s="73"/>
      <c r="H34" s="73" t="s">
        <v>411</v>
      </c>
      <c r="I34" s="73"/>
      <c r="J34" s="73"/>
    </row>
    <row r="35" spans="2:10" ht="11.25" customHeight="1">
      <c r="B35" s="1"/>
      <c r="C35" s="429"/>
      <c r="D35" s="429" t="s">
        <v>465</v>
      </c>
      <c r="E35" s="73"/>
      <c r="F35" s="429" t="s">
        <v>423</v>
      </c>
      <c r="G35" s="73"/>
      <c r="H35" s="73" t="s">
        <v>413</v>
      </c>
      <c r="I35" s="73"/>
      <c r="J35" s="73"/>
    </row>
    <row r="36" spans="2:10" ht="11.25" customHeight="1">
      <c r="B36" s="1"/>
      <c r="C36" s="429"/>
      <c r="F36" s="429" t="s">
        <v>392</v>
      </c>
      <c r="G36" s="73"/>
      <c r="H36" s="73" t="s">
        <v>415</v>
      </c>
      <c r="I36" s="73"/>
      <c r="J36" s="73"/>
    </row>
    <row r="37" spans="2:10" ht="11.25" customHeight="1">
      <c r="B37" s="1"/>
      <c r="C37" s="73"/>
      <c r="G37" s="73"/>
      <c r="H37" s="73"/>
      <c r="I37" s="73"/>
      <c r="J37" s="73"/>
    </row>
    <row r="38" spans="3:9" ht="28.5" customHeight="1">
      <c r="C38" s="634" t="s">
        <v>370</v>
      </c>
      <c r="D38" s="635"/>
      <c r="E38" s="635"/>
      <c r="F38" s="635"/>
      <c r="G38" s="635"/>
      <c r="H38" s="635"/>
      <c r="I38" s="635"/>
    </row>
    <row r="39" spans="3:9" ht="12.75" customHeight="1">
      <c r="C39" s="641" t="s">
        <v>300</v>
      </c>
      <c r="D39" s="617"/>
      <c r="E39" s="617"/>
      <c r="F39" s="617"/>
      <c r="G39" s="617"/>
      <c r="H39" s="617"/>
      <c r="I39" s="503"/>
    </row>
    <row r="40" spans="3:9" ht="12.75" customHeight="1">
      <c r="C40" s="502"/>
      <c r="D40" s="502"/>
      <c r="E40" s="502"/>
      <c r="F40" s="503"/>
      <c r="G40" s="502"/>
      <c r="H40" s="502"/>
      <c r="I40" s="502"/>
    </row>
    <row r="41" spans="3:8" ht="12.75" customHeight="1">
      <c r="C41" s="1"/>
      <c r="D41" s="1"/>
      <c r="E41" s="1"/>
      <c r="F41" s="1"/>
      <c r="G41" s="1"/>
      <c r="H41" s="1"/>
    </row>
    <row r="42" spans="3:8" ht="12.75" customHeight="1">
      <c r="C42" s="1"/>
      <c r="D42" s="1"/>
      <c r="E42" s="1"/>
      <c r="F42" s="1"/>
      <c r="G42" s="1"/>
      <c r="H42" s="1"/>
    </row>
    <row r="43" spans="3:8" ht="12.75" customHeight="1">
      <c r="C43" s="1"/>
      <c r="D43" s="1"/>
      <c r="E43" s="1"/>
      <c r="F43" s="1"/>
      <c r="G43" s="1"/>
      <c r="H43" s="1"/>
    </row>
    <row r="44" spans="3:7" ht="12.75" customHeight="1">
      <c r="C44" s="1"/>
      <c r="D44" s="1"/>
      <c r="G44" s="1"/>
    </row>
    <row r="45" spans="4:7" ht="12.75" customHeight="1">
      <c r="D45" s="1"/>
      <c r="G45" s="1"/>
    </row>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9">
    <mergeCell ref="A1:I1"/>
    <mergeCell ref="A2:I2"/>
    <mergeCell ref="A3:I3"/>
    <mergeCell ref="A4:I4"/>
    <mergeCell ref="D8:F8"/>
    <mergeCell ref="C39:H39"/>
    <mergeCell ref="C38:I38"/>
    <mergeCell ref="F30:G30"/>
    <mergeCell ref="C19:H19"/>
  </mergeCells>
  <printOptions/>
  <pageMargins left="0.5" right="0.5" top="0.5" bottom="0.55" header="0.75" footer="0.3"/>
  <pageSetup fitToHeight="1" fitToWidth="1" horizontalDpi="600" verticalDpi="600" orientation="landscape" r:id="rId2"/>
  <headerFooter alignWithMargins="0">
    <oddFooter>&amp;L&amp;A&amp;R&amp;"Arial,Regular"&amp;8Page 13</oddFooter>
  </headerFooter>
  <drawing r:id="rId1"/>
</worksheet>
</file>

<file path=xl/worksheets/sheet16.xml><?xml version="1.0" encoding="utf-8"?>
<worksheet xmlns="http://schemas.openxmlformats.org/spreadsheetml/2006/main" xmlns:r="http://schemas.openxmlformats.org/officeDocument/2006/relationships">
  <sheetPr codeName="Sheet53">
    <pageSetUpPr fitToPage="1"/>
  </sheetPr>
  <dimension ref="A1:BJ31"/>
  <sheetViews>
    <sheetView workbookViewId="0" topLeftCell="A1">
      <selection activeCell="A5" sqref="A5"/>
    </sheetView>
  </sheetViews>
  <sheetFormatPr defaultColWidth="9.33203125" defaultRowHeight="12.75"/>
  <cols>
    <col min="1" max="2" width="3.33203125" style="64" customWidth="1"/>
    <col min="3" max="3" width="44.33203125" style="64" customWidth="1"/>
    <col min="4" max="4" width="12.33203125" style="64" customWidth="1"/>
    <col min="5" max="5" width="5.33203125" style="64" customWidth="1"/>
    <col min="6" max="6" width="12.33203125" style="64" customWidth="1"/>
    <col min="7" max="7" width="5.33203125" style="64" customWidth="1"/>
    <col min="8" max="8" width="12.33203125" style="64" customWidth="1"/>
    <col min="9" max="9" width="9.16015625" style="64" customWidth="1"/>
    <col min="10" max="10" width="14" style="64" customWidth="1"/>
    <col min="11" max="11" width="2.83203125" style="64" customWidth="1"/>
    <col min="12" max="13" width="11.33203125" style="64" customWidth="1"/>
    <col min="14" max="14" width="4" style="64" customWidth="1"/>
    <col min="15" max="16" width="11.33203125" style="64" customWidth="1"/>
    <col min="17" max="16384" width="10.66015625" style="64" customWidth="1"/>
  </cols>
  <sheetData>
    <row r="1" spans="1:16" ht="14.25" customHeight="1">
      <c r="A1" s="631" t="s">
        <v>88</v>
      </c>
      <c r="B1" s="631"/>
      <c r="C1" s="631"/>
      <c r="D1" s="631"/>
      <c r="E1" s="631"/>
      <c r="F1" s="631"/>
      <c r="G1" s="631"/>
      <c r="H1" s="631"/>
      <c r="I1" s="631"/>
      <c r="J1" s="631"/>
      <c r="K1" s="631"/>
      <c r="L1" s="323"/>
      <c r="M1" s="323"/>
      <c r="N1" s="264"/>
      <c r="O1" s="264"/>
      <c r="P1" s="264"/>
    </row>
    <row r="2" spans="1:16" ht="11.25" customHeight="1">
      <c r="A2" s="640" t="s">
        <v>308</v>
      </c>
      <c r="B2" s="640"/>
      <c r="C2" s="640"/>
      <c r="D2" s="640"/>
      <c r="E2" s="640"/>
      <c r="F2" s="640"/>
      <c r="G2" s="640"/>
      <c r="H2" s="640"/>
      <c r="I2" s="640"/>
      <c r="J2" s="640"/>
      <c r="K2" s="640"/>
      <c r="L2" s="325"/>
      <c r="M2" s="325"/>
      <c r="N2" s="266"/>
      <c r="O2" s="266"/>
      <c r="P2" s="266"/>
    </row>
    <row r="3" spans="1:16" ht="11.25" customHeight="1">
      <c r="A3" s="633" t="s">
        <v>146</v>
      </c>
      <c r="B3" s="633"/>
      <c r="C3" s="633"/>
      <c r="D3" s="633"/>
      <c r="E3" s="633"/>
      <c r="F3" s="633"/>
      <c r="G3" s="633"/>
      <c r="H3" s="633"/>
      <c r="I3" s="633"/>
      <c r="J3" s="633"/>
      <c r="K3" s="633"/>
      <c r="L3" s="326"/>
      <c r="M3" s="326"/>
      <c r="N3" s="265"/>
      <c r="O3" s="265"/>
      <c r="P3" s="265"/>
    </row>
    <row r="4" spans="1:16" ht="11.25" customHeight="1">
      <c r="A4" s="633" t="s">
        <v>162</v>
      </c>
      <c r="B4" s="633"/>
      <c r="C4" s="633"/>
      <c r="D4" s="633"/>
      <c r="E4" s="633"/>
      <c r="F4" s="633"/>
      <c r="G4" s="633"/>
      <c r="H4" s="633"/>
      <c r="I4" s="633"/>
      <c r="J4" s="633"/>
      <c r="K4" s="633"/>
      <c r="L4" s="326"/>
      <c r="M4" s="326"/>
      <c r="N4" s="265"/>
      <c r="O4" s="265"/>
      <c r="P4" s="265"/>
    </row>
    <row r="5" spans="3:62" ht="6" customHeight="1">
      <c r="C5" s="276"/>
      <c r="D5" s="276"/>
      <c r="E5" s="276"/>
      <c r="F5" s="276"/>
      <c r="G5" s="276"/>
      <c r="H5" s="276"/>
      <c r="I5" s="276"/>
      <c r="J5" s="276"/>
      <c r="K5" s="276"/>
      <c r="L5" s="66"/>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row>
    <row r="6" spans="3:62" ht="11.25" customHeight="1">
      <c r="C6" s="458"/>
      <c r="D6" s="276"/>
      <c r="E6" s="276"/>
      <c r="F6" s="276"/>
      <c r="G6" s="276"/>
      <c r="H6" s="276"/>
      <c r="I6" s="276"/>
      <c r="J6" s="276"/>
      <c r="K6" s="276"/>
      <c r="L6" s="66"/>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row>
    <row r="7" spans="3:59" ht="12.75" customHeight="1">
      <c r="C7" s="277" t="s">
        <v>269</v>
      </c>
      <c r="D7" s="277"/>
      <c r="E7" s="277"/>
      <c r="F7" s="277"/>
      <c r="G7" s="277"/>
      <c r="H7" s="277"/>
      <c r="I7" s="277"/>
      <c r="J7" s="277"/>
      <c r="K7" s="277"/>
      <c r="L7" s="279"/>
      <c r="M7" s="279"/>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row>
    <row r="8" spans="3:59" ht="4.5" customHeight="1">
      <c r="C8" s="280"/>
      <c r="D8" s="280"/>
      <c r="E8" s="280"/>
      <c r="F8" s="280"/>
      <c r="G8" s="280"/>
      <c r="H8" s="280"/>
      <c r="I8" s="280"/>
      <c r="J8" s="280"/>
      <c r="K8"/>
      <c r="L8"/>
      <c r="M8"/>
      <c r="N8"/>
      <c r="O8"/>
      <c r="P8"/>
      <c r="Q8"/>
      <c r="R8"/>
      <c r="S8"/>
      <c r="T8"/>
      <c r="U8"/>
      <c r="V8"/>
      <c r="W8"/>
      <c r="X8"/>
      <c r="Y8"/>
      <c r="Z8"/>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row>
    <row r="9" spans="3:59" ht="21.75" customHeight="1">
      <c r="C9" s="578"/>
      <c r="D9" s="281" t="s">
        <v>270</v>
      </c>
      <c r="E9" s="282"/>
      <c r="F9" s="283" t="s">
        <v>271</v>
      </c>
      <c r="G9" s="281"/>
      <c r="H9" s="283" t="s">
        <v>116</v>
      </c>
      <c r="I9" s="1"/>
      <c r="J9" s="7"/>
      <c r="K9"/>
      <c r="L9"/>
      <c r="M9"/>
      <c r="N9"/>
      <c r="O9"/>
      <c r="P9"/>
      <c r="Q9"/>
      <c r="R9"/>
      <c r="S9"/>
      <c r="T9"/>
      <c r="U9"/>
      <c r="V9"/>
      <c r="W9"/>
      <c r="X9"/>
      <c r="Y9"/>
      <c r="Z9"/>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row>
    <row r="10" spans="3:59" ht="6.75" customHeight="1">
      <c r="C10" s="80"/>
      <c r="D10" s="17"/>
      <c r="E10" s="32"/>
      <c r="F10" s="17"/>
      <c r="G10" s="284"/>
      <c r="H10" s="17"/>
      <c r="I10"/>
      <c r="J10"/>
      <c r="K10"/>
      <c r="L10" s="279"/>
      <c r="M10" s="279"/>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row>
    <row r="11" spans="3:59" ht="8.25" customHeight="1">
      <c r="C11" s="280"/>
      <c r="D11" s="285"/>
      <c r="E11" s="286"/>
      <c r="F11" s="285"/>
      <c r="G11" s="287"/>
      <c r="H11" s="285"/>
      <c r="I11" s="288"/>
      <c r="J11" s="288"/>
      <c r="K11" s="58"/>
      <c r="N11" s="49"/>
      <c r="O11" s="49"/>
      <c r="P11" s="49"/>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row>
    <row r="12" spans="3:59" ht="13.5" customHeight="1">
      <c r="C12" s="280" t="s">
        <v>375</v>
      </c>
      <c r="D12" s="289">
        <v>774</v>
      </c>
      <c r="E12" s="290"/>
      <c r="F12" s="289">
        <v>276</v>
      </c>
      <c r="G12" s="291"/>
      <c r="H12" s="289">
        <f>+D12+F12</f>
        <v>1050</v>
      </c>
      <c r="I12" s="288"/>
      <c r="J12" s="288"/>
      <c r="K12" s="58"/>
      <c r="N12" s="49"/>
      <c r="O12" s="49"/>
      <c r="P12" s="49"/>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row>
    <row r="13" spans="3:59" ht="12.75" customHeight="1">
      <c r="C13" s="292" t="s">
        <v>376</v>
      </c>
      <c r="D13" s="50">
        <v>43</v>
      </c>
      <c r="E13" s="100"/>
      <c r="F13" s="50">
        <v>173</v>
      </c>
      <c r="G13" s="50"/>
      <c r="H13" s="50">
        <f>SUM(D13:F13)</f>
        <v>216</v>
      </c>
      <c r="I13" s="288"/>
      <c r="J13" s="288"/>
      <c r="K13" s="58"/>
      <c r="N13" s="49"/>
      <c r="O13" s="49"/>
      <c r="P13" s="49"/>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row>
    <row r="14" spans="3:59" ht="14.25" customHeight="1">
      <c r="C14" s="292" t="s">
        <v>272</v>
      </c>
      <c r="D14" s="17">
        <f>+D13/D12</f>
        <v>0.05555555555555555</v>
      </c>
      <c r="E14" s="32"/>
      <c r="F14" s="17">
        <f>+F13/F12</f>
        <v>0.6268115942028986</v>
      </c>
      <c r="G14" s="293"/>
      <c r="H14" s="17">
        <f>+H13/H12</f>
        <v>0.2057142857142857</v>
      </c>
      <c r="I14" s="288"/>
      <c r="J14" s="288"/>
      <c r="K14" s="58"/>
      <c r="N14" s="49"/>
      <c r="O14" s="49"/>
      <c r="P14" s="49"/>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row>
    <row r="15" spans="3:59" ht="16.5" customHeight="1" thickBot="1">
      <c r="C15" s="280" t="s">
        <v>466</v>
      </c>
      <c r="D15" s="294">
        <f>+D12-D13</f>
        <v>731</v>
      </c>
      <c r="E15" s="295"/>
      <c r="F15" s="294">
        <f>+F12-F13</f>
        <v>103</v>
      </c>
      <c r="G15" s="296"/>
      <c r="H15" s="294">
        <f>+D15+F15</f>
        <v>834</v>
      </c>
      <c r="I15" s="288"/>
      <c r="J15" s="288"/>
      <c r="K15" s="58"/>
      <c r="N15" s="49"/>
      <c r="O15" s="49"/>
      <c r="P15" s="49"/>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row>
    <row r="16" spans="3:59" ht="8.25" customHeight="1" thickTop="1">
      <c r="C16" s="280"/>
      <c r="D16" s="285"/>
      <c r="E16" s="286"/>
      <c r="F16" s="285"/>
      <c r="G16" s="287"/>
      <c r="H16" s="285"/>
      <c r="I16" s="288"/>
      <c r="J16" s="288"/>
      <c r="K16" s="58"/>
      <c r="N16" s="49"/>
      <c r="O16" s="49"/>
      <c r="P16" s="49"/>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row>
    <row r="17" spans="3:59" ht="14.25" customHeight="1">
      <c r="C17" s="280" t="s">
        <v>455</v>
      </c>
      <c r="D17" s="289">
        <f>'Reinsurance Recoverable'!E15-F17</f>
        <v>789</v>
      </c>
      <c r="E17" s="290"/>
      <c r="F17" s="289">
        <v>282</v>
      </c>
      <c r="G17" s="287"/>
      <c r="H17" s="289">
        <f>+D17+F17</f>
        <v>1071</v>
      </c>
      <c r="I17" s="288"/>
      <c r="J17" s="288"/>
      <c r="K17" s="58"/>
      <c r="N17" s="49"/>
      <c r="O17" s="49"/>
      <c r="P17" s="49"/>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row>
    <row r="18" spans="3:59" ht="14.25" customHeight="1">
      <c r="C18" s="58" t="s">
        <v>454</v>
      </c>
      <c r="D18" s="50">
        <v>42</v>
      </c>
      <c r="E18" s="100"/>
      <c r="F18" s="50">
        <v>162</v>
      </c>
      <c r="G18" s="287"/>
      <c r="H18" s="50">
        <f>SUM(D18:F18)</f>
        <v>204</v>
      </c>
      <c r="I18" s="288"/>
      <c r="J18" s="288"/>
      <c r="K18" s="58"/>
      <c r="N18" s="49"/>
      <c r="O18" s="49"/>
      <c r="P18" s="49"/>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row>
    <row r="19" spans="3:59" ht="14.25" customHeight="1">
      <c r="C19" s="58" t="s">
        <v>272</v>
      </c>
      <c r="D19" s="17">
        <f>+D18/D17</f>
        <v>0.053231939163498096</v>
      </c>
      <c r="E19" s="32"/>
      <c r="F19" s="17">
        <f>+F18/F17</f>
        <v>0.574468085106383</v>
      </c>
      <c r="G19" s="287"/>
      <c r="H19" s="17">
        <f>+H18/H17</f>
        <v>0.19047619047619047</v>
      </c>
      <c r="I19" s="288"/>
      <c r="J19" s="288"/>
      <c r="K19" s="58"/>
      <c r="N19" s="49"/>
      <c r="O19" s="49"/>
      <c r="P19" s="49"/>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row>
    <row r="20" spans="3:59" ht="15" customHeight="1" thickBot="1">
      <c r="C20" s="280" t="s">
        <v>467</v>
      </c>
      <c r="D20" s="294">
        <f>+D17-D18</f>
        <v>747</v>
      </c>
      <c r="E20" s="295"/>
      <c r="F20" s="294">
        <f>+F17-F18</f>
        <v>120</v>
      </c>
      <c r="G20" s="296"/>
      <c r="H20" s="294">
        <f>+D20+F20</f>
        <v>867</v>
      </c>
      <c r="I20" s="288"/>
      <c r="J20" s="288"/>
      <c r="K20" s="58"/>
      <c r="N20" s="49"/>
      <c r="O20" s="49"/>
      <c r="P20" s="49"/>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row>
    <row r="21" spans="3:59" ht="9" customHeight="1" thickTop="1">
      <c r="C21" s="280"/>
      <c r="D21" s="285"/>
      <c r="E21" s="286"/>
      <c r="F21" s="285"/>
      <c r="G21" s="287"/>
      <c r="H21" s="285"/>
      <c r="I21" s="288"/>
      <c r="J21" s="288"/>
      <c r="K21" s="58"/>
      <c r="N21" s="49"/>
      <c r="O21" s="49"/>
      <c r="P21" s="49"/>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row>
    <row r="22" spans="3:59" ht="8.25" customHeight="1">
      <c r="C22" s="280"/>
      <c r="D22" s="285"/>
      <c r="E22" s="286"/>
      <c r="F22" s="285"/>
      <c r="G22" s="287"/>
      <c r="H22" s="285"/>
      <c r="I22" s="288"/>
      <c r="J22" s="288"/>
      <c r="K22" s="58"/>
      <c r="N22" s="49"/>
      <c r="O22" s="49"/>
      <c r="P22" s="49"/>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row>
    <row r="23" spans="3:59" ht="13.5" customHeight="1">
      <c r="C23" s="645" t="s">
        <v>334</v>
      </c>
      <c r="D23" s="645"/>
      <c r="E23" s="645"/>
      <c r="F23" s="645"/>
      <c r="G23" s="645"/>
      <c r="H23" s="645"/>
      <c r="I23" s="645"/>
      <c r="J23" s="645"/>
      <c r="K23" s="297"/>
      <c r="L23" s="298"/>
      <c r="M23" s="298"/>
      <c r="N23" s="299"/>
      <c r="O23" s="299"/>
      <c r="P23" s="299"/>
      <c r="Q23" s="72"/>
      <c r="R23" s="72"/>
      <c r="S23" s="72"/>
      <c r="T23" s="72"/>
      <c r="U23" s="72"/>
      <c r="V23" s="72"/>
      <c r="W23" s="72"/>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row>
    <row r="24" spans="3:59" ht="32.25" customHeight="1">
      <c r="C24" s="645" t="s">
        <v>372</v>
      </c>
      <c r="D24" s="646"/>
      <c r="E24" s="646"/>
      <c r="F24" s="646"/>
      <c r="G24" s="646"/>
      <c r="H24" s="646"/>
      <c r="I24" s="646"/>
      <c r="J24" s="646"/>
      <c r="K24" s="297"/>
      <c r="L24" s="300"/>
      <c r="M24" s="300"/>
      <c r="N24" s="301"/>
      <c r="O24" s="299"/>
      <c r="P24" s="299"/>
      <c r="Q24" s="72"/>
      <c r="R24" s="72"/>
      <c r="S24" s="72"/>
      <c r="T24" s="72"/>
      <c r="U24" s="72"/>
      <c r="V24" s="72"/>
      <c r="W24" s="72"/>
      <c r="X24" s="72"/>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row>
    <row r="25" spans="3:13" s="1" customFormat="1" ht="13.5" customHeight="1">
      <c r="C25" s="643" t="s">
        <v>335</v>
      </c>
      <c r="D25" s="644"/>
      <c r="E25" s="644"/>
      <c r="F25" s="644"/>
      <c r="G25" s="644"/>
      <c r="H25" s="644"/>
      <c r="I25" s="644"/>
      <c r="J25" s="644"/>
      <c r="K25" s="23"/>
      <c r="M25" s="49"/>
    </row>
    <row r="26" spans="6:13" s="1" customFormat="1" ht="12.75">
      <c r="F26" s="73"/>
      <c r="G26" s="73"/>
      <c r="J26" s="23"/>
      <c r="K26" s="23"/>
      <c r="M26" s="49"/>
    </row>
    <row r="27" spans="6:13" s="1" customFormat="1" ht="12.75">
      <c r="F27" s="302"/>
      <c r="G27" s="302"/>
      <c r="J27" s="23"/>
      <c r="K27" s="23"/>
      <c r="M27" s="49"/>
    </row>
    <row r="28" spans="6:13" s="1" customFormat="1" ht="12.75">
      <c r="F28" s="23"/>
      <c r="G28" s="23"/>
      <c r="J28" s="303"/>
      <c r="K28" s="303"/>
      <c r="M28" s="49"/>
    </row>
    <row r="29" spans="6:11" s="1" customFormat="1" ht="11.25">
      <c r="F29" s="23"/>
      <c r="G29" s="23"/>
      <c r="J29" s="23"/>
      <c r="K29" s="23"/>
    </row>
    <row r="30" spans="6:11" s="1" customFormat="1" ht="11.25">
      <c r="F30" s="23"/>
      <c r="G30" s="23"/>
      <c r="J30" s="23"/>
      <c r="K30" s="23"/>
    </row>
    <row r="31" spans="6:11" s="1" customFormat="1" ht="11.25">
      <c r="F31" s="23"/>
      <c r="G31" s="23"/>
      <c r="J31" s="23"/>
      <c r="K31" s="23"/>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sheetData>
  <mergeCells count="7">
    <mergeCell ref="C25:J25"/>
    <mergeCell ref="C23:J23"/>
    <mergeCell ref="C24:J24"/>
    <mergeCell ref="A1:K1"/>
    <mergeCell ref="A2:K2"/>
    <mergeCell ref="A3:K3"/>
    <mergeCell ref="A4:K4"/>
  </mergeCells>
  <hyperlinks>
    <hyperlink ref="K64" location="'Loss Reserve Rollforward'!c50" display="'Loss Reserve Rollforward'!c50"/>
    <hyperlink ref="E37" location="'Consol Bal Sheet'!j17" display="'Consol Bal Sheet'!j17"/>
    <hyperlink ref="E64" location="'Loss Reserve Rollforward'!C45" display="'Loss Reserve Rollforward'!C45"/>
  </hyperlinks>
  <printOptions/>
  <pageMargins left="0.5" right="0.5" top="0.5" bottom="0.55" header="0.75" footer="0.3"/>
  <pageSetup fitToHeight="1" fitToWidth="1" horizontalDpi="600" verticalDpi="600" orientation="landscape" r:id="rId2"/>
  <headerFooter alignWithMargins="0">
    <oddFooter>&amp;L&amp;A&amp;R&amp;"Arial,Regular"&amp;8Page 14</oddFooter>
  </headerFooter>
  <drawing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P90"/>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48.5" style="1" customWidth="1"/>
    <col min="4" max="4" width="2.83203125" style="1" customWidth="1"/>
    <col min="5" max="5" width="13.83203125" style="1" customWidth="1"/>
    <col min="6" max="6" width="8.83203125" style="1" customWidth="1"/>
    <col min="7" max="7" width="3.33203125" style="1" customWidth="1"/>
    <col min="8" max="8" width="13.83203125" style="1" customWidth="1"/>
    <col min="9" max="9" width="8.83203125" style="1" customWidth="1"/>
    <col min="10" max="10" width="15.83203125" style="1" customWidth="1"/>
    <col min="11" max="11" width="2.83203125" style="1" customWidth="1"/>
    <col min="12" max="12" width="15.83203125" style="1" customWidth="1"/>
    <col min="13" max="13" width="2.83203125" style="1" customWidth="1"/>
    <col min="14" max="14" width="15.5" style="1" customWidth="1"/>
    <col min="15" max="15" width="2.83203125" style="1" customWidth="1"/>
    <col min="16" max="16" width="15.5" style="1" customWidth="1"/>
    <col min="17" max="18" width="2.83203125" style="1" customWidth="1"/>
    <col min="19" max="19" width="14.83203125" style="1" customWidth="1"/>
    <col min="20" max="22" width="9.5" style="1" customWidth="1"/>
    <col min="23" max="23" width="6.16015625" style="1" customWidth="1"/>
    <col min="24" max="24" width="9.66015625" style="1" customWidth="1"/>
    <col min="25" max="25" width="8.5" style="1" customWidth="1"/>
    <col min="26" max="26" width="9.33203125" style="1" customWidth="1"/>
    <col min="27" max="16384" width="8.16015625" style="1" customWidth="1"/>
  </cols>
  <sheetData>
    <row r="1" spans="1:27" ht="12.75">
      <c r="A1" s="647" t="s">
        <v>88</v>
      </c>
      <c r="B1" s="647"/>
      <c r="C1" s="647"/>
      <c r="D1" s="647"/>
      <c r="E1" s="647"/>
      <c r="F1" s="647"/>
      <c r="G1" s="647"/>
      <c r="H1" s="647"/>
      <c r="I1" s="647"/>
      <c r="J1" s="647"/>
      <c r="K1" s="647"/>
      <c r="L1" s="647"/>
      <c r="M1" s="647"/>
      <c r="N1" s="324"/>
      <c r="O1" s="324"/>
      <c r="P1" s="324"/>
      <c r="Q1" s="324"/>
      <c r="R1" s="324"/>
      <c r="S1" s="324"/>
      <c r="T1" s="83"/>
      <c r="U1" s="83"/>
      <c r="V1" s="83"/>
      <c r="W1" s="83"/>
      <c r="X1" s="83"/>
      <c r="Y1" s="83"/>
      <c r="Z1" s="83"/>
      <c r="AA1" s="83"/>
    </row>
    <row r="2" spans="1:27" ht="12.75" customHeight="1">
      <c r="A2" s="648" t="s">
        <v>191</v>
      </c>
      <c r="B2" s="648"/>
      <c r="C2" s="648"/>
      <c r="D2" s="648"/>
      <c r="E2" s="648"/>
      <c r="F2" s="648"/>
      <c r="G2" s="648"/>
      <c r="H2" s="648"/>
      <c r="I2" s="648"/>
      <c r="J2" s="648"/>
      <c r="K2" s="648"/>
      <c r="L2" s="648"/>
      <c r="M2" s="648"/>
      <c r="N2" s="51"/>
      <c r="O2" s="51"/>
      <c r="P2" s="51"/>
      <c r="Q2" s="51"/>
      <c r="R2" s="51"/>
      <c r="S2" s="51"/>
      <c r="T2" s="83"/>
      <c r="U2" s="83"/>
      <c r="V2" s="83"/>
      <c r="W2" s="83"/>
      <c r="X2" s="83"/>
      <c r="Y2" s="83"/>
      <c r="Z2" s="83"/>
      <c r="AA2" s="83"/>
    </row>
    <row r="3" spans="1:27" ht="12.75" customHeight="1">
      <c r="A3" s="649" t="s">
        <v>146</v>
      </c>
      <c r="B3" s="649"/>
      <c r="C3" s="649"/>
      <c r="D3" s="649"/>
      <c r="E3" s="649"/>
      <c r="F3" s="649"/>
      <c r="G3" s="649"/>
      <c r="H3" s="649"/>
      <c r="I3" s="649"/>
      <c r="J3" s="649"/>
      <c r="K3" s="649"/>
      <c r="L3" s="649"/>
      <c r="M3" s="649"/>
      <c r="N3" s="327"/>
      <c r="O3" s="327"/>
      <c r="P3" s="327"/>
      <c r="Q3" s="327"/>
      <c r="R3" s="327"/>
      <c r="S3" s="327"/>
      <c r="T3" s="83"/>
      <c r="U3" s="83"/>
      <c r="V3" s="83"/>
      <c r="W3" s="83"/>
      <c r="X3" s="83"/>
      <c r="Y3" s="83"/>
      <c r="Z3" s="83"/>
      <c r="AA3" s="83"/>
    </row>
    <row r="4" spans="1:27" ht="12.75" customHeight="1">
      <c r="A4" s="649" t="s">
        <v>162</v>
      </c>
      <c r="B4" s="649"/>
      <c r="C4" s="649"/>
      <c r="D4" s="649"/>
      <c r="E4" s="649"/>
      <c r="F4" s="649"/>
      <c r="G4" s="649"/>
      <c r="H4" s="649"/>
      <c r="I4" s="649"/>
      <c r="J4" s="649"/>
      <c r="K4" s="649"/>
      <c r="L4" s="649"/>
      <c r="M4" s="649"/>
      <c r="N4" s="327"/>
      <c r="O4" s="327"/>
      <c r="P4" s="327"/>
      <c r="Q4" s="327"/>
      <c r="R4" s="327"/>
      <c r="S4" s="327"/>
      <c r="T4" s="83"/>
      <c r="U4" s="83"/>
      <c r="V4" s="83"/>
      <c r="W4" s="83"/>
      <c r="X4" s="83"/>
      <c r="Y4" s="83"/>
      <c r="Z4" s="83"/>
      <c r="AA4" s="83"/>
    </row>
    <row r="5" spans="3:18" ht="7.5" customHeight="1">
      <c r="C5" s="458"/>
      <c r="D5" s="458"/>
      <c r="E5" s="458"/>
      <c r="F5" s="458"/>
      <c r="G5" s="458"/>
      <c r="H5" s="458"/>
      <c r="I5" s="458"/>
      <c r="J5" s="458"/>
      <c r="K5" s="458"/>
      <c r="L5" s="7"/>
      <c r="M5" s="7"/>
      <c r="N5" s="7"/>
      <c r="O5" s="7"/>
      <c r="P5" s="7"/>
      <c r="Q5" s="7"/>
      <c r="R5" s="7"/>
    </row>
    <row r="6" spans="3:21" ht="12" customHeight="1">
      <c r="C6" s="189"/>
      <c r="D6" s="189"/>
      <c r="E6" s="256" t="s">
        <v>207</v>
      </c>
      <c r="F6" s="256"/>
      <c r="G6" s="256"/>
      <c r="H6" s="256" t="s">
        <v>206</v>
      </c>
      <c r="I6" s="256"/>
      <c r="J6" s="256"/>
      <c r="K6" s="256"/>
      <c r="L6" s="487"/>
      <c r="M6" s="256"/>
      <c r="N6" s="487"/>
      <c r="O6" s="256"/>
      <c r="P6" s="256"/>
      <c r="Q6" s="256"/>
      <c r="R6" s="256"/>
      <c r="S6"/>
      <c r="T6"/>
      <c r="U6"/>
    </row>
    <row r="7" spans="5:21" ht="12" customHeight="1">
      <c r="E7" s="187">
        <v>2008</v>
      </c>
      <c r="F7" s="447"/>
      <c r="G7" s="447"/>
      <c r="H7" s="187">
        <v>2007</v>
      </c>
      <c r="I7" s="447"/>
      <c r="J7" s="447"/>
      <c r="K7" s="447"/>
      <c r="L7" s="7"/>
      <c r="M7" s="447"/>
      <c r="N7" s="308"/>
      <c r="O7" s="152"/>
      <c r="P7" s="447"/>
      <c r="Q7" s="152"/>
      <c r="R7" s="447"/>
      <c r="S7"/>
      <c r="T7"/>
      <c r="U7"/>
    </row>
    <row r="8" spans="3:21" ht="12" customHeight="1">
      <c r="C8" s="171" t="s">
        <v>222</v>
      </c>
      <c r="D8" s="171"/>
      <c r="E8" s="39"/>
      <c r="F8" s="39"/>
      <c r="G8" s="39"/>
      <c r="H8" s="39"/>
      <c r="I8" s="39"/>
      <c r="J8" s="39"/>
      <c r="K8" s="39"/>
      <c r="L8" s="308"/>
      <c r="M8" s="71"/>
      <c r="N8" s="71"/>
      <c r="O8" s="152"/>
      <c r="P8" s="116"/>
      <c r="Q8" s="152"/>
      <c r="R8" s="116"/>
      <c r="S8"/>
      <c r="T8"/>
      <c r="U8"/>
    </row>
    <row r="9" spans="3:21" ht="12" customHeight="1">
      <c r="C9" s="1" t="s">
        <v>274</v>
      </c>
      <c r="E9" s="29">
        <f>+'Consol Bal Sheet'!E9</f>
        <v>32619</v>
      </c>
      <c r="F9" s="29"/>
      <c r="G9" s="29"/>
      <c r="H9" s="29">
        <v>33184</v>
      </c>
      <c r="I9" s="29"/>
      <c r="J9" s="29"/>
      <c r="K9" s="29"/>
      <c r="L9" s="7"/>
      <c r="M9" s="30"/>
      <c r="N9" s="7"/>
      <c r="O9" s="379"/>
      <c r="P9" s="30"/>
      <c r="Q9" s="379"/>
      <c r="R9" s="30"/>
      <c r="S9"/>
      <c r="T9"/>
      <c r="U9"/>
    </row>
    <row r="10" spans="3:21" ht="12" customHeight="1">
      <c r="C10" s="1" t="s">
        <v>275</v>
      </c>
      <c r="E10" s="59">
        <v>2960</v>
      </c>
      <c r="F10" s="59"/>
      <c r="G10" s="59"/>
      <c r="H10" s="59">
        <v>3015</v>
      </c>
      <c r="I10" s="59"/>
      <c r="J10" s="59"/>
      <c r="K10" s="59"/>
      <c r="L10" s="7"/>
      <c r="M10" s="35"/>
      <c r="N10" s="7"/>
      <c r="O10" s="379"/>
      <c r="P10" s="35"/>
      <c r="Q10" s="379"/>
      <c r="R10" s="50"/>
      <c r="S10"/>
      <c r="T10"/>
      <c r="U10"/>
    </row>
    <row r="11" spans="3:21" ht="12" customHeight="1">
      <c r="C11" s="1" t="s">
        <v>507</v>
      </c>
      <c r="E11" s="59">
        <f>+'Consol Bal Sheet'!E12</f>
        <v>4795</v>
      </c>
      <c r="F11" s="59"/>
      <c r="G11" s="59"/>
      <c r="H11" s="59">
        <v>2631</v>
      </c>
      <c r="I11" s="59"/>
      <c r="J11" s="59"/>
      <c r="K11" s="59"/>
      <c r="L11" s="7"/>
      <c r="M11" s="35"/>
      <c r="N11" s="7"/>
      <c r="O11" s="379"/>
      <c r="P11" s="35"/>
      <c r="Q11" s="379"/>
      <c r="R11" s="35"/>
      <c r="S11"/>
      <c r="T11"/>
      <c r="U11"/>
    </row>
    <row r="12" spans="3:21" ht="12.75" customHeight="1" thickBot="1">
      <c r="C12" s="164" t="s">
        <v>59</v>
      </c>
      <c r="D12" s="164"/>
      <c r="E12" s="185">
        <f>SUM(E9:E11)</f>
        <v>40374</v>
      </c>
      <c r="F12" s="205"/>
      <c r="G12" s="205"/>
      <c r="H12" s="185">
        <f>SUM(H9:H11)</f>
        <v>38830</v>
      </c>
      <c r="I12" s="205"/>
      <c r="J12" s="205"/>
      <c r="K12" s="205"/>
      <c r="L12" s="173"/>
      <c r="M12" s="205"/>
      <c r="N12" s="173"/>
      <c r="O12" s="379"/>
      <c r="P12" s="205"/>
      <c r="Q12" s="379"/>
      <c r="R12" s="205"/>
      <c r="S12"/>
      <c r="T12"/>
      <c r="U12"/>
    </row>
    <row r="13" spans="5:21" ht="4.5" customHeight="1" thickTop="1">
      <c r="E13" s="39"/>
      <c r="F13" s="39"/>
      <c r="G13" s="39"/>
      <c r="H13" s="39"/>
      <c r="I13" s="39"/>
      <c r="J13" s="39"/>
      <c r="K13" s="39"/>
      <c r="L13" s="7"/>
      <c r="M13" s="71"/>
      <c r="N13" s="7"/>
      <c r="O13" s="379"/>
      <c r="P13" s="71"/>
      <c r="Q13" s="379"/>
      <c r="R13" s="30"/>
      <c r="S13"/>
      <c r="T13"/>
      <c r="U13"/>
    </row>
    <row r="14" spans="3:42" ht="12" customHeight="1">
      <c r="C14" s="171" t="s">
        <v>136</v>
      </c>
      <c r="D14" s="171"/>
      <c r="E14" s="217"/>
      <c r="F14" s="585"/>
      <c r="G14" s="585"/>
      <c r="H14" s="217"/>
      <c r="I14" s="217"/>
      <c r="J14" s="217"/>
      <c r="K14" s="217"/>
      <c r="L14" s="308"/>
      <c r="M14" s="309"/>
      <c r="N14" s="308"/>
      <c r="O14" s="379"/>
      <c r="P14" s="309"/>
      <c r="Q14" s="379"/>
      <c r="R14" s="379"/>
      <c r="S14"/>
      <c r="T14"/>
      <c r="U14"/>
      <c r="AF14" s="49"/>
      <c r="AG14" s="49"/>
      <c r="AH14" s="49"/>
      <c r="AI14" s="49"/>
      <c r="AJ14" s="49"/>
      <c r="AK14" s="49"/>
      <c r="AL14" s="49"/>
      <c r="AM14" s="49"/>
      <c r="AN14" s="49"/>
      <c r="AO14" s="49"/>
      <c r="AP14" s="49"/>
    </row>
    <row r="15" spans="3:42" ht="12" customHeight="1">
      <c r="C15" s="1" t="s">
        <v>60</v>
      </c>
      <c r="E15" s="29">
        <v>974</v>
      </c>
      <c r="F15" s="596">
        <f>ROUND(+E15/$E$23,2)</f>
        <v>0.02</v>
      </c>
      <c r="G15" s="38"/>
      <c r="H15" s="29">
        <v>1145</v>
      </c>
      <c r="I15" s="596">
        <f>ROUND(+H15/$H$23,2)</f>
        <v>0.03</v>
      </c>
      <c r="J15" s="29"/>
      <c r="K15" s="29"/>
      <c r="L15" s="7"/>
      <c r="M15" s="373"/>
      <c r="N15" s="7"/>
      <c r="O15" s="379"/>
      <c r="P15" s="30"/>
      <c r="Q15" s="379"/>
      <c r="R15" s="30"/>
      <c r="S15"/>
      <c r="T15"/>
      <c r="X15" s="506">
        <f aca="true" t="shared" si="0" ref="X15:X22">ROUND(+E15/$E$23,2)</f>
        <v>0.02</v>
      </c>
      <c r="AA15" s="38"/>
      <c r="AB15" s="38"/>
      <c r="AF15" s="49"/>
      <c r="AG15" s="49"/>
      <c r="AH15" s="49"/>
      <c r="AI15" s="49"/>
      <c r="AJ15" s="49"/>
      <c r="AK15" s="49"/>
      <c r="AL15" s="49"/>
      <c r="AM15" s="49"/>
      <c r="AN15" s="49"/>
      <c r="AO15" s="49"/>
      <c r="AP15" s="49"/>
    </row>
    <row r="16" spans="3:42" ht="12" customHeight="1">
      <c r="C16" s="1" t="s">
        <v>61</v>
      </c>
      <c r="E16" s="59">
        <v>1939</v>
      </c>
      <c r="F16" s="596">
        <f aca="true" t="shared" si="1" ref="F16:F22">ROUND(+E16/$E$23,2)</f>
        <v>0.05</v>
      </c>
      <c r="G16" s="38"/>
      <c r="H16" s="59">
        <v>1820</v>
      </c>
      <c r="I16" s="596">
        <f aca="true" t="shared" si="2" ref="I16:I22">ROUND(+H16/$H$23,2)</f>
        <v>0.05</v>
      </c>
      <c r="J16" s="59"/>
      <c r="K16" s="59"/>
      <c r="L16" s="7"/>
      <c r="M16" s="373"/>
      <c r="N16" s="7"/>
      <c r="O16" s="379"/>
      <c r="P16" s="81"/>
      <c r="Q16" s="379"/>
      <c r="R16" s="35"/>
      <c r="S16"/>
      <c r="T16"/>
      <c r="X16" s="506">
        <f t="shared" si="0"/>
        <v>0.05</v>
      </c>
      <c r="AA16" s="38"/>
      <c r="AB16" s="38"/>
      <c r="AF16" s="49"/>
      <c r="AG16" s="49"/>
      <c r="AH16" s="49"/>
      <c r="AI16" s="49"/>
      <c r="AJ16" s="49"/>
      <c r="AK16" s="49"/>
      <c r="AL16" s="49"/>
      <c r="AM16" s="49"/>
      <c r="AN16" s="49"/>
      <c r="AO16" s="49"/>
      <c r="AP16" s="49"/>
    </row>
    <row r="17" spans="3:42" ht="12" customHeight="1">
      <c r="C17" s="1" t="s">
        <v>62</v>
      </c>
      <c r="E17" s="59">
        <v>8906</v>
      </c>
      <c r="F17" s="596">
        <f t="shared" si="1"/>
        <v>0.22</v>
      </c>
      <c r="G17" s="38"/>
      <c r="H17" s="59">
        <v>9015</v>
      </c>
      <c r="I17" s="596">
        <f t="shared" si="2"/>
        <v>0.23</v>
      </c>
      <c r="J17" s="59"/>
      <c r="K17" s="59"/>
      <c r="L17" s="7"/>
      <c r="M17" s="373"/>
      <c r="N17" s="7"/>
      <c r="O17" s="379"/>
      <c r="P17" s="81"/>
      <c r="Q17" s="379"/>
      <c r="R17" s="35"/>
      <c r="S17"/>
      <c r="T17"/>
      <c r="X17" s="506">
        <f t="shared" si="0"/>
        <v>0.22</v>
      </c>
      <c r="AA17" s="38"/>
      <c r="AB17" s="38"/>
      <c r="AF17" s="49"/>
      <c r="AG17" s="49"/>
      <c r="AH17" s="49"/>
      <c r="AI17" s="49"/>
      <c r="AJ17" s="49"/>
      <c r="AK17" s="49"/>
      <c r="AL17" s="49"/>
      <c r="AM17" s="49"/>
      <c r="AN17" s="49"/>
      <c r="AO17" s="49"/>
      <c r="AP17" s="49"/>
    </row>
    <row r="18" spans="3:42" ht="12" customHeight="1">
      <c r="C18" s="1" t="s">
        <v>63</v>
      </c>
      <c r="E18" s="59">
        <v>13087</v>
      </c>
      <c r="F18" s="596">
        <f t="shared" si="1"/>
        <v>0.32</v>
      </c>
      <c r="G18" s="38"/>
      <c r="H18" s="59">
        <v>13733</v>
      </c>
      <c r="I18" s="596">
        <f t="shared" si="2"/>
        <v>0.35</v>
      </c>
      <c r="J18" s="59"/>
      <c r="K18" s="59"/>
      <c r="L18" s="7"/>
      <c r="M18" s="373"/>
      <c r="N18" s="7"/>
      <c r="O18" s="379"/>
      <c r="P18" s="81"/>
      <c r="Q18" s="379"/>
      <c r="R18" s="35"/>
      <c r="S18"/>
      <c r="T18"/>
      <c r="X18" s="506">
        <f t="shared" si="0"/>
        <v>0.32</v>
      </c>
      <c r="AA18" s="38"/>
      <c r="AB18" s="38"/>
      <c r="AF18" s="49"/>
      <c r="AG18" s="49"/>
      <c r="AH18" s="49"/>
      <c r="AI18" s="49"/>
      <c r="AJ18" s="49"/>
      <c r="AK18" s="49"/>
      <c r="AL18" s="49"/>
      <c r="AM18" s="49"/>
      <c r="AN18" s="49"/>
      <c r="AO18" s="49"/>
      <c r="AP18" s="49"/>
    </row>
    <row r="19" spans="3:42" ht="12" customHeight="1">
      <c r="C19" s="1" t="s">
        <v>64</v>
      </c>
      <c r="E19" s="59">
        <v>1060</v>
      </c>
      <c r="F19" s="596">
        <f t="shared" si="1"/>
        <v>0.03</v>
      </c>
      <c r="G19" s="38"/>
      <c r="H19" s="59">
        <v>1150</v>
      </c>
      <c r="I19" s="596">
        <f t="shared" si="2"/>
        <v>0.03</v>
      </c>
      <c r="J19" s="59"/>
      <c r="K19" s="59"/>
      <c r="L19" s="7"/>
      <c r="M19" s="373"/>
      <c r="N19" s="7"/>
      <c r="O19" s="379"/>
      <c r="P19" s="81"/>
      <c r="Q19" s="379"/>
      <c r="R19" s="35"/>
      <c r="S19"/>
      <c r="T19"/>
      <c r="X19" s="506">
        <f t="shared" si="0"/>
        <v>0.03</v>
      </c>
      <c r="AA19" s="38"/>
      <c r="AB19" s="38"/>
      <c r="AF19" s="49"/>
      <c r="AG19" s="49"/>
      <c r="AH19" s="49"/>
      <c r="AI19" s="49"/>
      <c r="AJ19" s="49"/>
      <c r="AK19" s="49"/>
      <c r="AL19" s="49"/>
      <c r="AM19" s="49"/>
      <c r="AN19" s="49"/>
      <c r="AO19" s="49"/>
      <c r="AP19" s="49"/>
    </row>
    <row r="20" spans="3:42" ht="12" customHeight="1">
      <c r="C20" s="1" t="s">
        <v>65</v>
      </c>
      <c r="E20" s="59">
        <v>2025</v>
      </c>
      <c r="F20" s="596">
        <f t="shared" si="1"/>
        <v>0.05</v>
      </c>
      <c r="G20" s="38"/>
      <c r="H20" s="59">
        <v>1844</v>
      </c>
      <c r="I20" s="596">
        <f t="shared" si="2"/>
        <v>0.05</v>
      </c>
      <c r="J20" s="59"/>
      <c r="K20" s="59"/>
      <c r="L20" s="7"/>
      <c r="M20" s="373"/>
      <c r="N20" s="7"/>
      <c r="O20" s="379"/>
      <c r="P20" s="81"/>
      <c r="Q20" s="379"/>
      <c r="R20" s="35"/>
      <c r="S20"/>
      <c r="T20"/>
      <c r="X20" s="506">
        <f t="shared" si="0"/>
        <v>0.05</v>
      </c>
      <c r="AA20" s="38"/>
      <c r="AB20" s="38"/>
      <c r="AF20" s="49"/>
      <c r="AG20" s="49"/>
      <c r="AH20" s="49"/>
      <c r="AI20" s="49"/>
      <c r="AJ20" s="49"/>
      <c r="AK20" s="49"/>
      <c r="AL20" s="49"/>
      <c r="AM20" s="49"/>
      <c r="AN20" s="49"/>
      <c r="AO20" s="49"/>
      <c r="AP20" s="49"/>
    </row>
    <row r="21" spans="3:42" ht="12" customHeight="1">
      <c r="C21" s="1" t="s">
        <v>338</v>
      </c>
      <c r="E21" s="59">
        <v>7588</v>
      </c>
      <c r="F21" s="596">
        <f t="shared" si="1"/>
        <v>0.19</v>
      </c>
      <c r="G21" s="38"/>
      <c r="H21" s="59">
        <v>7492</v>
      </c>
      <c r="I21" s="596">
        <f t="shared" si="2"/>
        <v>0.19</v>
      </c>
      <c r="J21" s="59"/>
      <c r="K21" s="59"/>
      <c r="L21" s="7"/>
      <c r="M21" s="373"/>
      <c r="N21" s="7"/>
      <c r="O21" s="379"/>
      <c r="P21" s="81"/>
      <c r="Q21" s="379"/>
      <c r="R21" s="35"/>
      <c r="S21"/>
      <c r="T21"/>
      <c r="X21" s="506">
        <f t="shared" si="0"/>
        <v>0.19</v>
      </c>
      <c r="AA21" s="38"/>
      <c r="AB21" s="38"/>
      <c r="AF21" s="49"/>
      <c r="AG21" s="49"/>
      <c r="AH21" s="49"/>
      <c r="AI21" s="49"/>
      <c r="AJ21" s="49"/>
      <c r="AK21" s="49"/>
      <c r="AL21" s="49"/>
      <c r="AM21" s="49"/>
      <c r="AN21" s="49"/>
      <c r="AO21" s="49"/>
      <c r="AP21" s="49"/>
    </row>
    <row r="22" spans="3:42" ht="12" customHeight="1">
      <c r="C22" s="1" t="s">
        <v>84</v>
      </c>
      <c r="E22" s="59">
        <v>4795</v>
      </c>
      <c r="F22" s="596">
        <f t="shared" si="1"/>
        <v>0.12</v>
      </c>
      <c r="G22"/>
      <c r="H22" s="59">
        <v>2631</v>
      </c>
      <c r="I22" s="596">
        <f t="shared" si="2"/>
        <v>0.07</v>
      </c>
      <c r="J22" s="59"/>
      <c r="K22" s="59"/>
      <c r="L22" s="7"/>
      <c r="M22" s="373"/>
      <c r="N22" s="7"/>
      <c r="O22" s="379"/>
      <c r="P22" s="81"/>
      <c r="Q22" s="379"/>
      <c r="R22" s="35"/>
      <c r="S22"/>
      <c r="T22"/>
      <c r="X22" s="506">
        <f t="shared" si="0"/>
        <v>0.12</v>
      </c>
      <c r="AA22" s="38"/>
      <c r="AB22" s="38"/>
      <c r="AF22" s="49"/>
      <c r="AG22" s="49"/>
      <c r="AH22" s="49"/>
      <c r="AI22" s="49"/>
      <c r="AJ22" s="49"/>
      <c r="AK22" s="49"/>
      <c r="AL22" s="49"/>
      <c r="AM22" s="49"/>
      <c r="AN22" s="49"/>
      <c r="AO22" s="49"/>
      <c r="AP22" s="49"/>
    </row>
    <row r="23" spans="3:42" ht="12.75" customHeight="1" thickBot="1">
      <c r="C23" s="164" t="s">
        <v>59</v>
      </c>
      <c r="D23" s="164"/>
      <c r="E23" s="185">
        <f>+SUM(E15:E22)</f>
        <v>40374</v>
      </c>
      <c r="F23" s="586">
        <f>SUM(F15:F22)</f>
        <v>1</v>
      </c>
      <c r="G23"/>
      <c r="H23" s="185">
        <f>+SUM(H15:H22)</f>
        <v>38830</v>
      </c>
      <c r="I23" s="586">
        <f>SUM(I15:I22)</f>
        <v>1</v>
      </c>
      <c r="J23" s="205"/>
      <c r="K23" s="205"/>
      <c r="L23" s="173"/>
      <c r="M23" s="373"/>
      <c r="N23" s="173"/>
      <c r="O23" s="379"/>
      <c r="P23" s="205"/>
      <c r="Q23" s="379"/>
      <c r="R23" s="205"/>
      <c r="S23"/>
      <c r="T23"/>
      <c r="X23" s="507">
        <f>SUM(X15:X22)</f>
        <v>1</v>
      </c>
      <c r="AA23" s="38"/>
      <c r="AB23" s="38"/>
      <c r="AF23" s="49"/>
      <c r="AG23" s="49"/>
      <c r="AH23" s="49"/>
      <c r="AI23" s="49"/>
      <c r="AJ23" s="49"/>
      <c r="AK23" s="49"/>
      <c r="AL23" s="49"/>
      <c r="AM23" s="49"/>
      <c r="AN23" s="49"/>
      <c r="AO23" s="49"/>
      <c r="AP23" s="49"/>
    </row>
    <row r="24" spans="5:24" ht="3.75" customHeight="1" thickTop="1">
      <c r="E24" s="59"/>
      <c r="F24" s="59">
        <f>+E24/$E$23</f>
        <v>0</v>
      </c>
      <c r="G24"/>
      <c r="H24" s="59"/>
      <c r="I24" s="59"/>
      <c r="J24" s="59"/>
      <c r="K24" s="59"/>
      <c r="L24" s="7"/>
      <c r="M24" s="35"/>
      <c r="N24" s="7"/>
      <c r="O24" s="379"/>
      <c r="P24" s="71"/>
      <c r="Q24" s="379"/>
      <c r="R24" s="71"/>
      <c r="S24"/>
      <c r="T24"/>
      <c r="V24" s="39"/>
      <c r="W24" s="39"/>
      <c r="X24"/>
    </row>
    <row r="25" spans="3:24" ht="12" customHeight="1">
      <c r="C25" s="171" t="s">
        <v>11</v>
      </c>
      <c r="D25" s="171"/>
      <c r="E25" s="366"/>
      <c r="F25" s="366"/>
      <c r="G25"/>
      <c r="H25" s="366"/>
      <c r="I25" s="366"/>
      <c r="J25" s="366"/>
      <c r="K25" s="366"/>
      <c r="L25" s="308"/>
      <c r="M25" s="488"/>
      <c r="N25" s="308"/>
      <c r="O25" s="379"/>
      <c r="P25" s="309"/>
      <c r="Q25" s="379"/>
      <c r="R25" s="379"/>
      <c r="S25"/>
      <c r="T25"/>
      <c r="X25"/>
    </row>
    <row r="26" spans="3:28" ht="12" customHeight="1">
      <c r="C26" s="1" t="s">
        <v>141</v>
      </c>
      <c r="E26" s="29">
        <v>26162</v>
      </c>
      <c r="F26" s="596">
        <f>ROUND(+E26/$E$33,2)</f>
        <v>0.65</v>
      </c>
      <c r="G26"/>
      <c r="H26" s="29">
        <v>24553</v>
      </c>
      <c r="I26" s="596">
        <f>ROUND(+H26/$H$33,2)</f>
        <v>0.63</v>
      </c>
      <c r="J26" s="29"/>
      <c r="K26" s="29"/>
      <c r="L26" s="7"/>
      <c r="M26" s="373"/>
      <c r="N26" s="7"/>
      <c r="O26" s="379"/>
      <c r="P26" s="30"/>
      <c r="Q26" s="379"/>
      <c r="R26" s="236"/>
      <c r="S26"/>
      <c r="T26"/>
      <c r="X26" s="505">
        <f aca="true" t="shared" si="3" ref="X26:X32">ROUND(+E26/$E$33,3)</f>
        <v>0.648</v>
      </c>
      <c r="AA26" s="38"/>
      <c r="AB26" s="38"/>
    </row>
    <row r="27" spans="3:28" ht="12" customHeight="1">
      <c r="C27" s="1" t="s">
        <v>142</v>
      </c>
      <c r="E27" s="59">
        <v>3746</v>
      </c>
      <c r="F27" s="596">
        <f aca="true" t="shared" si="4" ref="F27:F32">ROUND(+E27/$E$33,2)</f>
        <v>0.09</v>
      </c>
      <c r="G27"/>
      <c r="H27" s="59">
        <v>3747</v>
      </c>
      <c r="I27" s="596">
        <f aca="true" t="shared" si="5" ref="I27:I32">ROUND(+H27/$H$33,2)</f>
        <v>0.1</v>
      </c>
      <c r="J27" s="59"/>
      <c r="K27" s="59"/>
      <c r="L27" s="7"/>
      <c r="M27" s="373"/>
      <c r="N27" s="7"/>
      <c r="O27" s="379"/>
      <c r="P27" s="81"/>
      <c r="Q27" s="379"/>
      <c r="R27" s="316"/>
      <c r="S27"/>
      <c r="T27"/>
      <c r="X27" s="505">
        <f t="shared" si="3"/>
        <v>0.093</v>
      </c>
      <c r="AA27" s="38"/>
      <c r="AB27" s="38"/>
    </row>
    <row r="28" spans="3:28" ht="12" customHeight="1">
      <c r="C28" s="1" t="s">
        <v>143</v>
      </c>
      <c r="E28" s="59">
        <v>4620</v>
      </c>
      <c r="F28" s="596">
        <f>ROUND(+E28/$E$33,2)+0.01</f>
        <v>0.12</v>
      </c>
      <c r="G28"/>
      <c r="H28" s="59">
        <v>4590</v>
      </c>
      <c r="I28" s="596">
        <f t="shared" si="5"/>
        <v>0.12</v>
      </c>
      <c r="J28" s="59"/>
      <c r="K28" s="59"/>
      <c r="L28" s="7"/>
      <c r="M28" s="373"/>
      <c r="N28" s="7"/>
      <c r="O28" s="379"/>
      <c r="P28" s="81"/>
      <c r="Q28" s="379"/>
      <c r="R28" s="316"/>
      <c r="S28"/>
      <c r="T28"/>
      <c r="X28" s="505">
        <f t="shared" si="3"/>
        <v>0.114</v>
      </c>
      <c r="AA28" s="38"/>
      <c r="AB28" s="38"/>
    </row>
    <row r="29" spans="3:28" ht="12" customHeight="1">
      <c r="C29" s="1" t="s">
        <v>144</v>
      </c>
      <c r="E29" s="59">
        <v>3188</v>
      </c>
      <c r="F29" s="596">
        <f t="shared" si="4"/>
        <v>0.08</v>
      </c>
      <c r="G29"/>
      <c r="H29" s="59">
        <v>3297</v>
      </c>
      <c r="I29" s="596">
        <f t="shared" si="5"/>
        <v>0.08</v>
      </c>
      <c r="J29" s="59"/>
      <c r="K29" s="59"/>
      <c r="L29" s="7"/>
      <c r="M29" s="373"/>
      <c r="N29" s="7"/>
      <c r="O29" s="379"/>
      <c r="P29" s="81"/>
      <c r="Q29" s="379"/>
      <c r="R29" s="316"/>
      <c r="S29"/>
      <c r="T29"/>
      <c r="X29" s="505">
        <f t="shared" si="3"/>
        <v>0.079</v>
      </c>
      <c r="AA29" s="38"/>
      <c r="AB29" s="38"/>
    </row>
    <row r="30" spans="3:28" ht="12" customHeight="1">
      <c r="C30" s="1" t="s">
        <v>82</v>
      </c>
      <c r="E30" s="59">
        <v>1249</v>
      </c>
      <c r="F30" s="596">
        <f t="shared" si="4"/>
        <v>0.03</v>
      </c>
      <c r="G30"/>
      <c r="H30" s="59">
        <v>1073</v>
      </c>
      <c r="I30" s="596">
        <f t="shared" si="5"/>
        <v>0.03</v>
      </c>
      <c r="J30" s="59"/>
      <c r="K30" s="59"/>
      <c r="L30" s="7"/>
      <c r="M30" s="373"/>
      <c r="N30" s="7"/>
      <c r="O30" s="379"/>
      <c r="P30" s="81"/>
      <c r="Q30" s="379"/>
      <c r="R30" s="316"/>
      <c r="S30"/>
      <c r="T30"/>
      <c r="X30" s="505">
        <f t="shared" si="3"/>
        <v>0.031</v>
      </c>
      <c r="AA30" s="38"/>
      <c r="AB30" s="38"/>
    </row>
    <row r="31" spans="3:28" ht="12" customHeight="1">
      <c r="C31" s="1" t="s">
        <v>145</v>
      </c>
      <c r="E31" s="59">
        <v>1341</v>
      </c>
      <c r="F31" s="596">
        <f t="shared" si="4"/>
        <v>0.03</v>
      </c>
      <c r="G31"/>
      <c r="H31" s="59">
        <v>1481</v>
      </c>
      <c r="I31" s="596">
        <f t="shared" si="5"/>
        <v>0.04</v>
      </c>
      <c r="J31" s="59"/>
      <c r="K31" s="59"/>
      <c r="L31" s="7"/>
      <c r="M31" s="373"/>
      <c r="N31" s="7"/>
      <c r="O31" s="379"/>
      <c r="P31" s="81"/>
      <c r="Q31" s="379"/>
      <c r="R31" s="316"/>
      <c r="S31"/>
      <c r="T31"/>
      <c r="X31" s="505">
        <f t="shared" si="3"/>
        <v>0.033</v>
      </c>
      <c r="AA31" s="38"/>
      <c r="AB31" s="38"/>
    </row>
    <row r="32" spans="3:28" ht="12" customHeight="1">
      <c r="C32" s="1" t="s">
        <v>140</v>
      </c>
      <c r="E32" s="59">
        <v>68</v>
      </c>
      <c r="F32" s="596">
        <f t="shared" si="4"/>
        <v>0</v>
      </c>
      <c r="G32"/>
      <c r="H32" s="59">
        <v>89</v>
      </c>
      <c r="I32" s="596">
        <f t="shared" si="5"/>
        <v>0</v>
      </c>
      <c r="J32" s="59"/>
      <c r="K32" s="59"/>
      <c r="L32" s="7"/>
      <c r="M32" s="373"/>
      <c r="N32" s="7"/>
      <c r="O32" s="379"/>
      <c r="P32" s="81"/>
      <c r="Q32" s="379"/>
      <c r="R32" s="316"/>
      <c r="S32"/>
      <c r="T32"/>
      <c r="X32" s="505">
        <f t="shared" si="3"/>
        <v>0.002</v>
      </c>
      <c r="AA32" s="38"/>
      <c r="AB32" s="38"/>
    </row>
    <row r="33" spans="3:28" ht="12.75" customHeight="1" thickBot="1">
      <c r="C33" s="164" t="s">
        <v>176</v>
      </c>
      <c r="D33" s="164"/>
      <c r="E33" s="203">
        <f>+SUM(E26:E32)</f>
        <v>40374</v>
      </c>
      <c r="F33" s="597">
        <f>SUM(F26:F32)</f>
        <v>1</v>
      </c>
      <c r="G33"/>
      <c r="H33" s="203">
        <f>+SUM(H26:H32)</f>
        <v>38830</v>
      </c>
      <c r="I33" s="597">
        <f>SUM(I26:I32)</f>
        <v>1</v>
      </c>
      <c r="J33" s="204"/>
      <c r="K33" s="204"/>
      <c r="L33" s="173"/>
      <c r="M33" s="204"/>
      <c r="N33" s="173"/>
      <c r="O33" s="379"/>
      <c r="P33" s="204"/>
      <c r="Q33" s="379"/>
      <c r="R33" s="204"/>
      <c r="S33"/>
      <c r="T33"/>
      <c r="X33" s="507">
        <f>SUM(X26:X32)</f>
        <v>1</v>
      </c>
      <c r="AA33" s="38"/>
      <c r="AB33" s="38"/>
    </row>
    <row r="34" spans="5:21" ht="5.25" customHeight="1" thickTop="1">
      <c r="E34" s="39"/>
      <c r="F34" s="38"/>
      <c r="G34"/>
      <c r="H34" s="39"/>
      <c r="I34" s="39"/>
      <c r="J34" s="39"/>
      <c r="K34" s="39"/>
      <c r="L34" s="7"/>
      <c r="M34" s="71"/>
      <c r="N34" s="7"/>
      <c r="O34" s="379"/>
      <c r="P34" s="71"/>
      <c r="Q34" s="379"/>
      <c r="R34" s="71"/>
      <c r="S34"/>
      <c r="T34"/>
      <c r="U34"/>
    </row>
    <row r="35" spans="3:21" ht="12" customHeight="1">
      <c r="C35" s="186" t="s">
        <v>237</v>
      </c>
      <c r="D35" s="186"/>
      <c r="E35" s="336"/>
      <c r="F35" s="336"/>
      <c r="G35"/>
      <c r="H35" s="336"/>
      <c r="I35" s="336"/>
      <c r="J35" s="336"/>
      <c r="K35" s="336"/>
      <c r="L35" s="489"/>
      <c r="M35" s="448"/>
      <c r="N35" s="489"/>
      <c r="O35" s="379"/>
      <c r="P35" s="448"/>
      <c r="Q35" s="379"/>
      <c r="R35" s="379"/>
      <c r="S35"/>
      <c r="T35"/>
      <c r="U35"/>
    </row>
    <row r="36" spans="3:24" ht="12" customHeight="1">
      <c r="C36" s="1" t="s">
        <v>274</v>
      </c>
      <c r="E36" s="29">
        <v>32615</v>
      </c>
      <c r="F36" s="29"/>
      <c r="G36"/>
      <c r="H36" s="29">
        <v>32994</v>
      </c>
      <c r="I36" s="29"/>
      <c r="J36" s="29"/>
      <c r="K36" s="29"/>
      <c r="L36" s="7"/>
      <c r="M36" s="30"/>
      <c r="N36" s="71"/>
      <c r="O36" s="379"/>
      <c r="P36" s="30"/>
      <c r="Q36" s="379"/>
      <c r="R36" s="30"/>
      <c r="S36"/>
      <c r="T36"/>
      <c r="U36"/>
      <c r="V36"/>
      <c r="W36"/>
      <c r="X36"/>
    </row>
    <row r="37" spans="3:24" ht="12" customHeight="1">
      <c r="C37" s="1" t="s">
        <v>275</v>
      </c>
      <c r="E37" s="59">
        <f>+'Consol Bal Sheet'!E10</f>
        <v>2913</v>
      </c>
      <c r="F37" s="59"/>
      <c r="G37" s="59"/>
      <c r="H37" s="59">
        <v>2987</v>
      </c>
      <c r="I37" s="59"/>
      <c r="J37" s="59"/>
      <c r="K37" s="59"/>
      <c r="L37" s="7"/>
      <c r="M37" s="35"/>
      <c r="N37" s="71"/>
      <c r="O37" s="379"/>
      <c r="P37" s="35"/>
      <c r="Q37" s="379"/>
      <c r="R37" s="50"/>
      <c r="S37"/>
      <c r="T37"/>
      <c r="U37"/>
      <c r="V37"/>
      <c r="W37"/>
      <c r="X37"/>
    </row>
    <row r="38" spans="3:24" ht="12" customHeight="1">
      <c r="C38" s="39" t="s">
        <v>84</v>
      </c>
      <c r="D38" s="39"/>
      <c r="E38" s="219">
        <f>+E11</f>
        <v>4795</v>
      </c>
      <c r="F38" s="35"/>
      <c r="G38" s="35"/>
      <c r="H38" s="219">
        <v>2631</v>
      </c>
      <c r="I38" s="35"/>
      <c r="J38" s="35"/>
      <c r="K38" s="35"/>
      <c r="L38" s="71"/>
      <c r="M38" s="35"/>
      <c r="N38" s="71"/>
      <c r="O38" s="379"/>
      <c r="P38" s="81"/>
      <c r="Q38" s="379"/>
      <c r="R38" s="35"/>
      <c r="S38"/>
      <c r="T38"/>
      <c r="U38"/>
      <c r="V38"/>
      <c r="W38"/>
      <c r="X38"/>
    </row>
    <row r="39" spans="3:21" ht="12" customHeight="1">
      <c r="C39" s="164" t="s">
        <v>223</v>
      </c>
      <c r="D39" s="164"/>
      <c r="E39" s="215">
        <f>+SUM(E36:E38)</f>
        <v>40323</v>
      </c>
      <c r="F39" s="215"/>
      <c r="G39" s="215"/>
      <c r="H39" s="215">
        <f>+SUM(H36:H38)</f>
        <v>38612</v>
      </c>
      <c r="I39" s="215"/>
      <c r="J39" s="215"/>
      <c r="K39" s="215"/>
      <c r="L39" s="173"/>
      <c r="M39" s="209"/>
      <c r="N39" s="173"/>
      <c r="O39" s="379"/>
      <c r="P39" s="334"/>
      <c r="Q39" s="379"/>
      <c r="R39" s="334"/>
      <c r="S39"/>
      <c r="T39"/>
      <c r="U39"/>
    </row>
    <row r="40" spans="3:21" ht="12" customHeight="1">
      <c r="C40" s="39" t="s">
        <v>78</v>
      </c>
      <c r="D40" s="39"/>
      <c r="E40" s="59">
        <v>1597</v>
      </c>
      <c r="F40" s="59"/>
      <c r="G40" s="59"/>
      <c r="H40" s="59">
        <v>1618</v>
      </c>
      <c r="I40" s="59"/>
      <c r="J40" s="59"/>
      <c r="K40" s="59"/>
      <c r="L40" s="71"/>
      <c r="M40" s="35"/>
      <c r="N40" s="71"/>
      <c r="O40" s="379"/>
      <c r="P40" s="81"/>
      <c r="Q40" s="379"/>
      <c r="R40" s="35"/>
      <c r="S40"/>
      <c r="T40"/>
      <c r="U40"/>
    </row>
    <row r="41" spans="3:21" ht="12" customHeight="1">
      <c r="C41" s="39" t="s">
        <v>198</v>
      </c>
      <c r="D41" s="39"/>
      <c r="E41" s="219">
        <v>991.804</v>
      </c>
      <c r="F41" s="35"/>
      <c r="G41" s="35"/>
      <c r="H41" s="219">
        <v>880</v>
      </c>
      <c r="I41" s="35"/>
      <c r="J41" s="35"/>
      <c r="K41" s="35"/>
      <c r="L41" s="71"/>
      <c r="M41" s="35"/>
      <c r="N41" s="71"/>
      <c r="O41" s="379"/>
      <c r="P41" s="81"/>
      <c r="Q41" s="379"/>
      <c r="R41" s="35"/>
      <c r="S41"/>
      <c r="T41"/>
      <c r="U41"/>
    </row>
    <row r="42" spans="3:21" ht="12.75" customHeight="1" thickBot="1">
      <c r="C42" s="164" t="s">
        <v>59</v>
      </c>
      <c r="D42" s="164"/>
      <c r="E42" s="185">
        <f>+SUM(E39:E41)</f>
        <v>42911.804</v>
      </c>
      <c r="F42" s="205"/>
      <c r="G42" s="205"/>
      <c r="H42" s="185">
        <f>+SUM(H39:H41)</f>
        <v>41110</v>
      </c>
      <c r="I42" s="205"/>
      <c r="J42" s="205"/>
      <c r="K42" s="205"/>
      <c r="L42" s="173"/>
      <c r="M42" s="205"/>
      <c r="N42" s="173"/>
      <c r="O42" s="379"/>
      <c r="P42" s="205"/>
      <c r="Q42" s="379"/>
      <c r="R42" s="205"/>
      <c r="S42"/>
      <c r="T42"/>
      <c r="U42"/>
    </row>
    <row r="43" spans="5:21" ht="6" customHeight="1" thickTop="1">
      <c r="E43" s="39"/>
      <c r="F43" s="39"/>
      <c r="G43" s="39"/>
      <c r="H43" s="39"/>
      <c r="I43" s="39"/>
      <c r="J43" s="39"/>
      <c r="K43" s="39"/>
      <c r="L43" s="7"/>
      <c r="M43" s="71"/>
      <c r="N43" s="7"/>
      <c r="O43" s="379"/>
      <c r="P43" s="71"/>
      <c r="Q43" s="379"/>
      <c r="R43" s="71"/>
      <c r="S43"/>
      <c r="T43"/>
      <c r="U43"/>
    </row>
    <row r="44" spans="3:21" ht="12.75" customHeight="1">
      <c r="C44" s="504" t="s">
        <v>276</v>
      </c>
      <c r="D44" s="173"/>
      <c r="E44" s="254" t="s">
        <v>426</v>
      </c>
      <c r="F44" s="254"/>
      <c r="G44" s="254"/>
      <c r="H44" s="254" t="s">
        <v>426</v>
      </c>
      <c r="I44" s="254"/>
      <c r="J44" s="254"/>
      <c r="K44" s="254"/>
      <c r="L44" s="173"/>
      <c r="M44" s="254"/>
      <c r="N44" s="173"/>
      <c r="O44" s="379"/>
      <c r="P44" s="254"/>
      <c r="Q44" s="379"/>
      <c r="R44" s="254"/>
      <c r="S44"/>
      <c r="T44"/>
      <c r="U44"/>
    </row>
    <row r="45" spans="3:21" ht="10.5" customHeight="1">
      <c r="C45" s="173" t="s">
        <v>201</v>
      </c>
      <c r="D45" s="173"/>
      <c r="E45" s="367">
        <v>0.051</v>
      </c>
      <c r="F45" s="367"/>
      <c r="G45" s="367"/>
      <c r="H45" s="367">
        <v>0.053</v>
      </c>
      <c r="I45" s="367"/>
      <c r="J45" s="367"/>
      <c r="K45" s="367"/>
      <c r="L45" s="173"/>
      <c r="M45" s="367"/>
      <c r="N45" s="173"/>
      <c r="O45" s="379"/>
      <c r="P45" s="367"/>
      <c r="Q45" s="379"/>
      <c r="R45" s="367"/>
      <c r="S45"/>
      <c r="T45"/>
      <c r="U45"/>
    </row>
    <row r="46" spans="3:20" ht="10.5" customHeight="1">
      <c r="C46" s="173" t="s">
        <v>202</v>
      </c>
      <c r="D46" s="173"/>
      <c r="E46" s="254" t="s">
        <v>71</v>
      </c>
      <c r="F46" s="254"/>
      <c r="G46" s="254"/>
      <c r="H46" s="254" t="s">
        <v>71</v>
      </c>
      <c r="I46" s="254"/>
      <c r="J46" s="254"/>
      <c r="K46" s="254"/>
      <c r="L46" s="173"/>
      <c r="M46" s="254"/>
      <c r="N46" s="173"/>
      <c r="O46" s="379"/>
      <c r="P46" s="254"/>
      <c r="Q46" s="379"/>
      <c r="R46" s="254"/>
      <c r="S46" s="254"/>
      <c r="T46" s="173"/>
    </row>
    <row r="47" spans="3:17" ht="12.75">
      <c r="C47" s="598" t="s">
        <v>516</v>
      </c>
      <c r="O47"/>
      <c r="P47"/>
      <c r="Q47"/>
    </row>
    <row r="61" ht="11.25">
      <c r="E61" s="499" t="s">
        <v>328</v>
      </c>
    </row>
    <row r="64" spans="3:16" ht="12.75">
      <c r="C64" s="82" t="s">
        <v>280</v>
      </c>
      <c r="D64" s="82"/>
      <c r="E64" s="37">
        <f>+E66+E41-E68</f>
        <v>1666</v>
      </c>
      <c r="H64" s="37">
        <f>+H66+H41-H68</f>
        <v>1576</v>
      </c>
      <c r="I64" s="37"/>
      <c r="J64" s="37"/>
      <c r="M64"/>
      <c r="N64"/>
      <c r="O64"/>
      <c r="P64"/>
    </row>
    <row r="65" spans="3:16" ht="12.75">
      <c r="C65" s="82" t="s">
        <v>279</v>
      </c>
      <c r="D65" s="82"/>
      <c r="E65" s="490">
        <v>-2</v>
      </c>
      <c r="H65" s="490">
        <v>-2</v>
      </c>
      <c r="I65" s="581"/>
      <c r="J65" s="581"/>
      <c r="M65"/>
      <c r="N65"/>
      <c r="O65"/>
      <c r="P65"/>
    </row>
    <row r="66" spans="3:16" ht="12.75">
      <c r="C66" s="82" t="s">
        <v>278</v>
      </c>
      <c r="D66" s="82"/>
      <c r="E66" s="490">
        <v>668</v>
      </c>
      <c r="H66" s="490">
        <v>686</v>
      </c>
      <c r="I66" s="581"/>
      <c r="J66" s="581"/>
      <c r="M66"/>
      <c r="N66"/>
      <c r="O66"/>
      <c r="P66"/>
    </row>
    <row r="67" spans="3:16" ht="12.75">
      <c r="C67" s="82" t="s">
        <v>277</v>
      </c>
      <c r="D67" s="82"/>
      <c r="E67" s="37">
        <f>+'Consol Bal Sheet'!E24</f>
        <v>776</v>
      </c>
      <c r="H67" s="37">
        <f>+'Consol Bal Sheet'!G24</f>
        <v>773</v>
      </c>
      <c r="I67" s="37"/>
      <c r="J67" s="37"/>
      <c r="M67"/>
      <c r="N67"/>
      <c r="O67"/>
      <c r="P67"/>
    </row>
    <row r="68" spans="3:16" ht="12.75">
      <c r="C68" s="453" t="s">
        <v>310</v>
      </c>
      <c r="D68" s="453"/>
      <c r="E68" s="490">
        <v>-6.196</v>
      </c>
      <c r="H68" s="490">
        <v>-10</v>
      </c>
      <c r="I68" s="581"/>
      <c r="J68" s="581"/>
      <c r="M68"/>
      <c r="N68"/>
      <c r="O68"/>
      <c r="P68"/>
    </row>
    <row r="69" spans="3:16" ht="12.75">
      <c r="C69" s="453" t="s">
        <v>352</v>
      </c>
      <c r="D69" s="453"/>
      <c r="E69" s="490">
        <v>-7</v>
      </c>
      <c r="H69" s="490">
        <v>0</v>
      </c>
      <c r="I69" s="581"/>
      <c r="J69" s="581"/>
      <c r="M69"/>
      <c r="N69"/>
      <c r="O69"/>
      <c r="P69"/>
    </row>
    <row r="70" spans="3:18" ht="12.75">
      <c r="C70" s="82" t="s">
        <v>130</v>
      </c>
      <c r="D70" s="82"/>
      <c r="E70" s="37">
        <f>+'Consol Bal Sheet'!E14+'Consol Bal Sheet'!E24</f>
        <v>44006</v>
      </c>
      <c r="H70" s="37">
        <f>+'Consol Bal Sheet'!G14+'Consol Bal Sheet'!G24</f>
        <v>42552</v>
      </c>
      <c r="I70" s="37"/>
      <c r="J70" s="37"/>
      <c r="M70"/>
      <c r="N70"/>
      <c r="O70"/>
      <c r="P70"/>
      <c r="Q70" s="9"/>
      <c r="R70" s="7"/>
    </row>
    <row r="71" spans="3:18" ht="12.75">
      <c r="C71" s="82" t="s">
        <v>131</v>
      </c>
      <c r="D71" s="82"/>
      <c r="E71" s="9">
        <f>+E42+E66+E65-E68-E69</f>
        <v>43591</v>
      </c>
      <c r="H71" s="9">
        <f>+H42+H66+H65-H68-H69</f>
        <v>41804</v>
      </c>
      <c r="I71" s="9"/>
      <c r="J71" s="9"/>
      <c r="M71"/>
      <c r="N71"/>
      <c r="O71"/>
      <c r="P71"/>
      <c r="Q71" s="9"/>
      <c r="R71" s="7"/>
    </row>
    <row r="72" spans="5:18" ht="12.75">
      <c r="E72" s="428">
        <f>+E70-E71</f>
        <v>415</v>
      </c>
      <c r="H72" s="428">
        <f>+H70-H71</f>
        <v>748</v>
      </c>
      <c r="I72" s="81"/>
      <c r="J72" s="81"/>
      <c r="M72"/>
      <c r="N72"/>
      <c r="O72"/>
      <c r="P72"/>
      <c r="Q72" s="12"/>
      <c r="R72" s="7"/>
    </row>
    <row r="73" spans="5:18" ht="12.75">
      <c r="E73" s="37">
        <f>+E72-H72</f>
        <v>-333</v>
      </c>
      <c r="H73" s="37"/>
      <c r="I73" s="37"/>
      <c r="J73" s="37"/>
      <c r="M73"/>
      <c r="N73"/>
      <c r="O73"/>
      <c r="P73"/>
      <c r="R73" s="7"/>
    </row>
    <row r="74" spans="5:18" ht="11.25">
      <c r="E74" s="37">
        <f>+'Comprehensive Income'!H11+'Comprehensive Income'!H13</f>
        <v>-324</v>
      </c>
      <c r="H74" s="37"/>
      <c r="I74" s="37"/>
      <c r="J74" s="37"/>
      <c r="N74" s="9"/>
      <c r="R74" s="7"/>
    </row>
    <row r="75" spans="5:18" ht="11.25">
      <c r="E75" s="37">
        <f>+E73-E74</f>
        <v>-9</v>
      </c>
      <c r="H75" s="39" t="s">
        <v>475</v>
      </c>
      <c r="I75" s="39"/>
      <c r="J75" s="39"/>
      <c r="R75" s="7"/>
    </row>
    <row r="76" spans="5:18" ht="11.25">
      <c r="E76" s="39"/>
      <c r="R76" s="7"/>
    </row>
    <row r="77" spans="5:18" ht="11.25">
      <c r="E77" s="37" t="s">
        <v>250</v>
      </c>
      <c r="L77" s="39"/>
      <c r="M77" s="39"/>
      <c r="N77" s="39"/>
      <c r="R77" s="7"/>
    </row>
    <row r="78" spans="3:17" ht="11.25">
      <c r="C78" s="82" t="s">
        <v>248</v>
      </c>
      <c r="D78" s="82"/>
      <c r="E78" s="37">
        <f>-'Consol Bal Sheet'!G45+'Consol Bal Sheet'!E45</f>
        <v>-295</v>
      </c>
      <c r="F78" s="82"/>
      <c r="G78" s="82"/>
      <c r="H78" s="82"/>
      <c r="I78" s="82"/>
      <c r="J78" s="82"/>
      <c r="K78" s="82"/>
      <c r="L78" s="39"/>
      <c r="M78" s="37"/>
      <c r="N78" s="37"/>
      <c r="O78" s="9"/>
      <c r="P78" s="9"/>
      <c r="Q78" s="9"/>
    </row>
    <row r="79" spans="5:17" ht="11.25">
      <c r="E79" s="37">
        <f>+'Comprehensive Income'!H18</f>
        <v>-289</v>
      </c>
      <c r="L79" s="37"/>
      <c r="M79" s="39"/>
      <c r="N79" s="37"/>
      <c r="O79" s="9"/>
      <c r="P79" s="9"/>
      <c r="Q79" s="9"/>
    </row>
    <row r="80" spans="5:17" ht="11.25">
      <c r="E80" s="37">
        <f>+E78-E79</f>
        <v>-6</v>
      </c>
      <c r="H80" s="39" t="s">
        <v>476</v>
      </c>
      <c r="I80" s="39"/>
      <c r="J80" s="39"/>
      <c r="L80" s="37"/>
      <c r="M80" s="39"/>
      <c r="N80" s="37"/>
      <c r="O80" s="9"/>
      <c r="P80" s="9"/>
      <c r="Q80" s="9"/>
    </row>
    <row r="81" spans="5:14" ht="11.25">
      <c r="E81" s="37" t="s">
        <v>249</v>
      </c>
      <c r="L81" s="39"/>
      <c r="M81" s="39"/>
      <c r="N81" s="39"/>
    </row>
    <row r="82" spans="5:17" ht="11.25">
      <c r="E82" s="37">
        <f>-'Consol Bal Sheet'!G45+'Consol Bal Sheet'!E45</f>
        <v>-295</v>
      </c>
      <c r="L82" s="39"/>
      <c r="M82" s="37"/>
      <c r="N82" s="37"/>
      <c r="O82" s="9"/>
      <c r="Q82" s="9"/>
    </row>
    <row r="83" spans="5:17" ht="11.25">
      <c r="E83" s="37">
        <f>+'Comprehensive Income'!H18</f>
        <v>-289</v>
      </c>
      <c r="L83" s="39"/>
      <c r="M83" s="37"/>
      <c r="N83" s="37"/>
      <c r="O83" s="9"/>
      <c r="Q83" s="9"/>
    </row>
    <row r="84" spans="5:14" ht="11.25">
      <c r="E84" s="37">
        <f>+E82-E83</f>
        <v>-6</v>
      </c>
      <c r="H84" s="39" t="s">
        <v>476</v>
      </c>
      <c r="I84" s="39"/>
      <c r="J84" s="39"/>
      <c r="L84" s="39"/>
      <c r="M84" s="39"/>
      <c r="N84" s="39"/>
    </row>
    <row r="85" spans="5:14" ht="12.75">
      <c r="E85" s="37" t="s">
        <v>250</v>
      </c>
      <c r="H85" s="39"/>
      <c r="I85" s="39"/>
      <c r="J85" s="39"/>
      <c r="L85" s="39"/>
      <c r="M85"/>
      <c r="N85"/>
    </row>
    <row r="86" spans="3:14" ht="12.75">
      <c r="C86" s="82" t="s">
        <v>312</v>
      </c>
      <c r="D86" s="82"/>
      <c r="E86" s="37">
        <f>+'Investment Gains (Losses) '!G18+'Investment Gains (Losses) '!G19</f>
        <v>-324</v>
      </c>
      <c r="H86" s="9"/>
      <c r="I86" s="9"/>
      <c r="J86" s="9"/>
      <c r="L86" s="39"/>
      <c r="M86"/>
      <c r="N86"/>
    </row>
    <row r="87" spans="3:14" ht="12.75">
      <c r="C87" s="82" t="s">
        <v>311</v>
      </c>
      <c r="D87" s="82"/>
      <c r="E87" s="37">
        <f>+'Comprehensive Income'!H11+'Comprehensive Income'!H13</f>
        <v>-324</v>
      </c>
      <c r="H87" s="9"/>
      <c r="I87" s="9"/>
      <c r="J87" s="9"/>
      <c r="L87" s="39"/>
      <c r="M87"/>
      <c r="N87"/>
    </row>
    <row r="88" spans="5:14" ht="12.75">
      <c r="E88" s="39"/>
      <c r="H88" s="37"/>
      <c r="I88" s="37"/>
      <c r="J88" s="37"/>
      <c r="L88" s="39"/>
      <c r="M88"/>
      <c r="N88"/>
    </row>
    <row r="89" spans="5:14" ht="12.75">
      <c r="E89" s="37"/>
      <c r="L89" s="39"/>
      <c r="M89"/>
      <c r="N89"/>
    </row>
    <row r="90" spans="5:14" ht="12.75">
      <c r="E90" s="37"/>
      <c r="M90"/>
      <c r="N90"/>
    </row>
  </sheetData>
  <mergeCells count="4">
    <mergeCell ref="A1:M1"/>
    <mergeCell ref="A2:M2"/>
    <mergeCell ref="A3:M3"/>
    <mergeCell ref="A4:M4"/>
  </mergeCells>
  <printOptions/>
  <pageMargins left="0.5" right="0.5" top="0.5" bottom="0.55" header="0.75" footer="0.3"/>
  <pageSetup fitToHeight="1" fitToWidth="1" horizontalDpi="600" verticalDpi="600" orientation="landscape" scale="99" r:id="rId2"/>
  <headerFooter alignWithMargins="0">
    <oddFooter>&amp;L&amp;A&amp;R&amp;"Arial,Regular"&amp;8Page 15</oddFooter>
  </headerFooter>
  <drawing r:id="rId1"/>
</worksheet>
</file>

<file path=xl/worksheets/sheet18.xml><?xml version="1.0" encoding="utf-8"?>
<worksheet xmlns="http://schemas.openxmlformats.org/spreadsheetml/2006/main" xmlns:r="http://schemas.openxmlformats.org/officeDocument/2006/relationships">
  <sheetPr codeName="Sheet32">
    <pageSetUpPr fitToPage="1"/>
  </sheetPr>
  <dimension ref="A1:AN31"/>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29.33203125" style="1" customWidth="1"/>
    <col min="4" max="4" width="2.83203125" style="1" customWidth="1"/>
    <col min="5" max="12" width="10.83203125" style="1" customWidth="1"/>
    <col min="13" max="13" width="2.83203125" style="1" customWidth="1"/>
    <col min="14" max="14" width="15.5" style="1" customWidth="1"/>
    <col min="15" max="16" width="2.83203125" style="1" customWidth="1"/>
    <col min="17" max="17" width="14.83203125" style="1" customWidth="1"/>
    <col min="18" max="20" width="9.5" style="1" customWidth="1"/>
    <col min="21" max="21" width="6.16015625" style="1" customWidth="1"/>
    <col min="22" max="22" width="9.66015625" style="1" customWidth="1"/>
    <col min="23" max="23" width="8.5" style="1" customWidth="1"/>
    <col min="24" max="24" width="9.33203125" style="1" customWidth="1"/>
    <col min="25" max="16384" width="8.16015625" style="1" customWidth="1"/>
  </cols>
  <sheetData>
    <row r="1" spans="1:25" ht="12.75">
      <c r="A1" s="647" t="s">
        <v>88</v>
      </c>
      <c r="B1" s="647"/>
      <c r="C1" s="647"/>
      <c r="D1" s="647"/>
      <c r="E1" s="647"/>
      <c r="F1" s="647"/>
      <c r="G1" s="647"/>
      <c r="H1" s="647"/>
      <c r="I1" s="647"/>
      <c r="J1" s="647"/>
      <c r="K1" s="647"/>
      <c r="L1" s="647"/>
      <c r="M1" s="324"/>
      <c r="N1" s="324"/>
      <c r="O1" s="324"/>
      <c r="P1" s="324"/>
      <c r="Q1" s="324"/>
      <c r="R1" s="83"/>
      <c r="S1" s="83"/>
      <c r="T1" s="83"/>
      <c r="U1" s="83"/>
      <c r="V1" s="83"/>
      <c r="W1" s="83"/>
      <c r="X1" s="83"/>
      <c r="Y1" s="83"/>
    </row>
    <row r="2" spans="1:25" ht="12.75" customHeight="1">
      <c r="A2" s="648" t="s">
        <v>488</v>
      </c>
      <c r="B2" s="648"/>
      <c r="C2" s="648"/>
      <c r="D2" s="648"/>
      <c r="E2" s="648"/>
      <c r="F2" s="648"/>
      <c r="G2" s="648"/>
      <c r="H2" s="648"/>
      <c r="I2" s="648"/>
      <c r="J2" s="648"/>
      <c r="K2" s="648"/>
      <c r="L2" s="648"/>
      <c r="M2" s="51"/>
      <c r="N2" s="51"/>
      <c r="O2" s="51"/>
      <c r="P2" s="51"/>
      <c r="Q2" s="51"/>
      <c r="R2" s="83"/>
      <c r="S2" s="83"/>
      <c r="T2" s="83"/>
      <c r="U2" s="83"/>
      <c r="V2" s="83"/>
      <c r="W2" s="83"/>
      <c r="X2" s="83"/>
      <c r="Y2" s="83"/>
    </row>
    <row r="3" spans="1:25" ht="12.75" customHeight="1">
      <c r="A3" s="649" t="s">
        <v>146</v>
      </c>
      <c r="B3" s="649"/>
      <c r="C3" s="649"/>
      <c r="D3" s="649"/>
      <c r="E3" s="649"/>
      <c r="F3" s="649"/>
      <c r="G3" s="649"/>
      <c r="H3" s="649"/>
      <c r="I3" s="649"/>
      <c r="J3" s="649"/>
      <c r="K3" s="649"/>
      <c r="L3" s="649"/>
      <c r="M3" s="327"/>
      <c r="N3" s="327"/>
      <c r="O3" s="327"/>
      <c r="P3" s="327"/>
      <c r="Q3" s="327"/>
      <c r="R3" s="83"/>
      <c r="S3" s="83"/>
      <c r="T3" s="83"/>
      <c r="U3" s="83"/>
      <c r="V3" s="83"/>
      <c r="W3" s="83"/>
      <c r="X3" s="83"/>
      <c r="Y3" s="83"/>
    </row>
    <row r="4" spans="1:25" ht="12.75" customHeight="1">
      <c r="A4" s="649" t="s">
        <v>162</v>
      </c>
      <c r="B4" s="649"/>
      <c r="C4" s="649"/>
      <c r="D4" s="649"/>
      <c r="E4" s="649"/>
      <c r="F4" s="649"/>
      <c r="G4" s="649"/>
      <c r="H4" s="649"/>
      <c r="I4" s="649"/>
      <c r="J4" s="649"/>
      <c r="K4" s="649"/>
      <c r="L4" s="649"/>
      <c r="M4" s="327"/>
      <c r="N4" s="327"/>
      <c r="O4" s="327"/>
      <c r="P4" s="327"/>
      <c r="Q4" s="327"/>
      <c r="R4" s="83"/>
      <c r="S4" s="83"/>
      <c r="T4" s="83"/>
      <c r="U4" s="83"/>
      <c r="V4" s="83"/>
      <c r="W4" s="83"/>
      <c r="X4" s="83"/>
      <c r="Y4" s="83"/>
    </row>
    <row r="5" spans="1:25" ht="12.75" customHeight="1">
      <c r="A5" s="526"/>
      <c r="B5" s="526"/>
      <c r="C5" s="526"/>
      <c r="D5" s="526"/>
      <c r="E5" s="526"/>
      <c r="F5" s="526"/>
      <c r="G5" s="526"/>
      <c r="H5" s="526"/>
      <c r="I5" s="526"/>
      <c r="J5" s="526"/>
      <c r="K5" s="526"/>
      <c r="L5" s="526"/>
      <c r="M5" s="327"/>
      <c r="N5" s="327"/>
      <c r="O5" s="327"/>
      <c r="P5" s="327"/>
      <c r="Q5" s="327"/>
      <c r="R5" s="83"/>
      <c r="S5" s="83"/>
      <c r="T5" s="83"/>
      <c r="U5" s="83"/>
      <c r="V5" s="83"/>
      <c r="W5" s="83"/>
      <c r="X5" s="83"/>
      <c r="Y5" s="83"/>
    </row>
    <row r="6" spans="3:16" ht="12.75" customHeight="1">
      <c r="C6" s="588" t="s">
        <v>434</v>
      </c>
      <c r="D6" s="458"/>
      <c r="E6" s="458"/>
      <c r="F6" s="458"/>
      <c r="G6" s="458"/>
      <c r="H6" s="458"/>
      <c r="I6" s="458"/>
      <c r="K6" s="7"/>
      <c r="L6" s="7"/>
      <c r="M6" s="7"/>
      <c r="N6" s="7"/>
      <c r="O6" s="7"/>
      <c r="P6" s="7"/>
    </row>
    <row r="7" spans="3:16" ht="14.25" customHeight="1">
      <c r="C7" s="76" t="s">
        <v>456</v>
      </c>
      <c r="D7" s="458"/>
      <c r="E7" s="458"/>
      <c r="F7" s="458"/>
      <c r="G7" s="458"/>
      <c r="H7" s="458"/>
      <c r="I7" s="458"/>
      <c r="K7" s="7"/>
      <c r="L7" s="7"/>
      <c r="M7" s="7"/>
      <c r="N7" s="7"/>
      <c r="O7" s="7"/>
      <c r="P7" s="7"/>
    </row>
    <row r="8" spans="3:19" ht="12" customHeight="1">
      <c r="C8" s="584"/>
      <c r="D8"/>
      <c r="E8" s="650" t="s">
        <v>443</v>
      </c>
      <c r="F8" s="650"/>
      <c r="G8" s="650"/>
      <c r="H8" s="650"/>
      <c r="I8" s="650"/>
      <c r="J8" s="650"/>
      <c r="K8" s="487"/>
      <c r="L8" s="256"/>
      <c r="M8" s="256"/>
      <c r="N8" s="256"/>
      <c r="O8" s="256"/>
      <c r="P8" s="256"/>
      <c r="Q8"/>
      <c r="R8"/>
      <c r="S8"/>
    </row>
    <row r="9" spans="4:19" ht="12" customHeight="1">
      <c r="D9"/>
      <c r="E9" s="528" t="s">
        <v>141</v>
      </c>
      <c r="F9" s="528" t="s">
        <v>71</v>
      </c>
      <c r="G9" s="528" t="s">
        <v>143</v>
      </c>
      <c r="H9" s="528" t="s">
        <v>144</v>
      </c>
      <c r="I9" s="528" t="s">
        <v>452</v>
      </c>
      <c r="J9" s="528" t="s">
        <v>116</v>
      </c>
      <c r="K9" s="7"/>
      <c r="L9" s="447"/>
      <c r="M9" s="152"/>
      <c r="N9" s="447"/>
      <c r="O9" s="152"/>
      <c r="P9" s="447"/>
      <c r="Q9"/>
      <c r="R9"/>
      <c r="S9"/>
    </row>
    <row r="10" spans="3:19" ht="12" customHeight="1">
      <c r="C10" s="527" t="s">
        <v>63</v>
      </c>
      <c r="D10"/>
      <c r="E10"/>
      <c r="F10"/>
      <c r="G10"/>
      <c r="H10"/>
      <c r="I10"/>
      <c r="J10" s="171"/>
      <c r="K10" s="308"/>
      <c r="L10" s="71"/>
      <c r="M10" s="152"/>
      <c r="N10" s="116"/>
      <c r="O10" s="152"/>
      <c r="P10" s="116"/>
      <c r="Q10"/>
      <c r="R10"/>
      <c r="S10"/>
    </row>
    <row r="11" spans="3:19" ht="12" customHeight="1">
      <c r="C11" s="520" t="s">
        <v>435</v>
      </c>
      <c r="D11"/>
      <c r="E11" s="244"/>
      <c r="F11" s="244"/>
      <c r="G11" s="244"/>
      <c r="H11" s="244"/>
      <c r="I11" s="244"/>
      <c r="J11" s="244"/>
      <c r="K11" s="7"/>
      <c r="L11" s="30"/>
      <c r="M11" s="379"/>
      <c r="N11" s="30"/>
      <c r="O11" s="379"/>
      <c r="P11" s="30"/>
      <c r="Q11"/>
      <c r="R11"/>
      <c r="S11"/>
    </row>
    <row r="12" spans="3:19" ht="12" customHeight="1">
      <c r="C12" s="520" t="s">
        <v>429</v>
      </c>
      <c r="D12"/>
      <c r="E12" s="29">
        <v>477</v>
      </c>
      <c r="F12" s="34">
        <v>0</v>
      </c>
      <c r="G12" s="34">
        <v>0</v>
      </c>
      <c r="H12" s="34">
        <v>0</v>
      </c>
      <c r="I12" s="34">
        <v>0</v>
      </c>
      <c r="J12" s="29">
        <f>SUM(E12:I12)</f>
        <v>477</v>
      </c>
      <c r="K12" s="7"/>
      <c r="L12" s="35"/>
      <c r="M12" s="379"/>
      <c r="N12" s="35"/>
      <c r="O12" s="379"/>
      <c r="P12" s="50"/>
      <c r="Q12"/>
      <c r="R12"/>
      <c r="S12"/>
    </row>
    <row r="13" spans="3:19" ht="12" customHeight="1">
      <c r="C13" s="520" t="s">
        <v>430</v>
      </c>
      <c r="D13"/>
      <c r="E13" s="399">
        <v>5164</v>
      </c>
      <c r="F13" s="399">
        <v>0</v>
      </c>
      <c r="G13" s="399">
        <v>0</v>
      </c>
      <c r="H13" s="399">
        <v>0</v>
      </c>
      <c r="I13" s="399">
        <v>0</v>
      </c>
      <c r="J13" s="399">
        <f>SUM(E13:I13)</f>
        <v>5164</v>
      </c>
      <c r="K13" s="7"/>
      <c r="L13" s="35"/>
      <c r="M13" s="379"/>
      <c r="N13" s="35"/>
      <c r="O13" s="379"/>
      <c r="P13" s="35"/>
      <c r="Q13"/>
      <c r="R13"/>
      <c r="S13"/>
    </row>
    <row r="14" spans="3:19" ht="12" customHeight="1">
      <c r="C14" s="520" t="s">
        <v>431</v>
      </c>
      <c r="D14"/>
      <c r="E14" s="593">
        <v>2159</v>
      </c>
      <c r="F14" s="593">
        <v>0</v>
      </c>
      <c r="G14" s="593">
        <v>0</v>
      </c>
      <c r="H14" s="593">
        <v>0</v>
      </c>
      <c r="I14" s="593">
        <v>0</v>
      </c>
      <c r="J14" s="593">
        <f>SUM(E14:I14)</f>
        <v>2159</v>
      </c>
      <c r="K14" s="173"/>
      <c r="L14" s="205"/>
      <c r="M14" s="379"/>
      <c r="N14" s="205"/>
      <c r="O14" s="379"/>
      <c r="P14" s="205"/>
      <c r="Q14"/>
      <c r="R14"/>
      <c r="S14"/>
    </row>
    <row r="15" spans="3:19" ht="12" customHeight="1">
      <c r="C15" s="520" t="s">
        <v>439</v>
      </c>
      <c r="D15"/>
      <c r="E15" s="399">
        <f aca="true" t="shared" si="0" ref="E15:J15">SUM(E12:E14)</f>
        <v>7800</v>
      </c>
      <c r="F15" s="399">
        <f t="shared" si="0"/>
        <v>0</v>
      </c>
      <c r="G15" s="399">
        <f t="shared" si="0"/>
        <v>0</v>
      </c>
      <c r="H15" s="399">
        <f t="shared" si="0"/>
        <v>0</v>
      </c>
      <c r="I15" s="399">
        <f t="shared" si="0"/>
        <v>0</v>
      </c>
      <c r="J15" s="399">
        <f t="shared" si="0"/>
        <v>7800</v>
      </c>
      <c r="K15" s="7"/>
      <c r="L15" s="71"/>
      <c r="M15" s="379"/>
      <c r="N15" s="71"/>
      <c r="O15" s="379"/>
      <c r="P15" s="30"/>
      <c r="Q15"/>
      <c r="R15"/>
      <c r="S15"/>
    </row>
    <row r="16" spans="3:40" ht="12" customHeight="1">
      <c r="C16" s="520" t="s">
        <v>436</v>
      </c>
      <c r="D16"/>
      <c r="E16" s="593">
        <v>2851</v>
      </c>
      <c r="F16" s="593">
        <v>10</v>
      </c>
      <c r="G16" s="593">
        <v>2</v>
      </c>
      <c r="H16" s="593">
        <v>11</v>
      </c>
      <c r="I16" s="593">
        <v>0</v>
      </c>
      <c r="J16" s="593">
        <f>SUM(E16:I16)</f>
        <v>2874</v>
      </c>
      <c r="K16" s="308"/>
      <c r="L16" s="309"/>
      <c r="M16" s="379"/>
      <c r="N16" s="309"/>
      <c r="O16" s="379"/>
      <c r="P16" s="379"/>
      <c r="Q16"/>
      <c r="R16"/>
      <c r="S16"/>
      <c r="AD16" s="49"/>
      <c r="AE16" s="49"/>
      <c r="AF16" s="49"/>
      <c r="AG16" s="49"/>
      <c r="AH16" s="49"/>
      <c r="AI16" s="49"/>
      <c r="AJ16" s="49"/>
      <c r="AK16" s="49"/>
      <c r="AL16" s="49"/>
      <c r="AM16" s="49"/>
      <c r="AN16" s="49"/>
    </row>
    <row r="17" spans="3:40" ht="12" customHeight="1">
      <c r="C17" s="520" t="s">
        <v>438</v>
      </c>
      <c r="D17"/>
      <c r="E17" s="399">
        <f aca="true" t="shared" si="1" ref="E17:J17">SUM(E15:E16)</f>
        <v>10651</v>
      </c>
      <c r="F17" s="399">
        <f t="shared" si="1"/>
        <v>10</v>
      </c>
      <c r="G17" s="399">
        <f t="shared" si="1"/>
        <v>2</v>
      </c>
      <c r="H17" s="399">
        <f t="shared" si="1"/>
        <v>11</v>
      </c>
      <c r="I17" s="399">
        <f t="shared" si="1"/>
        <v>0</v>
      </c>
      <c r="J17" s="399">
        <f t="shared" si="1"/>
        <v>10674</v>
      </c>
      <c r="K17" s="7"/>
      <c r="L17" s="373"/>
      <c r="M17" s="379"/>
      <c r="N17" s="30"/>
      <c r="O17" s="379"/>
      <c r="P17" s="30"/>
      <c r="Q17"/>
      <c r="R17"/>
      <c r="V17" s="518">
        <f aca="true" t="shared" si="2" ref="V17:V24">ROUND(+E17/$E$25,2)</f>
        <v>17.87</v>
      </c>
      <c r="Y17" s="38"/>
      <c r="Z17" s="38"/>
      <c r="AD17" s="49"/>
      <c r="AE17" s="49"/>
      <c r="AF17" s="49"/>
      <c r="AG17" s="49"/>
      <c r="AH17" s="49"/>
      <c r="AI17" s="49"/>
      <c r="AJ17" s="49"/>
      <c r="AK17" s="49"/>
      <c r="AL17" s="49"/>
      <c r="AM17" s="49"/>
      <c r="AN17" s="49"/>
    </row>
    <row r="18" spans="3:40" ht="12" customHeight="1">
      <c r="C18" s="520"/>
      <c r="D18"/>
      <c r="E18" s="39"/>
      <c r="F18" s="39"/>
      <c r="G18" s="39"/>
      <c r="H18" s="39"/>
      <c r="I18" s="39"/>
      <c r="J18" s="39"/>
      <c r="K18" s="7"/>
      <c r="L18" s="373"/>
      <c r="M18" s="379"/>
      <c r="N18" s="81"/>
      <c r="O18" s="379"/>
      <c r="P18" s="35"/>
      <c r="Q18"/>
      <c r="R18"/>
      <c r="V18" s="518">
        <f t="shared" si="2"/>
        <v>0</v>
      </c>
      <c r="Y18" s="38"/>
      <c r="Z18" s="38"/>
      <c r="AD18" s="49"/>
      <c r="AE18" s="49"/>
      <c r="AF18" s="49"/>
      <c r="AG18" s="49"/>
      <c r="AH18" s="49"/>
      <c r="AI18" s="49"/>
      <c r="AJ18" s="49"/>
      <c r="AK18" s="49"/>
      <c r="AL18" s="49"/>
      <c r="AM18" s="49"/>
      <c r="AN18" s="49"/>
    </row>
    <row r="19" spans="3:40" ht="12" customHeight="1">
      <c r="C19" s="520" t="s">
        <v>437</v>
      </c>
      <c r="D19"/>
      <c r="E19" s="593">
        <v>2398</v>
      </c>
      <c r="F19" s="593">
        <v>3</v>
      </c>
      <c r="G19" s="593">
        <v>9</v>
      </c>
      <c r="H19" s="593">
        <v>3</v>
      </c>
      <c r="I19" s="593">
        <v>0</v>
      </c>
      <c r="J19" s="593">
        <f>SUM(E19:I19)</f>
        <v>2413</v>
      </c>
      <c r="K19" s="7"/>
      <c r="L19" s="373"/>
      <c r="M19" s="379"/>
      <c r="N19" s="81"/>
      <c r="O19" s="379"/>
      <c r="P19" s="35"/>
      <c r="Q19"/>
      <c r="R19"/>
      <c r="V19" s="518">
        <f t="shared" si="2"/>
        <v>4.02</v>
      </c>
      <c r="Y19" s="38"/>
      <c r="Z19" s="38"/>
      <c r="AD19" s="49"/>
      <c r="AE19" s="49"/>
      <c r="AF19" s="49"/>
      <c r="AG19" s="49"/>
      <c r="AH19" s="49"/>
      <c r="AI19" s="49"/>
      <c r="AJ19" s="49"/>
      <c r="AK19" s="49"/>
      <c r="AL19" s="49"/>
      <c r="AM19" s="49"/>
      <c r="AN19" s="49"/>
    </row>
    <row r="20" spans="3:40" ht="14.25" customHeight="1" thickBot="1">
      <c r="C20" s="527" t="s">
        <v>440</v>
      </c>
      <c r="D20"/>
      <c r="E20" s="354">
        <f aca="true" t="shared" si="3" ref="E20:J20">SUM(E17:E19)</f>
        <v>13049</v>
      </c>
      <c r="F20" s="354">
        <f t="shared" si="3"/>
        <v>13</v>
      </c>
      <c r="G20" s="354">
        <f t="shared" si="3"/>
        <v>11</v>
      </c>
      <c r="H20" s="354">
        <f t="shared" si="3"/>
        <v>14</v>
      </c>
      <c r="I20" s="354">
        <f t="shared" si="3"/>
        <v>0</v>
      </c>
      <c r="J20" s="354">
        <f t="shared" si="3"/>
        <v>13087</v>
      </c>
      <c r="K20" s="12"/>
      <c r="L20" s="35"/>
      <c r="M20" s="379"/>
      <c r="N20" s="81"/>
      <c r="O20" s="379"/>
      <c r="P20" s="35"/>
      <c r="Q20"/>
      <c r="R20"/>
      <c r="V20" s="518">
        <f t="shared" si="2"/>
        <v>21.89</v>
      </c>
      <c r="Y20" s="38"/>
      <c r="Z20" s="38"/>
      <c r="AD20" s="49"/>
      <c r="AE20" s="49"/>
      <c r="AF20" s="49"/>
      <c r="AG20" s="49"/>
      <c r="AH20" s="49"/>
      <c r="AI20" s="49"/>
      <c r="AJ20" s="49"/>
      <c r="AK20" s="49"/>
      <c r="AL20" s="49"/>
      <c r="AM20" s="49"/>
      <c r="AN20" s="49"/>
    </row>
    <row r="21" spans="3:40" ht="12" customHeight="1" thickTop="1">
      <c r="C21" s="520"/>
      <c r="D21"/>
      <c r="E21" s="39"/>
      <c r="F21" s="39"/>
      <c r="G21" s="39"/>
      <c r="H21" s="39"/>
      <c r="I21" s="39"/>
      <c r="J21" s="39"/>
      <c r="K21" s="12"/>
      <c r="L21" s="35"/>
      <c r="M21" s="379"/>
      <c r="N21" s="81"/>
      <c r="O21" s="379"/>
      <c r="P21" s="35"/>
      <c r="Q21"/>
      <c r="R21"/>
      <c r="V21" s="518">
        <f t="shared" si="2"/>
        <v>0</v>
      </c>
      <c r="Y21" s="38"/>
      <c r="Z21" s="38"/>
      <c r="AD21" s="49"/>
      <c r="AE21" s="49"/>
      <c r="AF21" s="49"/>
      <c r="AG21" s="49"/>
      <c r="AH21" s="49"/>
      <c r="AI21" s="49"/>
      <c r="AJ21" s="49"/>
      <c r="AK21" s="49"/>
      <c r="AL21" s="49"/>
      <c r="AM21" s="49"/>
      <c r="AN21" s="49"/>
    </row>
    <row r="22" spans="3:40" ht="12" customHeight="1">
      <c r="C22" s="527" t="s">
        <v>64</v>
      </c>
      <c r="D22"/>
      <c r="E22" s="39"/>
      <c r="F22" s="39"/>
      <c r="G22" s="39"/>
      <c r="H22" s="39"/>
      <c r="I22" s="39"/>
      <c r="J22" s="39"/>
      <c r="K22" s="12"/>
      <c r="L22" s="35"/>
      <c r="M22" s="379"/>
      <c r="N22" s="81"/>
      <c r="O22" s="379"/>
      <c r="P22" s="35"/>
      <c r="Q22"/>
      <c r="R22"/>
      <c r="V22" s="518">
        <f t="shared" si="2"/>
        <v>0</v>
      </c>
      <c r="Y22" s="38"/>
      <c r="Z22" s="38"/>
      <c r="AD22" s="49"/>
      <c r="AE22" s="49"/>
      <c r="AF22" s="49"/>
      <c r="AG22" s="49"/>
      <c r="AH22" s="49"/>
      <c r="AI22" s="49"/>
      <c r="AJ22" s="49"/>
      <c r="AK22" s="49"/>
      <c r="AL22" s="49"/>
      <c r="AM22" s="49"/>
      <c r="AN22" s="49"/>
    </row>
    <row r="23" spans="3:40" ht="12" customHeight="1">
      <c r="C23" s="520" t="s">
        <v>432</v>
      </c>
      <c r="D23"/>
      <c r="E23" s="29">
        <v>124</v>
      </c>
      <c r="F23" s="29">
        <v>2</v>
      </c>
      <c r="G23" s="29">
        <v>7</v>
      </c>
      <c r="H23" s="34">
        <v>0</v>
      </c>
      <c r="I23" s="34">
        <v>0</v>
      </c>
      <c r="J23" s="29">
        <f>SUM(E23:I23)</f>
        <v>133</v>
      </c>
      <c r="K23" s="12"/>
      <c r="L23" s="35"/>
      <c r="M23" s="379"/>
      <c r="N23" s="81"/>
      <c r="O23" s="379"/>
      <c r="P23" s="35"/>
      <c r="Q23"/>
      <c r="R23"/>
      <c r="V23" s="518">
        <f t="shared" si="2"/>
        <v>0.21</v>
      </c>
      <c r="Y23" s="38"/>
      <c r="Z23" s="38"/>
      <c r="AD23" s="49"/>
      <c r="AE23" s="49"/>
      <c r="AF23" s="49"/>
      <c r="AG23" s="49"/>
      <c r="AH23" s="49"/>
      <c r="AI23" s="49"/>
      <c r="AJ23" s="49"/>
      <c r="AK23" s="49"/>
      <c r="AL23" s="49"/>
      <c r="AM23" s="49"/>
      <c r="AN23" s="49"/>
    </row>
    <row r="24" spans="3:40" ht="12" customHeight="1">
      <c r="C24" s="520" t="s">
        <v>441</v>
      </c>
      <c r="D24"/>
      <c r="E24" s="399">
        <v>61</v>
      </c>
      <c r="F24" s="399">
        <v>0</v>
      </c>
      <c r="G24" s="399">
        <v>17</v>
      </c>
      <c r="H24" s="399">
        <v>8</v>
      </c>
      <c r="I24" s="399">
        <v>0</v>
      </c>
      <c r="J24" s="399">
        <f>SUM(E24:I24)</f>
        <v>86</v>
      </c>
      <c r="K24" s="12"/>
      <c r="L24" s="35"/>
      <c r="M24" s="379"/>
      <c r="N24" s="81"/>
      <c r="O24" s="379"/>
      <c r="P24" s="35"/>
      <c r="Q24"/>
      <c r="R24"/>
      <c r="V24" s="518">
        <f t="shared" si="2"/>
        <v>0.1</v>
      </c>
      <c r="Y24" s="38"/>
      <c r="Z24" s="38"/>
      <c r="AD24" s="49"/>
      <c r="AE24" s="49"/>
      <c r="AF24" s="49"/>
      <c r="AG24" s="49"/>
      <c r="AH24" s="49"/>
      <c r="AI24" s="49"/>
      <c r="AJ24" s="49"/>
      <c r="AK24" s="49"/>
      <c r="AL24" s="49"/>
      <c r="AM24" s="49"/>
      <c r="AN24" s="49"/>
    </row>
    <row r="25" spans="3:40" ht="12" customHeight="1">
      <c r="C25" s="520" t="s">
        <v>433</v>
      </c>
      <c r="D25"/>
      <c r="E25" s="399">
        <v>596</v>
      </c>
      <c r="F25" s="399">
        <v>32</v>
      </c>
      <c r="G25" s="399">
        <v>8</v>
      </c>
      <c r="H25" s="399">
        <v>0</v>
      </c>
      <c r="I25" s="399">
        <v>0</v>
      </c>
      <c r="J25" s="399">
        <f>SUM(E25:I25)</f>
        <v>636</v>
      </c>
      <c r="K25" s="594"/>
      <c r="L25" s="35"/>
      <c r="M25" s="379"/>
      <c r="N25" s="205"/>
      <c r="O25" s="379"/>
      <c r="P25" s="205"/>
      <c r="Q25"/>
      <c r="R25"/>
      <c r="V25" s="519">
        <f>SUM(V17:V24)</f>
        <v>44.09</v>
      </c>
      <c r="Y25" s="38"/>
      <c r="Z25" s="38"/>
      <c r="AD25" s="49"/>
      <c r="AE25" s="49"/>
      <c r="AF25" s="49"/>
      <c r="AG25" s="49"/>
      <c r="AH25" s="49"/>
      <c r="AI25" s="49"/>
      <c r="AJ25" s="49"/>
      <c r="AK25" s="49"/>
      <c r="AL25" s="49"/>
      <c r="AM25" s="49"/>
      <c r="AN25" s="49"/>
    </row>
    <row r="26" spans="3:22" ht="12" customHeight="1">
      <c r="C26" s="520" t="s">
        <v>140</v>
      </c>
      <c r="D26"/>
      <c r="E26" s="593">
        <v>202</v>
      </c>
      <c r="F26" s="593">
        <v>0</v>
      </c>
      <c r="G26" s="593">
        <v>3</v>
      </c>
      <c r="H26" s="593">
        <v>0</v>
      </c>
      <c r="I26" s="593">
        <v>0</v>
      </c>
      <c r="J26" s="399">
        <f>SUM(E26:I26)</f>
        <v>205</v>
      </c>
      <c r="K26" s="12"/>
      <c r="L26" s="35"/>
      <c r="M26" s="379"/>
      <c r="N26" s="71"/>
      <c r="O26" s="379"/>
      <c r="P26" s="71"/>
      <c r="Q26"/>
      <c r="R26"/>
      <c r="T26" s="39"/>
      <c r="U26" s="39"/>
      <c r="V26"/>
    </row>
    <row r="27" spans="3:22" ht="14.25" customHeight="1" thickBot="1">
      <c r="C27" s="527" t="s">
        <v>442</v>
      </c>
      <c r="D27"/>
      <c r="E27" s="529">
        <f aca="true" t="shared" si="4" ref="E27:J27">SUM(E23:E26)</f>
        <v>983</v>
      </c>
      <c r="F27" s="529">
        <f t="shared" si="4"/>
        <v>34</v>
      </c>
      <c r="G27" s="529">
        <f t="shared" si="4"/>
        <v>35</v>
      </c>
      <c r="H27" s="529">
        <f t="shared" si="4"/>
        <v>8</v>
      </c>
      <c r="I27" s="529">
        <f t="shared" si="4"/>
        <v>0</v>
      </c>
      <c r="J27" s="529">
        <f t="shared" si="4"/>
        <v>1060</v>
      </c>
      <c r="K27" s="595"/>
      <c r="L27" s="488"/>
      <c r="M27" s="379"/>
      <c r="N27" s="309"/>
      <c r="O27" s="379"/>
      <c r="P27" s="379"/>
      <c r="Q27"/>
      <c r="R27"/>
      <c r="V27"/>
    </row>
    <row r="28" ht="12" customHeight="1" thickTop="1">
      <c r="D28"/>
    </row>
    <row r="29" spans="3:10" ht="12" customHeight="1">
      <c r="C29" s="651" t="s">
        <v>501</v>
      </c>
      <c r="D29" s="652"/>
      <c r="E29" s="652"/>
      <c r="F29" s="652"/>
      <c r="G29" s="652"/>
      <c r="H29" s="652"/>
      <c r="I29" s="652"/>
      <c r="J29" s="652"/>
    </row>
    <row r="30" spans="3:10" ht="12" customHeight="1">
      <c r="C30" s="651" t="s">
        <v>508</v>
      </c>
      <c r="D30" s="652"/>
      <c r="E30" s="652"/>
      <c r="F30" s="652"/>
      <c r="G30" s="652"/>
      <c r="H30" s="652"/>
      <c r="I30" s="652"/>
      <c r="J30" s="652"/>
    </row>
    <row r="31" spans="3:10" ht="12" customHeight="1">
      <c r="C31" s="530"/>
      <c r="D31" s="530"/>
      <c r="E31" s="530"/>
      <c r="F31" s="530"/>
      <c r="G31" s="530"/>
      <c r="H31" s="530"/>
      <c r="I31" s="530"/>
      <c r="J31" s="530"/>
    </row>
  </sheetData>
  <mergeCells count="7">
    <mergeCell ref="E8:J8"/>
    <mergeCell ref="C29:J29"/>
    <mergeCell ref="C30:J30"/>
    <mergeCell ref="A1:L1"/>
    <mergeCell ref="A2:L2"/>
    <mergeCell ref="A3:L3"/>
    <mergeCell ref="A4:L4"/>
  </mergeCells>
  <printOptions/>
  <pageMargins left="0.5" right="0.5" top="0.5" bottom="0.55" header="0.75" footer="0.3"/>
  <pageSetup fitToHeight="1" fitToWidth="1" horizontalDpi="600" verticalDpi="600" orientation="landscape" r:id="rId2"/>
  <headerFooter alignWithMargins="0">
    <oddFooter>&amp;L&amp;A&amp;R&amp;"Arial,Regular"&amp;8Page 16</oddFooter>
  </headerFooter>
  <drawing r:id="rId1"/>
</worksheet>
</file>

<file path=xl/worksheets/sheet19.xml><?xml version="1.0" encoding="utf-8"?>
<worksheet xmlns="http://schemas.openxmlformats.org/spreadsheetml/2006/main" xmlns:r="http://schemas.openxmlformats.org/officeDocument/2006/relationships">
  <sheetPr codeName="Sheet34">
    <pageSetUpPr fitToPage="1"/>
  </sheetPr>
  <dimension ref="A1:AN31"/>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29.33203125" style="1" customWidth="1"/>
    <col min="4" max="4" width="2.83203125" style="1" customWidth="1"/>
    <col min="5" max="12" width="10.83203125" style="1" customWidth="1"/>
    <col min="13" max="13" width="2.83203125" style="1" customWidth="1"/>
    <col min="14" max="14" width="15.5" style="1" customWidth="1"/>
    <col min="15" max="16" width="2.83203125" style="1" customWidth="1"/>
    <col min="17" max="17" width="14.83203125" style="1" customWidth="1"/>
    <col min="18" max="20" width="9.5" style="1" customWidth="1"/>
    <col min="21" max="21" width="6.16015625" style="1" customWidth="1"/>
    <col min="22" max="22" width="9.66015625" style="1" customWidth="1"/>
    <col min="23" max="23" width="8.5" style="1" customWidth="1"/>
    <col min="24" max="24" width="9.33203125" style="1" customWidth="1"/>
    <col min="25" max="16384" width="8.16015625" style="1" customWidth="1"/>
  </cols>
  <sheetData>
    <row r="1" spans="1:25" ht="12.75">
      <c r="A1" s="647" t="s">
        <v>88</v>
      </c>
      <c r="B1" s="647"/>
      <c r="C1" s="647"/>
      <c r="D1" s="647"/>
      <c r="E1" s="647"/>
      <c r="F1" s="647"/>
      <c r="G1" s="647"/>
      <c r="H1" s="647"/>
      <c r="I1" s="647"/>
      <c r="J1" s="647"/>
      <c r="K1" s="647"/>
      <c r="L1" s="647"/>
      <c r="M1" s="324"/>
      <c r="N1" s="324"/>
      <c r="O1" s="324"/>
      <c r="P1" s="324"/>
      <c r="Q1" s="324"/>
      <c r="R1" s="83"/>
      <c r="S1" s="83"/>
      <c r="T1" s="83"/>
      <c r="U1" s="83"/>
      <c r="V1" s="83"/>
      <c r="W1" s="83"/>
      <c r="X1" s="83"/>
      <c r="Y1" s="83"/>
    </row>
    <row r="2" spans="1:25" ht="12.75" customHeight="1">
      <c r="A2" s="648" t="s">
        <v>444</v>
      </c>
      <c r="B2" s="648"/>
      <c r="C2" s="648"/>
      <c r="D2" s="648"/>
      <c r="E2" s="648"/>
      <c r="F2" s="648"/>
      <c r="G2" s="648"/>
      <c r="H2" s="648"/>
      <c r="I2" s="648"/>
      <c r="J2" s="648"/>
      <c r="K2" s="648"/>
      <c r="L2" s="648"/>
      <c r="M2" s="51"/>
      <c r="N2" s="51"/>
      <c r="O2" s="51"/>
      <c r="P2" s="51"/>
      <c r="Q2" s="51"/>
      <c r="R2" s="83"/>
      <c r="S2" s="83"/>
      <c r="T2" s="83"/>
      <c r="U2" s="83"/>
      <c r="V2" s="83"/>
      <c r="W2" s="83"/>
      <c r="X2" s="83"/>
      <c r="Y2" s="83"/>
    </row>
    <row r="3" spans="1:25" ht="12.75" customHeight="1">
      <c r="A3" s="649" t="s">
        <v>146</v>
      </c>
      <c r="B3" s="649"/>
      <c r="C3" s="649"/>
      <c r="D3" s="649"/>
      <c r="E3" s="649"/>
      <c r="F3" s="649"/>
      <c r="G3" s="649"/>
      <c r="H3" s="649"/>
      <c r="I3" s="649"/>
      <c r="J3" s="649"/>
      <c r="K3" s="649"/>
      <c r="L3" s="649"/>
      <c r="M3" s="327"/>
      <c r="N3" s="327"/>
      <c r="O3" s="327"/>
      <c r="P3" s="327"/>
      <c r="Q3" s="327"/>
      <c r="R3" s="83"/>
      <c r="S3" s="83"/>
      <c r="T3" s="83"/>
      <c r="U3" s="83"/>
      <c r="V3" s="83"/>
      <c r="W3" s="83"/>
      <c r="X3" s="83"/>
      <c r="Y3" s="83"/>
    </row>
    <row r="4" spans="1:25" ht="12.75" customHeight="1">
      <c r="A4" s="649" t="s">
        <v>162</v>
      </c>
      <c r="B4" s="649"/>
      <c r="C4" s="649"/>
      <c r="D4" s="649"/>
      <c r="E4" s="649"/>
      <c r="F4" s="649"/>
      <c r="G4" s="649"/>
      <c r="H4" s="649"/>
      <c r="I4" s="649"/>
      <c r="J4" s="649"/>
      <c r="K4" s="649"/>
      <c r="L4" s="649"/>
      <c r="M4" s="327"/>
      <c r="N4" s="327"/>
      <c r="O4" s="327"/>
      <c r="P4" s="327"/>
      <c r="Q4" s="327"/>
      <c r="R4" s="83"/>
      <c r="S4" s="83"/>
      <c r="T4" s="83"/>
      <c r="U4" s="83"/>
      <c r="V4" s="83"/>
      <c r="W4" s="83"/>
      <c r="X4" s="83"/>
      <c r="Y4" s="83"/>
    </row>
    <row r="5" spans="1:25" ht="12.75" customHeight="1">
      <c r="A5" s="526"/>
      <c r="B5" s="526"/>
      <c r="C5" s="526"/>
      <c r="D5" s="526"/>
      <c r="E5" s="526"/>
      <c r="F5" s="526"/>
      <c r="G5" s="526"/>
      <c r="H5" s="526"/>
      <c r="I5" s="526"/>
      <c r="J5" s="526"/>
      <c r="K5" s="526"/>
      <c r="L5" s="526"/>
      <c r="M5" s="327"/>
      <c r="N5" s="327"/>
      <c r="O5" s="327"/>
      <c r="P5" s="327"/>
      <c r="Q5" s="327"/>
      <c r="R5" s="83"/>
      <c r="S5" s="83"/>
      <c r="T5" s="83"/>
      <c r="U5" s="83"/>
      <c r="V5" s="83"/>
      <c r="W5" s="83"/>
      <c r="X5" s="83"/>
      <c r="Y5" s="83"/>
    </row>
    <row r="6" spans="3:16" ht="12.75" customHeight="1">
      <c r="C6" s="588" t="s">
        <v>434</v>
      </c>
      <c r="D6" s="458"/>
      <c r="E6" s="458"/>
      <c r="F6" s="458"/>
      <c r="G6" s="458"/>
      <c r="H6" s="458"/>
      <c r="I6" s="458"/>
      <c r="K6" s="7"/>
      <c r="L6" s="7"/>
      <c r="M6" s="7"/>
      <c r="N6" s="7"/>
      <c r="O6" s="7"/>
      <c r="P6" s="7"/>
    </row>
    <row r="7" spans="3:16" ht="14.25" customHeight="1">
      <c r="C7" s="76" t="s">
        <v>477</v>
      </c>
      <c r="D7" s="458"/>
      <c r="E7" s="458"/>
      <c r="F7" s="458"/>
      <c r="G7" s="458"/>
      <c r="H7" s="458"/>
      <c r="I7" s="458"/>
      <c r="K7" s="7"/>
      <c r="L7" s="7"/>
      <c r="M7" s="7"/>
      <c r="N7" s="7"/>
      <c r="O7" s="7"/>
      <c r="P7" s="7"/>
    </row>
    <row r="8" spans="3:19" ht="12" customHeight="1">
      <c r="C8" s="189"/>
      <c r="D8"/>
      <c r="E8" s="650" t="s">
        <v>443</v>
      </c>
      <c r="F8" s="650"/>
      <c r="G8" s="650"/>
      <c r="H8" s="650"/>
      <c r="I8" s="650"/>
      <c r="J8" s="650"/>
      <c r="K8" s="487"/>
      <c r="L8" s="256"/>
      <c r="M8" s="256"/>
      <c r="N8" s="256"/>
      <c r="O8" s="256"/>
      <c r="P8" s="256"/>
      <c r="Q8"/>
      <c r="R8"/>
      <c r="S8"/>
    </row>
    <row r="9" spans="4:19" ht="12" customHeight="1">
      <c r="D9"/>
      <c r="E9" s="528" t="s">
        <v>141</v>
      </c>
      <c r="F9" s="528" t="s">
        <v>71</v>
      </c>
      <c r="G9" s="528" t="s">
        <v>143</v>
      </c>
      <c r="H9" s="528" t="s">
        <v>144</v>
      </c>
      <c r="I9" s="528" t="s">
        <v>452</v>
      </c>
      <c r="J9" s="528" t="s">
        <v>116</v>
      </c>
      <c r="K9" s="7"/>
      <c r="L9" s="447"/>
      <c r="M9" s="152"/>
      <c r="N9" s="447"/>
      <c r="O9" s="152"/>
      <c r="P9" s="447"/>
      <c r="Q9"/>
      <c r="R9"/>
      <c r="S9"/>
    </row>
    <row r="10" spans="3:19" ht="12" customHeight="1">
      <c r="C10" s="527" t="s">
        <v>63</v>
      </c>
      <c r="D10"/>
      <c r="E10"/>
      <c r="F10"/>
      <c r="G10"/>
      <c r="H10"/>
      <c r="I10"/>
      <c r="J10" s="171"/>
      <c r="K10" s="308"/>
      <c r="L10" s="71"/>
      <c r="M10" s="152"/>
      <c r="N10" s="116"/>
      <c r="O10" s="152"/>
      <c r="P10" s="116"/>
      <c r="Q10"/>
      <c r="R10"/>
      <c r="S10"/>
    </row>
    <row r="11" spans="3:19" ht="12" customHeight="1">
      <c r="C11" s="520" t="s">
        <v>435</v>
      </c>
      <c r="D11"/>
      <c r="E11"/>
      <c r="F11"/>
      <c r="G11"/>
      <c r="H11"/>
      <c r="I11"/>
      <c r="J11"/>
      <c r="K11" s="7"/>
      <c r="L11" s="30"/>
      <c r="M11" s="379"/>
      <c r="N11" s="30"/>
      <c r="O11" s="379"/>
      <c r="P11" s="30"/>
      <c r="Q11"/>
      <c r="R11"/>
      <c r="S11"/>
    </row>
    <row r="12" spans="3:19" ht="12" customHeight="1">
      <c r="C12" s="520" t="s">
        <v>429</v>
      </c>
      <c r="D12"/>
      <c r="E12" s="29">
        <v>466</v>
      </c>
      <c r="F12" s="34">
        <v>0</v>
      </c>
      <c r="G12" s="34">
        <v>0</v>
      </c>
      <c r="H12" s="34">
        <v>0</v>
      </c>
      <c r="I12" s="34">
        <v>0</v>
      </c>
      <c r="J12" s="29">
        <f>SUM(E12:I12)</f>
        <v>466</v>
      </c>
      <c r="K12" s="7"/>
      <c r="L12" s="35"/>
      <c r="M12" s="379"/>
      <c r="N12" s="35"/>
      <c r="O12" s="379"/>
      <c r="P12" s="50"/>
      <c r="Q12"/>
      <c r="R12"/>
      <c r="S12"/>
    </row>
    <row r="13" spans="3:19" ht="12" customHeight="1">
      <c r="C13" s="520" t="s">
        <v>430</v>
      </c>
      <c r="D13"/>
      <c r="E13" s="399">
        <v>5043</v>
      </c>
      <c r="F13" s="399">
        <v>0</v>
      </c>
      <c r="G13" s="399">
        <v>0</v>
      </c>
      <c r="H13" s="399">
        <v>0</v>
      </c>
      <c r="I13" s="399">
        <v>0</v>
      </c>
      <c r="J13" s="399">
        <f>SUM(E13:I13)</f>
        <v>5043</v>
      </c>
      <c r="K13" s="7"/>
      <c r="L13" s="35"/>
      <c r="M13" s="379"/>
      <c r="N13" s="35"/>
      <c r="O13" s="379"/>
      <c r="P13" s="35"/>
      <c r="Q13"/>
      <c r="R13"/>
      <c r="S13"/>
    </row>
    <row r="14" spans="3:19" ht="12" customHeight="1">
      <c r="C14" s="520" t="s">
        <v>431</v>
      </c>
      <c r="D14"/>
      <c r="E14" s="593">
        <v>2103</v>
      </c>
      <c r="F14" s="593">
        <v>0</v>
      </c>
      <c r="G14" s="593">
        <v>0</v>
      </c>
      <c r="H14" s="593">
        <v>0</v>
      </c>
      <c r="I14" s="593">
        <v>0</v>
      </c>
      <c r="J14" s="593">
        <f>SUM(E14:I14)</f>
        <v>2103</v>
      </c>
      <c r="K14" s="173"/>
      <c r="L14" s="205"/>
      <c r="M14" s="379"/>
      <c r="N14" s="205"/>
      <c r="O14" s="379"/>
      <c r="P14" s="205"/>
      <c r="Q14"/>
      <c r="R14"/>
      <c r="S14"/>
    </row>
    <row r="15" spans="3:19" ht="12" customHeight="1">
      <c r="C15" s="520" t="s">
        <v>439</v>
      </c>
      <c r="D15"/>
      <c r="E15" s="399">
        <f aca="true" t="shared" si="0" ref="E15:J15">SUM(E12:E14)</f>
        <v>7612</v>
      </c>
      <c r="F15" s="399">
        <f t="shared" si="0"/>
        <v>0</v>
      </c>
      <c r="G15" s="399">
        <f t="shared" si="0"/>
        <v>0</v>
      </c>
      <c r="H15" s="399">
        <f t="shared" si="0"/>
        <v>0</v>
      </c>
      <c r="I15" s="399">
        <f t="shared" si="0"/>
        <v>0</v>
      </c>
      <c r="J15" s="399">
        <f t="shared" si="0"/>
        <v>7612</v>
      </c>
      <c r="K15" s="7"/>
      <c r="L15" s="71"/>
      <c r="M15" s="379"/>
      <c r="N15" s="71"/>
      <c r="O15" s="379"/>
      <c r="P15" s="30"/>
      <c r="Q15"/>
      <c r="R15"/>
      <c r="S15"/>
    </row>
    <row r="16" spans="3:40" ht="12" customHeight="1">
      <c r="C16" s="520" t="s">
        <v>436</v>
      </c>
      <c r="D16"/>
      <c r="E16" s="593">
        <v>3029</v>
      </c>
      <c r="F16" s="593">
        <v>11</v>
      </c>
      <c r="G16" s="593">
        <v>2</v>
      </c>
      <c r="H16" s="593">
        <v>11</v>
      </c>
      <c r="I16" s="593">
        <v>0</v>
      </c>
      <c r="J16" s="593">
        <f>SUM(E16:I16)</f>
        <v>3053</v>
      </c>
      <c r="K16" s="308"/>
      <c r="L16" s="309"/>
      <c r="M16" s="379"/>
      <c r="N16" s="309"/>
      <c r="O16" s="379"/>
      <c r="P16" s="379"/>
      <c r="Q16"/>
      <c r="R16"/>
      <c r="S16"/>
      <c r="AD16" s="49"/>
      <c r="AE16" s="49"/>
      <c r="AF16" s="49"/>
      <c r="AG16" s="49"/>
      <c r="AH16" s="49"/>
      <c r="AI16" s="49"/>
      <c r="AJ16" s="49"/>
      <c r="AK16" s="49"/>
      <c r="AL16" s="49"/>
      <c r="AM16" s="49"/>
      <c r="AN16" s="49"/>
    </row>
    <row r="17" spans="3:40" ht="12" customHeight="1">
      <c r="C17" s="520" t="s">
        <v>438</v>
      </c>
      <c r="D17"/>
      <c r="E17" s="399">
        <f aca="true" t="shared" si="1" ref="E17:J17">SUM(E15:E16)</f>
        <v>10641</v>
      </c>
      <c r="F17" s="399">
        <f t="shared" si="1"/>
        <v>11</v>
      </c>
      <c r="G17" s="399">
        <f t="shared" si="1"/>
        <v>2</v>
      </c>
      <c r="H17" s="399">
        <f t="shared" si="1"/>
        <v>11</v>
      </c>
      <c r="I17" s="399">
        <f t="shared" si="1"/>
        <v>0</v>
      </c>
      <c r="J17" s="399">
        <f t="shared" si="1"/>
        <v>10665</v>
      </c>
      <c r="K17" s="7"/>
      <c r="L17" s="373"/>
      <c r="M17" s="379"/>
      <c r="N17" s="30"/>
      <c r="O17" s="379"/>
      <c r="P17" s="30"/>
      <c r="Q17"/>
      <c r="R17"/>
      <c r="V17" s="518">
        <f aca="true" t="shared" si="2" ref="V17:V24">ROUND(+E17/$E$25,2)</f>
        <v>18.01</v>
      </c>
      <c r="Y17" s="38"/>
      <c r="Z17" s="38"/>
      <c r="AD17" s="49"/>
      <c r="AE17" s="49"/>
      <c r="AF17" s="49"/>
      <c r="AG17" s="49"/>
      <c r="AH17" s="49"/>
      <c r="AI17" s="49"/>
      <c r="AJ17" s="49"/>
      <c r="AK17" s="49"/>
      <c r="AL17" s="49"/>
      <c r="AM17" s="49"/>
      <c r="AN17" s="49"/>
    </row>
    <row r="18" spans="3:40" ht="12" customHeight="1">
      <c r="C18" s="520"/>
      <c r="D18"/>
      <c r="E18" s="39"/>
      <c r="F18" s="39"/>
      <c r="G18" s="39"/>
      <c r="H18" s="39"/>
      <c r="I18" s="39"/>
      <c r="J18" s="39"/>
      <c r="K18" s="7"/>
      <c r="L18" s="373"/>
      <c r="M18" s="379"/>
      <c r="N18" s="81"/>
      <c r="O18" s="379"/>
      <c r="P18" s="35"/>
      <c r="Q18"/>
      <c r="R18"/>
      <c r="V18" s="518">
        <f t="shared" si="2"/>
        <v>0</v>
      </c>
      <c r="Y18" s="38"/>
      <c r="Z18" s="38"/>
      <c r="AD18" s="49"/>
      <c r="AE18" s="49"/>
      <c r="AF18" s="49"/>
      <c r="AG18" s="49"/>
      <c r="AH18" s="49"/>
      <c r="AI18" s="49"/>
      <c r="AJ18" s="49"/>
      <c r="AK18" s="49"/>
      <c r="AL18" s="49"/>
      <c r="AM18" s="49"/>
      <c r="AN18" s="49"/>
    </row>
    <row r="19" spans="3:40" ht="12" customHeight="1">
      <c r="C19" s="520" t="s">
        <v>437</v>
      </c>
      <c r="D19"/>
      <c r="E19" s="593">
        <v>2407</v>
      </c>
      <c r="F19" s="593">
        <v>3</v>
      </c>
      <c r="G19" s="593">
        <v>10</v>
      </c>
      <c r="H19" s="593">
        <v>3</v>
      </c>
      <c r="I19" s="593">
        <v>0</v>
      </c>
      <c r="J19" s="593">
        <f>SUM(E19:I19)</f>
        <v>2423</v>
      </c>
      <c r="K19" s="7"/>
      <c r="L19" s="373"/>
      <c r="M19" s="379"/>
      <c r="N19" s="81"/>
      <c r="O19" s="379"/>
      <c r="P19" s="35"/>
      <c r="Q19"/>
      <c r="R19"/>
      <c r="V19" s="518">
        <f t="shared" si="2"/>
        <v>4.07</v>
      </c>
      <c r="Y19" s="38"/>
      <c r="Z19" s="38"/>
      <c r="AD19" s="49"/>
      <c r="AE19" s="49"/>
      <c r="AF19" s="49"/>
      <c r="AG19" s="49"/>
      <c r="AH19" s="49"/>
      <c r="AI19" s="49"/>
      <c r="AJ19" s="49"/>
      <c r="AK19" s="49"/>
      <c r="AL19" s="49"/>
      <c r="AM19" s="49"/>
      <c r="AN19" s="49"/>
    </row>
    <row r="20" spans="3:40" ht="14.25" customHeight="1" thickBot="1">
      <c r="C20" s="527" t="s">
        <v>440</v>
      </c>
      <c r="D20"/>
      <c r="E20" s="354">
        <f aca="true" t="shared" si="3" ref="E20:J20">SUM(E17:E19)</f>
        <v>13048</v>
      </c>
      <c r="F20" s="354">
        <f t="shared" si="3"/>
        <v>14</v>
      </c>
      <c r="G20" s="354">
        <f t="shared" si="3"/>
        <v>12</v>
      </c>
      <c r="H20" s="354">
        <f t="shared" si="3"/>
        <v>14</v>
      </c>
      <c r="I20" s="354">
        <f t="shared" si="3"/>
        <v>0</v>
      </c>
      <c r="J20" s="354">
        <f t="shared" si="3"/>
        <v>13088</v>
      </c>
      <c r="K20" s="7"/>
      <c r="L20" s="373"/>
      <c r="M20" s="379"/>
      <c r="N20" s="81"/>
      <c r="O20" s="379"/>
      <c r="P20" s="35"/>
      <c r="Q20"/>
      <c r="R20"/>
      <c r="V20" s="518">
        <f t="shared" si="2"/>
        <v>22.08</v>
      </c>
      <c r="Y20" s="38"/>
      <c r="Z20" s="38"/>
      <c r="AD20" s="49"/>
      <c r="AE20" s="49"/>
      <c r="AF20" s="49"/>
      <c r="AG20" s="49"/>
      <c r="AH20" s="49"/>
      <c r="AI20" s="49"/>
      <c r="AJ20" s="49"/>
      <c r="AK20" s="49"/>
      <c r="AL20" s="49"/>
      <c r="AM20" s="49"/>
      <c r="AN20" s="49"/>
    </row>
    <row r="21" spans="3:40" ht="12" customHeight="1" thickTop="1">
      <c r="C21" s="520"/>
      <c r="D21"/>
      <c r="E21" s="39"/>
      <c r="F21" s="39"/>
      <c r="G21" s="39"/>
      <c r="H21" s="39"/>
      <c r="I21" s="39"/>
      <c r="J21" s="39"/>
      <c r="K21" s="7"/>
      <c r="L21" s="373"/>
      <c r="M21" s="379"/>
      <c r="N21" s="81"/>
      <c r="O21" s="379"/>
      <c r="P21" s="35"/>
      <c r="Q21"/>
      <c r="R21"/>
      <c r="V21" s="518">
        <f t="shared" si="2"/>
        <v>0</v>
      </c>
      <c r="Y21" s="38"/>
      <c r="Z21" s="38"/>
      <c r="AD21" s="49"/>
      <c r="AE21" s="49"/>
      <c r="AF21" s="49"/>
      <c r="AG21" s="49"/>
      <c r="AH21" s="49"/>
      <c r="AI21" s="49"/>
      <c r="AJ21" s="49"/>
      <c r="AK21" s="49"/>
      <c r="AL21" s="49"/>
      <c r="AM21" s="49"/>
      <c r="AN21" s="49"/>
    </row>
    <row r="22" spans="3:40" ht="12" customHeight="1">
      <c r="C22" s="527" t="s">
        <v>64</v>
      </c>
      <c r="D22"/>
      <c r="E22" s="39"/>
      <c r="F22" s="39"/>
      <c r="G22" s="39"/>
      <c r="H22" s="39"/>
      <c r="I22" s="39"/>
      <c r="J22" s="39"/>
      <c r="K22" s="7"/>
      <c r="L22" s="373"/>
      <c r="M22" s="379"/>
      <c r="N22" s="81"/>
      <c r="O22" s="379"/>
      <c r="P22" s="35"/>
      <c r="Q22"/>
      <c r="R22"/>
      <c r="V22" s="518">
        <f t="shared" si="2"/>
        <v>0</v>
      </c>
      <c r="Y22" s="38"/>
      <c r="Z22" s="38"/>
      <c r="AD22" s="49"/>
      <c r="AE22" s="49"/>
      <c r="AF22" s="49"/>
      <c r="AG22" s="49"/>
      <c r="AH22" s="49"/>
      <c r="AI22" s="49"/>
      <c r="AJ22" s="49"/>
      <c r="AK22" s="49"/>
      <c r="AL22" s="49"/>
      <c r="AM22" s="49"/>
      <c r="AN22" s="49"/>
    </row>
    <row r="23" spans="3:40" ht="12" customHeight="1">
      <c r="C23" s="520" t="s">
        <v>432</v>
      </c>
      <c r="D23"/>
      <c r="E23" s="29">
        <v>137</v>
      </c>
      <c r="F23" s="29">
        <v>2</v>
      </c>
      <c r="G23" s="29">
        <v>8</v>
      </c>
      <c r="H23" s="34">
        <v>0</v>
      </c>
      <c r="I23" s="34">
        <v>0</v>
      </c>
      <c r="J23" s="29">
        <f>SUM(E23:I23)</f>
        <v>147</v>
      </c>
      <c r="K23" s="7"/>
      <c r="L23" s="373"/>
      <c r="M23" s="379"/>
      <c r="N23" s="81"/>
      <c r="O23" s="379"/>
      <c r="P23" s="35"/>
      <c r="Q23"/>
      <c r="R23"/>
      <c r="V23" s="518">
        <f t="shared" si="2"/>
        <v>0.23</v>
      </c>
      <c r="Y23" s="38"/>
      <c r="Z23" s="38"/>
      <c r="AD23" s="49"/>
      <c r="AE23" s="49"/>
      <c r="AF23" s="49"/>
      <c r="AG23" s="49"/>
      <c r="AH23" s="49"/>
      <c r="AI23" s="49"/>
      <c r="AJ23" s="49"/>
      <c r="AK23" s="49"/>
      <c r="AL23" s="49"/>
      <c r="AM23" s="49"/>
      <c r="AN23" s="49"/>
    </row>
    <row r="24" spans="3:40" ht="12" customHeight="1">
      <c r="C24" s="520" t="s">
        <v>441</v>
      </c>
      <c r="D24"/>
      <c r="E24" s="399">
        <v>60</v>
      </c>
      <c r="F24" s="399">
        <v>0</v>
      </c>
      <c r="G24" s="399">
        <v>17</v>
      </c>
      <c r="H24" s="399">
        <v>8</v>
      </c>
      <c r="I24" s="399">
        <v>0</v>
      </c>
      <c r="J24" s="399">
        <f>SUM(E24:I24)</f>
        <v>85</v>
      </c>
      <c r="K24" s="7"/>
      <c r="L24" s="373"/>
      <c r="M24" s="379"/>
      <c r="N24" s="81"/>
      <c r="O24" s="379"/>
      <c r="P24" s="35"/>
      <c r="Q24"/>
      <c r="R24"/>
      <c r="V24" s="518">
        <f t="shared" si="2"/>
        <v>0.1</v>
      </c>
      <c r="Y24" s="38"/>
      <c r="Z24" s="38"/>
      <c r="AD24" s="49"/>
      <c r="AE24" s="49"/>
      <c r="AF24" s="49"/>
      <c r="AG24" s="49"/>
      <c r="AH24" s="49"/>
      <c r="AI24" s="49"/>
      <c r="AJ24" s="49"/>
      <c r="AK24" s="49"/>
      <c r="AL24" s="49"/>
      <c r="AM24" s="49"/>
      <c r="AN24" s="49"/>
    </row>
    <row r="25" spans="3:40" ht="12" customHeight="1">
      <c r="C25" s="520" t="s">
        <v>433</v>
      </c>
      <c r="D25"/>
      <c r="E25" s="399">
        <v>591</v>
      </c>
      <c r="F25" s="399">
        <v>32</v>
      </c>
      <c r="G25" s="399">
        <v>7</v>
      </c>
      <c r="H25" s="399">
        <v>0</v>
      </c>
      <c r="I25" s="399">
        <v>0</v>
      </c>
      <c r="J25" s="399">
        <f>SUM(E25:I25)</f>
        <v>630</v>
      </c>
      <c r="K25" s="173"/>
      <c r="L25" s="373"/>
      <c r="M25" s="379"/>
      <c r="N25" s="205"/>
      <c r="O25" s="379"/>
      <c r="P25" s="205"/>
      <c r="Q25"/>
      <c r="R25"/>
      <c r="V25" s="519">
        <f>SUM(V17:V24)</f>
        <v>44.489999999999995</v>
      </c>
      <c r="Y25" s="38"/>
      <c r="Z25" s="38"/>
      <c r="AD25" s="49"/>
      <c r="AE25" s="49"/>
      <c r="AF25" s="49"/>
      <c r="AG25" s="49"/>
      <c r="AH25" s="49"/>
      <c r="AI25" s="49"/>
      <c r="AJ25" s="49"/>
      <c r="AK25" s="49"/>
      <c r="AL25" s="49"/>
      <c r="AM25" s="49"/>
      <c r="AN25" s="49"/>
    </row>
    <row r="26" spans="3:22" ht="12" customHeight="1">
      <c r="C26" s="520" t="s">
        <v>140</v>
      </c>
      <c r="D26"/>
      <c r="E26" s="593">
        <v>201</v>
      </c>
      <c r="F26" s="593">
        <v>0</v>
      </c>
      <c r="G26" s="593">
        <v>3</v>
      </c>
      <c r="H26" s="593">
        <v>0</v>
      </c>
      <c r="I26" s="593">
        <v>0</v>
      </c>
      <c r="J26" s="399">
        <f>SUM(E26:I26)</f>
        <v>204</v>
      </c>
      <c r="K26" s="7"/>
      <c r="L26" s="35"/>
      <c r="M26" s="379"/>
      <c r="N26" s="71"/>
      <c r="O26" s="379"/>
      <c r="P26" s="71"/>
      <c r="Q26"/>
      <c r="R26"/>
      <c r="T26" s="39"/>
      <c r="U26" s="39"/>
      <c r="V26"/>
    </row>
    <row r="27" spans="3:22" ht="14.25" customHeight="1" thickBot="1">
      <c r="C27" s="527" t="s">
        <v>442</v>
      </c>
      <c r="D27"/>
      <c r="E27" s="529">
        <f aca="true" t="shared" si="4" ref="E27:J27">SUM(E23:E26)</f>
        <v>989</v>
      </c>
      <c r="F27" s="529">
        <f t="shared" si="4"/>
        <v>34</v>
      </c>
      <c r="G27" s="529">
        <f t="shared" si="4"/>
        <v>35</v>
      </c>
      <c r="H27" s="529">
        <f t="shared" si="4"/>
        <v>8</v>
      </c>
      <c r="I27" s="529">
        <f t="shared" si="4"/>
        <v>0</v>
      </c>
      <c r="J27" s="529">
        <f t="shared" si="4"/>
        <v>1066</v>
      </c>
      <c r="K27" s="308"/>
      <c r="L27" s="488"/>
      <c r="M27" s="379"/>
      <c r="N27" s="309"/>
      <c r="O27" s="379"/>
      <c r="P27" s="379"/>
      <c r="Q27"/>
      <c r="R27"/>
      <c r="V27"/>
    </row>
    <row r="28" ht="12" customHeight="1" thickTop="1">
      <c r="D28"/>
    </row>
    <row r="29" spans="3:10" ht="12" customHeight="1">
      <c r="C29" s="653" t="s">
        <v>502</v>
      </c>
      <c r="D29" s="654"/>
      <c r="E29" s="654"/>
      <c r="F29" s="654"/>
      <c r="G29" s="654"/>
      <c r="H29" s="654"/>
      <c r="I29" s="654"/>
      <c r="J29" s="654"/>
    </row>
    <row r="30" spans="3:10" ht="12" customHeight="1">
      <c r="C30" s="653" t="s">
        <v>509</v>
      </c>
      <c r="D30" s="654"/>
      <c r="E30" s="654"/>
      <c r="F30" s="654"/>
      <c r="G30" s="654"/>
      <c r="H30" s="654"/>
      <c r="I30" s="654"/>
      <c r="J30" s="654"/>
    </row>
    <row r="31" spans="3:10" ht="12" customHeight="1">
      <c r="C31" s="530"/>
      <c r="D31" s="530"/>
      <c r="E31" s="530"/>
      <c r="F31" s="530"/>
      <c r="G31" s="530"/>
      <c r="H31" s="530"/>
      <c r="I31" s="530"/>
      <c r="J31" s="530"/>
    </row>
  </sheetData>
  <mergeCells count="7">
    <mergeCell ref="E8:J8"/>
    <mergeCell ref="C29:J29"/>
    <mergeCell ref="C30:J30"/>
    <mergeCell ref="A1:L1"/>
    <mergeCell ref="A2:L2"/>
    <mergeCell ref="A3:L3"/>
    <mergeCell ref="A4:L4"/>
  </mergeCells>
  <printOptions/>
  <pageMargins left="0.5" right="0.5" top="0.5" bottom="0.55" header="0.75" footer="0.3"/>
  <pageSetup fitToHeight="1" fitToWidth="1" horizontalDpi="600" verticalDpi="600" orientation="landscape" r:id="rId2"/>
  <headerFooter alignWithMargins="0">
    <oddFooter>&amp;L&amp;A&amp;R&amp;"Arial,Regular"&amp;8Page 17</oddFooter>
  </headerFooter>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M41"/>
  <sheetViews>
    <sheetView workbookViewId="0" topLeftCell="A1">
      <selection activeCell="A5" sqref="A5"/>
    </sheetView>
  </sheetViews>
  <sheetFormatPr defaultColWidth="9.33203125" defaultRowHeight="12.75"/>
  <cols>
    <col min="1" max="1" width="3.33203125" style="1" customWidth="1"/>
    <col min="2" max="2" width="11.5" style="23" customWidth="1"/>
    <col min="3" max="3" width="3.33203125" style="23" customWidth="1"/>
    <col min="4" max="4" width="71.66015625" style="1" customWidth="1"/>
    <col min="5" max="5" width="18" style="1" customWidth="1"/>
    <col min="6" max="6" width="9" style="82" customWidth="1"/>
    <col min="7" max="7" width="3.83203125" style="1" customWidth="1"/>
    <col min="8" max="8" width="23.5" style="1" customWidth="1"/>
    <col min="9" max="16384" width="9" style="1" customWidth="1"/>
  </cols>
  <sheetData>
    <row r="1" spans="2:13" ht="12.75">
      <c r="B1" s="1"/>
      <c r="C1" s="1"/>
      <c r="D1" s="84" t="s">
        <v>88</v>
      </c>
      <c r="E1" s="84"/>
      <c r="F1" s="137"/>
      <c r="G1" s="62"/>
      <c r="H1" s="62"/>
      <c r="I1" s="62"/>
      <c r="J1" s="2"/>
      <c r="K1" s="2"/>
      <c r="L1" s="2"/>
      <c r="M1" s="2"/>
    </row>
    <row r="2" spans="2:9" ht="12.75">
      <c r="B2" s="1"/>
      <c r="C2" s="1"/>
      <c r="D2" s="85" t="s">
        <v>151</v>
      </c>
      <c r="E2" s="85"/>
      <c r="F2" s="137"/>
      <c r="G2" s="135"/>
      <c r="H2" s="135"/>
      <c r="I2" s="135"/>
    </row>
    <row r="3" spans="4:6" ht="12">
      <c r="D3" s="83"/>
      <c r="E3" s="83"/>
      <c r="F3" s="83"/>
    </row>
    <row r="4" ht="12"/>
    <row r="5" spans="4:6" ht="11.25" customHeight="1">
      <c r="D5" s="458"/>
      <c r="F5" s="163" t="s">
        <v>148</v>
      </c>
    </row>
    <row r="6" spans="3:9" ht="12.75">
      <c r="C6" s="199" t="s">
        <v>27</v>
      </c>
      <c r="D6" s="3" t="s">
        <v>139</v>
      </c>
      <c r="E6" s="162"/>
      <c r="F6" s="128"/>
      <c r="I6" s="129"/>
    </row>
    <row r="7" spans="3:9" ht="11.25" customHeight="1">
      <c r="C7" s="199"/>
      <c r="D7" s="130" t="s">
        <v>16</v>
      </c>
      <c r="E7" s="162"/>
      <c r="F7" s="401">
        <v>1</v>
      </c>
      <c r="I7" s="129"/>
    </row>
    <row r="8" spans="3:9" ht="11.25">
      <c r="C8" s="199"/>
      <c r="D8" s="171"/>
      <c r="F8" s="128"/>
      <c r="I8" s="129"/>
    </row>
    <row r="9" spans="3:9" ht="12.75">
      <c r="C9" s="199" t="s">
        <v>28</v>
      </c>
      <c r="D9" s="3" t="s">
        <v>29</v>
      </c>
      <c r="E9" s="3"/>
      <c r="F9" s="128"/>
      <c r="I9" s="129"/>
    </row>
    <row r="10" spans="3:9" ht="11.25" customHeight="1">
      <c r="C10" s="199"/>
      <c r="D10" s="130" t="s">
        <v>42</v>
      </c>
      <c r="E10" s="130"/>
      <c r="F10" s="401">
        <v>2</v>
      </c>
      <c r="I10" s="129"/>
    </row>
    <row r="11" spans="3:9" ht="11.25" customHeight="1">
      <c r="C11" s="199"/>
      <c r="D11" s="130" t="s">
        <v>40</v>
      </c>
      <c r="E11" s="130"/>
      <c r="F11" s="401">
        <v>3</v>
      </c>
      <c r="I11" s="129"/>
    </row>
    <row r="12" spans="3:9" ht="11.25" customHeight="1">
      <c r="C12" s="199"/>
      <c r="D12" s="130" t="s">
        <v>12</v>
      </c>
      <c r="E12" s="130"/>
      <c r="F12" s="401">
        <v>4</v>
      </c>
      <c r="I12" s="129"/>
    </row>
    <row r="13" spans="3:9" ht="11.25" customHeight="1">
      <c r="C13" s="199"/>
      <c r="D13" s="130" t="s">
        <v>215</v>
      </c>
      <c r="E13" s="130"/>
      <c r="F13" s="401">
        <v>5</v>
      </c>
      <c r="H13" s="401"/>
      <c r="I13" s="129"/>
    </row>
    <row r="14" spans="3:9" ht="11.25">
      <c r="C14" s="199"/>
      <c r="D14" s="130"/>
      <c r="E14" s="130"/>
      <c r="F14" s="401"/>
      <c r="H14" s="401"/>
      <c r="I14" s="129"/>
    </row>
    <row r="15" spans="3:9" ht="12.75">
      <c r="C15" s="199" t="s">
        <v>30</v>
      </c>
      <c r="D15" s="3" t="s">
        <v>31</v>
      </c>
      <c r="E15" s="3"/>
      <c r="F15" s="401"/>
      <c r="H15" s="401"/>
      <c r="I15" s="129"/>
    </row>
    <row r="16" spans="3:9" ht="11.25" customHeight="1">
      <c r="C16" s="199"/>
      <c r="D16" s="130" t="s">
        <v>360</v>
      </c>
      <c r="E16" s="130"/>
      <c r="F16" s="401">
        <v>6</v>
      </c>
      <c r="H16" s="401"/>
      <c r="I16" s="129"/>
    </row>
    <row r="17" spans="3:9" ht="11.25" customHeight="1">
      <c r="C17" s="199"/>
      <c r="D17" s="130" t="s">
        <v>361</v>
      </c>
      <c r="E17" s="130"/>
      <c r="F17" s="401">
        <v>7</v>
      </c>
      <c r="H17" s="401"/>
      <c r="I17" s="129"/>
    </row>
    <row r="18" spans="3:9" ht="11.25" customHeight="1">
      <c r="C18" s="199"/>
      <c r="D18" s="130" t="s">
        <v>36</v>
      </c>
      <c r="E18" s="130"/>
      <c r="F18" s="401">
        <v>8</v>
      </c>
      <c r="H18" s="401"/>
      <c r="I18" s="129"/>
    </row>
    <row r="19" spans="3:10" ht="12" customHeight="1">
      <c r="C19" s="199"/>
      <c r="D19" s="130" t="s">
        <v>302</v>
      </c>
      <c r="E19" s="130"/>
      <c r="F19" s="401">
        <v>9</v>
      </c>
      <c r="G19" s="49"/>
      <c r="H19" s="401"/>
      <c r="I19" s="49"/>
      <c r="J19" s="49"/>
    </row>
    <row r="20" spans="3:10" ht="12.75">
      <c r="C20" s="199"/>
      <c r="G20" s="49"/>
      <c r="H20" s="82"/>
      <c r="I20" s="49"/>
      <c r="J20" s="49"/>
    </row>
    <row r="21" spans="3:10" ht="12.75">
      <c r="C21" s="199" t="s">
        <v>32</v>
      </c>
      <c r="D21" s="3" t="s">
        <v>33</v>
      </c>
      <c r="E21" s="3"/>
      <c r="G21" s="49"/>
      <c r="H21" s="82"/>
      <c r="I21" s="49"/>
      <c r="J21" s="49"/>
    </row>
    <row r="22" spans="3:10" ht="11.25" customHeight="1">
      <c r="C22" s="199"/>
      <c r="D22" s="130" t="s">
        <v>181</v>
      </c>
      <c r="E22" s="3"/>
      <c r="F22" s="401">
        <v>10</v>
      </c>
      <c r="G22" s="49"/>
      <c r="H22" s="401"/>
      <c r="I22" s="49"/>
      <c r="J22" s="49"/>
    </row>
    <row r="23" spans="3:10" ht="11.25" customHeight="1">
      <c r="C23" s="199"/>
      <c r="D23" s="130" t="s">
        <v>182</v>
      </c>
      <c r="E23" s="130"/>
      <c r="F23" s="565" t="s">
        <v>468</v>
      </c>
      <c r="G23" s="49"/>
      <c r="H23" s="401"/>
      <c r="I23" s="49"/>
      <c r="J23" s="49"/>
    </row>
    <row r="24" spans="3:10" ht="11.25" customHeight="1">
      <c r="C24" s="199"/>
      <c r="D24" s="130" t="s">
        <v>51</v>
      </c>
      <c r="E24" s="131"/>
      <c r="F24" s="128" t="s">
        <v>462</v>
      </c>
      <c r="G24" s="49"/>
      <c r="H24" s="401"/>
      <c r="I24" s="49"/>
      <c r="J24" s="49"/>
    </row>
    <row r="25" spans="3:10" ht="11.25" customHeight="1">
      <c r="C25" s="199"/>
      <c r="D25" s="130" t="s">
        <v>2</v>
      </c>
      <c r="E25" s="131"/>
      <c r="F25" s="401">
        <v>18</v>
      </c>
      <c r="G25" s="49"/>
      <c r="H25" s="401"/>
      <c r="I25" s="49"/>
      <c r="J25" s="49"/>
    </row>
    <row r="26" spans="3:10" ht="11.25" customHeight="1">
      <c r="C26" s="199"/>
      <c r="D26" s="130" t="s">
        <v>50</v>
      </c>
      <c r="E26" s="132"/>
      <c r="F26" s="401">
        <v>19</v>
      </c>
      <c r="G26" s="49"/>
      <c r="H26" s="401"/>
      <c r="I26" s="49"/>
      <c r="J26" s="49"/>
    </row>
    <row r="27" spans="3:9" ht="11.25" customHeight="1">
      <c r="C27" s="199"/>
      <c r="D27" s="130" t="s">
        <v>39</v>
      </c>
      <c r="E27" s="130"/>
      <c r="F27" s="401">
        <v>20</v>
      </c>
      <c r="H27" s="401"/>
      <c r="I27" s="129"/>
    </row>
    <row r="28" spans="3:10" ht="12.75">
      <c r="C28" s="199"/>
      <c r="D28" s="131"/>
      <c r="E28" s="132"/>
      <c r="F28" s="401"/>
      <c r="G28" s="49"/>
      <c r="H28" s="401"/>
      <c r="I28" s="49"/>
      <c r="J28" s="49"/>
    </row>
    <row r="29" spans="3:10" ht="12.75">
      <c r="C29" s="199" t="s">
        <v>34</v>
      </c>
      <c r="D29" s="3" t="s">
        <v>211</v>
      </c>
      <c r="E29" s="3"/>
      <c r="F29" s="401"/>
      <c r="G29" s="49"/>
      <c r="H29" s="401"/>
      <c r="I29" s="49"/>
      <c r="J29" s="49"/>
    </row>
    <row r="30" spans="4:10" ht="11.25" customHeight="1">
      <c r="D30" s="130" t="s">
        <v>21</v>
      </c>
      <c r="E30" s="3"/>
      <c r="F30" s="401">
        <v>21</v>
      </c>
      <c r="G30" s="49"/>
      <c r="H30" s="401"/>
      <c r="I30" s="49"/>
      <c r="J30" s="49"/>
    </row>
    <row r="31" spans="4:10" ht="11.25" customHeight="1">
      <c r="D31" s="130" t="s">
        <v>298</v>
      </c>
      <c r="E31" s="3"/>
      <c r="F31" s="401">
        <v>22</v>
      </c>
      <c r="G31" s="49"/>
      <c r="H31" s="401"/>
      <c r="I31" s="49"/>
      <c r="J31" s="49"/>
    </row>
    <row r="32" spans="4:10" ht="11.25" customHeight="1">
      <c r="D32" s="130" t="s">
        <v>190</v>
      </c>
      <c r="E32" s="3"/>
      <c r="F32" s="401">
        <v>23</v>
      </c>
      <c r="G32" s="49"/>
      <c r="H32" s="401"/>
      <c r="I32" s="49"/>
      <c r="J32" s="49"/>
    </row>
    <row r="33" spans="4:10" ht="11.25" customHeight="1">
      <c r="D33" s="130" t="s">
        <v>183</v>
      </c>
      <c r="E33" s="132"/>
      <c r="F33" s="401">
        <v>24</v>
      </c>
      <c r="G33" s="49"/>
      <c r="H33" s="401"/>
      <c r="I33" s="49"/>
      <c r="J33" s="49"/>
    </row>
    <row r="34" spans="2:10" ht="12.75">
      <c r="B34" s="58"/>
      <c r="C34" s="58"/>
      <c r="D34" s="132"/>
      <c r="E34" s="132"/>
      <c r="F34" s="128"/>
      <c r="G34" s="49"/>
      <c r="H34" s="49"/>
      <c r="I34" s="49"/>
      <c r="J34" s="49"/>
    </row>
    <row r="35" spans="4:10" ht="12.75">
      <c r="D35" s="133"/>
      <c r="E35" s="133"/>
      <c r="F35" s="128"/>
      <c r="G35" s="49"/>
      <c r="H35" s="49"/>
      <c r="I35" s="49"/>
      <c r="J35" s="49"/>
    </row>
    <row r="36" spans="2:10" ht="12.75">
      <c r="B36" s="51"/>
      <c r="C36" s="51"/>
      <c r="D36" s="133"/>
      <c r="E36" s="133"/>
      <c r="F36" s="128"/>
      <c r="G36" s="49"/>
      <c r="H36" s="49"/>
      <c r="I36" s="49"/>
      <c r="J36" s="49"/>
    </row>
    <row r="37" spans="1:10" ht="12.75">
      <c r="A37" s="7"/>
      <c r="B37" s="136"/>
      <c r="C37" s="136"/>
      <c r="D37" s="134"/>
      <c r="E37" s="134"/>
      <c r="F37" s="128"/>
      <c r="G37" s="49"/>
      <c r="H37" s="49"/>
      <c r="I37" s="49"/>
      <c r="J37" s="49"/>
    </row>
    <row r="38" spans="1:10" ht="12.75">
      <c r="A38" s="7"/>
      <c r="F38" s="128"/>
      <c r="G38" s="49"/>
      <c r="H38" s="49"/>
      <c r="I38" s="49"/>
      <c r="J38" s="49"/>
    </row>
    <row r="39" spans="1:6" ht="11.25">
      <c r="A39" s="7"/>
      <c r="F39" s="128"/>
    </row>
    <row r="40" spans="1:6" ht="11.25">
      <c r="A40" s="7"/>
      <c r="F40" s="128"/>
    </row>
    <row r="41" ht="11.25">
      <c r="F41" s="128"/>
    </row>
  </sheetData>
  <hyperlinks>
    <hyperlink ref="D27" location="'Earnings per share '!A1" display="'Earnings per share '!A1"/>
    <hyperlink ref="D12" location="'Line of Business '!A1" display="- Consolidated Premiums by Line of Business"/>
    <hyperlink ref="D11" location="'Consol Bal Sheet'!A1" display="'Consol Bal Sheet'!A1"/>
    <hyperlink ref="D23" location="'Reinsurance Recoverable'!A1" display="'Reinsurance Recoverable'!A1"/>
    <hyperlink ref="D22" location="'Loss Reserve Rollforward'!A1" display="- Loss Reserve Rollforward"/>
    <hyperlink ref="D26" location="'Capital Structure'!A1" display="'Capital Structure'!A1"/>
    <hyperlink ref="D24" location="Investments!A1" display="Investments!A1"/>
    <hyperlink ref="D6" location="'Financial Highlights'!A1" display="'Financial Highlights'!A1"/>
    <hyperlink ref="D29" location="'Reconciliation GAAP'!A1" display="'Reconciliation GAAP'!A1"/>
    <hyperlink ref="D16" location="'Insurance-North American '!A1" display="'Insurance-North American '!A1"/>
    <hyperlink ref="D17" location="'Insurance-Overseas General '!A1" display="'Insurance-Overseas General '!A1"/>
    <hyperlink ref="D18" location="'Global Reinsurance '!A1" display="'Global Reinsurance '!A1"/>
    <hyperlink ref="D30" location="'Reconciliation Non-GAAP'!A1" display="- Reconciliation to Generally Accepted Accounting Principles"/>
    <hyperlink ref="D7" location="'Financial Highlights'!A1" display="- Financial Highlights"/>
    <hyperlink ref="D33" location="Glossary!A1" display="- Glossary"/>
    <hyperlink ref="D13" location="'Segment  2005 Qtr'!A1" display="- Consolidating Statement of Operations"/>
    <hyperlink ref="D25" location="'Investment Gains (Losses) '!A1" display="- Realized and Unrealized Gains (Losses)"/>
    <hyperlink ref="D31" location="'Reconciliation Book Value'!A1" display="'Reconciliation Book Value'!A1"/>
    <hyperlink ref="D10" location="'Consolidated Results'!A1" display="'Consolidated Results'!A1"/>
    <hyperlink ref="D32" location="'Comprehensive Income'!A1" display="'Comprehensive Income'!A1"/>
    <hyperlink ref="D19" location="Life!A1" display="- Life"/>
  </hyperlinks>
  <printOptions/>
  <pageMargins left="0.5" right="0.5" top="0.5" bottom="0.55" header="0.75" footer="0.3"/>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30">
    <pageSetUpPr fitToPage="1"/>
  </sheetPr>
  <dimension ref="A1:X45"/>
  <sheetViews>
    <sheetView workbookViewId="0" topLeftCell="A1">
      <selection activeCell="A5" sqref="A5"/>
    </sheetView>
  </sheetViews>
  <sheetFormatPr defaultColWidth="9.33203125" defaultRowHeight="12.75"/>
  <cols>
    <col min="1" max="1" width="2.83203125" style="1" customWidth="1"/>
    <col min="2" max="2" width="5.83203125" style="1" customWidth="1"/>
    <col min="3" max="3" width="46.5" style="1" customWidth="1"/>
    <col min="4" max="4" width="2.83203125" style="1" customWidth="1"/>
    <col min="5" max="5" width="12.83203125" style="1" customWidth="1"/>
    <col min="6" max="6" width="1.83203125" style="1" customWidth="1"/>
    <col min="7" max="7" width="12.83203125" style="23" customWidth="1"/>
    <col min="8" max="8" width="1.83203125" style="23" customWidth="1"/>
    <col min="9" max="9" width="12.83203125" style="1" customWidth="1"/>
    <col min="10" max="10" width="2.5" style="1" customWidth="1"/>
    <col min="11" max="11" width="12.83203125" style="1" customWidth="1"/>
    <col min="12" max="12" width="2" style="1" customWidth="1"/>
    <col min="13" max="16384" width="8.16015625" style="1" customWidth="1"/>
  </cols>
  <sheetData>
    <row r="1" spans="1:12" ht="12.75">
      <c r="A1" s="608" t="s">
        <v>88</v>
      </c>
      <c r="B1" s="608"/>
      <c r="C1" s="608"/>
      <c r="D1" s="608"/>
      <c r="E1" s="608"/>
      <c r="F1" s="608"/>
      <c r="G1" s="608"/>
      <c r="H1" s="608"/>
      <c r="I1" s="608"/>
      <c r="J1" s="608"/>
      <c r="K1" s="608"/>
      <c r="L1" s="608"/>
    </row>
    <row r="2" spans="1:12" ht="12.75" customHeight="1">
      <c r="A2" s="607" t="s">
        <v>3</v>
      </c>
      <c r="B2" s="607"/>
      <c r="C2" s="607"/>
      <c r="D2" s="607"/>
      <c r="E2" s="607"/>
      <c r="F2" s="607"/>
      <c r="G2" s="607"/>
      <c r="H2" s="607"/>
      <c r="I2" s="607"/>
      <c r="J2" s="607"/>
      <c r="K2" s="607"/>
      <c r="L2" s="607"/>
    </row>
    <row r="3" spans="1:12" ht="12.75" customHeight="1">
      <c r="A3" s="606" t="s">
        <v>146</v>
      </c>
      <c r="B3" s="606"/>
      <c r="C3" s="606"/>
      <c r="D3" s="606"/>
      <c r="E3" s="606"/>
      <c r="F3" s="606"/>
      <c r="G3" s="606"/>
      <c r="H3" s="606"/>
      <c r="I3" s="606"/>
      <c r="J3" s="606"/>
      <c r="K3" s="606"/>
      <c r="L3" s="606"/>
    </row>
    <row r="4" spans="1:12" ht="12.75" customHeight="1">
      <c r="A4" s="606" t="s">
        <v>162</v>
      </c>
      <c r="B4" s="606"/>
      <c r="C4" s="606"/>
      <c r="D4" s="606"/>
      <c r="E4" s="606"/>
      <c r="F4" s="606"/>
      <c r="G4" s="606"/>
      <c r="H4" s="606"/>
      <c r="I4" s="606"/>
      <c r="J4" s="606"/>
      <c r="K4" s="606"/>
      <c r="L4" s="606"/>
    </row>
    <row r="5" spans="3:9" ht="10.5" customHeight="1">
      <c r="C5" s="458"/>
      <c r="D5" s="20"/>
      <c r="E5" s="20"/>
      <c r="F5" s="20"/>
      <c r="G5" s="20"/>
      <c r="H5" s="20"/>
      <c r="I5" s="20"/>
    </row>
    <row r="6" spans="3:12" ht="11.25">
      <c r="C6" s="2"/>
      <c r="D6" s="2"/>
      <c r="E6" s="96" t="s">
        <v>458</v>
      </c>
      <c r="F6" s="96"/>
      <c r="G6" s="96"/>
      <c r="H6" s="96"/>
      <c r="I6" s="96"/>
      <c r="L6" s="2"/>
    </row>
    <row r="7" spans="5:8" ht="11.25">
      <c r="E7" s="2" t="s">
        <v>169</v>
      </c>
      <c r="F7" s="2"/>
      <c r="G7" s="241" t="s">
        <v>170</v>
      </c>
      <c r="H7" s="241"/>
    </row>
    <row r="8" spans="5:9" ht="11.25">
      <c r="E8" s="2" t="s">
        <v>231</v>
      </c>
      <c r="F8" s="2"/>
      <c r="G8" s="2" t="s">
        <v>231</v>
      </c>
      <c r="H8" s="241"/>
      <c r="I8" s="241" t="s">
        <v>85</v>
      </c>
    </row>
    <row r="9" spans="5:9" ht="11.25">
      <c r="E9" s="4" t="s">
        <v>232</v>
      </c>
      <c r="F9" s="4"/>
      <c r="G9" s="56" t="s">
        <v>233</v>
      </c>
      <c r="H9" s="56"/>
      <c r="I9" s="56" t="s">
        <v>171</v>
      </c>
    </row>
    <row r="10" spans="7:9" ht="4.5" customHeight="1">
      <c r="G10" s="58"/>
      <c r="H10" s="58"/>
      <c r="I10" s="39"/>
    </row>
    <row r="11" spans="3:13" ht="12.75" customHeight="1">
      <c r="C11" s="39" t="s">
        <v>77</v>
      </c>
      <c r="D11" s="39"/>
      <c r="E11" s="29">
        <v>-105</v>
      </c>
      <c r="F11" s="42"/>
      <c r="G11" s="42">
        <v>-184</v>
      </c>
      <c r="H11" s="54"/>
      <c r="I11" s="29">
        <f>+E11+G11</f>
        <v>-289</v>
      </c>
      <c r="J11" s="39"/>
      <c r="K11" s="39"/>
      <c r="L11" s="39"/>
      <c r="M11" s="39"/>
    </row>
    <row r="12" spans="3:12" ht="12.75" customHeight="1">
      <c r="C12" s="39" t="s">
        <v>78</v>
      </c>
      <c r="D12" s="39"/>
      <c r="E12" s="316">
        <v>-54</v>
      </c>
      <c r="F12" s="316"/>
      <c r="G12" s="316">
        <v>-156</v>
      </c>
      <c r="H12" s="50"/>
      <c r="I12" s="59">
        <f>+E12+G12</f>
        <v>-210</v>
      </c>
      <c r="J12" s="39"/>
      <c r="K12" s="39"/>
      <c r="L12" s="39"/>
    </row>
    <row r="13" spans="3:12" ht="12.75" customHeight="1">
      <c r="C13" s="39" t="s">
        <v>175</v>
      </c>
      <c r="D13" s="39"/>
      <c r="E13" s="316">
        <v>-9</v>
      </c>
      <c r="F13" s="316"/>
      <c r="G13" s="316">
        <v>0</v>
      </c>
      <c r="H13" s="364"/>
      <c r="I13" s="59">
        <f>+E13+G13</f>
        <v>-9</v>
      </c>
      <c r="J13" s="39"/>
      <c r="K13" s="39"/>
      <c r="L13" s="39"/>
    </row>
    <row r="14" spans="3:12" ht="12.75" customHeight="1">
      <c r="C14" s="39" t="s">
        <v>192</v>
      </c>
      <c r="D14" s="39"/>
      <c r="E14" s="316">
        <v>6</v>
      </c>
      <c r="F14" s="316"/>
      <c r="G14" s="316">
        <v>0</v>
      </c>
      <c r="H14" s="364"/>
      <c r="I14" s="59">
        <f>+E14+G14</f>
        <v>6</v>
      </c>
      <c r="J14" s="39"/>
      <c r="K14" s="39"/>
      <c r="L14" s="39"/>
    </row>
    <row r="15" spans="3:12" ht="12.75" customHeight="1">
      <c r="C15" s="39" t="s">
        <v>140</v>
      </c>
      <c r="D15" s="39"/>
      <c r="E15" s="242">
        <v>-26</v>
      </c>
      <c r="F15" s="242"/>
      <c r="G15" s="242">
        <v>-5</v>
      </c>
      <c r="H15" s="242"/>
      <c r="I15" s="219">
        <f>+E15+G15</f>
        <v>-31</v>
      </c>
      <c r="J15" s="39"/>
      <c r="K15" s="39"/>
      <c r="L15" s="39"/>
    </row>
    <row r="16" spans="3:12" ht="12.75" customHeight="1">
      <c r="C16" s="332" t="s">
        <v>354</v>
      </c>
      <c r="D16" s="39"/>
      <c r="E16" s="215">
        <f>SUM(E11:E15)</f>
        <v>-188</v>
      </c>
      <c r="F16" s="215"/>
      <c r="G16" s="215">
        <f>SUM(G11:G15)</f>
        <v>-345</v>
      </c>
      <c r="H16" s="215"/>
      <c r="I16" s="215">
        <f>SUM(I11:I15)</f>
        <v>-533</v>
      </c>
      <c r="J16" s="333"/>
      <c r="K16" s="333"/>
      <c r="L16" s="39"/>
    </row>
    <row r="17" spans="3:12" ht="12.75" customHeight="1">
      <c r="C17" s="332" t="s">
        <v>495</v>
      </c>
      <c r="D17" s="39"/>
      <c r="E17" s="365">
        <v>-165</v>
      </c>
      <c r="F17" s="315"/>
      <c r="G17" s="242">
        <v>0</v>
      </c>
      <c r="H17" s="315"/>
      <c r="I17" s="219">
        <f>+E17+G17</f>
        <v>-165</v>
      </c>
      <c r="J17" s="332"/>
      <c r="K17" s="332"/>
      <c r="L17" s="39"/>
    </row>
    <row r="18" spans="3:12" ht="12.75" customHeight="1">
      <c r="C18" s="332" t="s">
        <v>234</v>
      </c>
      <c r="D18" s="31"/>
      <c r="E18" s="193">
        <f>SUM(E16:E17)</f>
        <v>-353</v>
      </c>
      <c r="F18" s="243"/>
      <c r="G18" s="243">
        <f>SUM(G16:G17)</f>
        <v>-345</v>
      </c>
      <c r="H18" s="243"/>
      <c r="I18" s="215">
        <f>SUM(I16:I17)</f>
        <v>-698</v>
      </c>
      <c r="J18" s="333"/>
      <c r="K18" s="333"/>
      <c r="L18" s="31"/>
    </row>
    <row r="19" spans="3:12" ht="12.75" customHeight="1">
      <c r="C19" s="39" t="s">
        <v>427</v>
      </c>
      <c r="D19" s="39"/>
      <c r="E19" s="316">
        <f>+'Consolidated Results'!D25</f>
        <v>-28</v>
      </c>
      <c r="F19" s="316"/>
      <c r="G19" s="193">
        <v>21</v>
      </c>
      <c r="H19" s="364"/>
      <c r="I19" s="59">
        <f>+E19+G19</f>
        <v>-7</v>
      </c>
      <c r="J19" s="39"/>
      <c r="K19" s="39"/>
      <c r="L19" s="39"/>
    </row>
    <row r="20" spans="3:12" ht="12.75" customHeight="1">
      <c r="C20" s="332" t="s">
        <v>150</v>
      </c>
      <c r="D20" s="39"/>
      <c r="E20" s="315">
        <f>'Consolidated Results'!D26</f>
        <v>-33</v>
      </c>
      <c r="F20" s="243"/>
      <c r="G20" s="574">
        <v>-22</v>
      </c>
      <c r="H20" s="243"/>
      <c r="I20" s="219">
        <f>+E20+G20</f>
        <v>-55</v>
      </c>
      <c r="J20" s="332"/>
      <c r="K20" s="332"/>
      <c r="L20" s="39"/>
    </row>
    <row r="21" spans="3:12" ht="12.75" customHeight="1" thickBot="1">
      <c r="C21" s="332" t="s">
        <v>235</v>
      </c>
      <c r="D21" s="39"/>
      <c r="E21" s="185">
        <f>+E18+E19-E20</f>
        <v>-348</v>
      </c>
      <c r="F21" s="203"/>
      <c r="G21" s="185">
        <f>+G18+G19-G20</f>
        <v>-302</v>
      </c>
      <c r="H21" s="203"/>
      <c r="I21" s="185">
        <f>+I18+I19-I20</f>
        <v>-650</v>
      </c>
      <c r="J21" s="332"/>
      <c r="K21" s="332"/>
      <c r="L21" s="39"/>
    </row>
    <row r="22" spans="3:12" ht="6.75" customHeight="1" thickTop="1">
      <c r="C22" s="39"/>
      <c r="D22" s="39"/>
      <c r="E22" s="58">
        <f>+IF(E21&lt;&gt;(+'Segment 2008 Qtr'!Q26+'Segment 2008 Qtr'!Q27-'Segment 2008 Qtr'!Q28),"err","")</f>
      </c>
      <c r="F22" s="39"/>
      <c r="G22" s="58"/>
      <c r="H22" s="58"/>
      <c r="I22" s="39"/>
      <c r="J22" s="39"/>
      <c r="K22" s="39"/>
      <c r="L22" s="39"/>
    </row>
    <row r="23" spans="3:19" ht="12" customHeight="1">
      <c r="C23" s="600" t="s">
        <v>517</v>
      </c>
      <c r="D23" s="626"/>
      <c r="E23" s="626"/>
      <c r="F23" s="626"/>
      <c r="G23" s="626"/>
      <c r="H23" s="626"/>
      <c r="I23" s="626"/>
      <c r="J23" s="626"/>
      <c r="K23" s="626"/>
      <c r="L23" s="626"/>
      <c r="N23"/>
      <c r="O23"/>
      <c r="P23"/>
      <c r="Q23"/>
      <c r="R23"/>
      <c r="S23"/>
    </row>
    <row r="24" spans="3:19" ht="19.5" customHeight="1">
      <c r="C24" s="656" t="s">
        <v>518</v>
      </c>
      <c r="D24" s="656"/>
      <c r="E24" s="656"/>
      <c r="F24" s="656"/>
      <c r="G24" s="656"/>
      <c r="H24" s="656"/>
      <c r="I24" s="656"/>
      <c r="J24" s="656"/>
      <c r="K24" s="656"/>
      <c r="L24" s="656"/>
      <c r="M24" s="559"/>
      <c r="N24" s="559"/>
      <c r="O24" s="559"/>
      <c r="P24" s="559"/>
      <c r="Q24" s="559"/>
      <c r="R24"/>
      <c r="S24"/>
    </row>
    <row r="25" spans="3:19" ht="21.75" customHeight="1">
      <c r="C25" s="655" t="s">
        <v>500</v>
      </c>
      <c r="D25" s="655"/>
      <c r="E25" s="655"/>
      <c r="F25" s="655"/>
      <c r="G25" s="655"/>
      <c r="H25" s="655"/>
      <c r="I25" s="655"/>
      <c r="J25" s="655"/>
      <c r="K25" s="655"/>
      <c r="L25" s="655"/>
      <c r="M25" s="559"/>
      <c r="N25" s="559"/>
      <c r="O25" s="559"/>
      <c r="P25" s="559"/>
      <c r="Q25" s="559"/>
      <c r="R25"/>
      <c r="S25"/>
    </row>
    <row r="26" spans="3:19" ht="10.5" customHeight="1">
      <c r="C26" s="600"/>
      <c r="D26" s="626"/>
      <c r="E26" s="626"/>
      <c r="F26" s="626"/>
      <c r="G26" s="626"/>
      <c r="H26" s="626"/>
      <c r="I26" s="626"/>
      <c r="J26" s="626"/>
      <c r="K26" s="626"/>
      <c r="L26" s="626"/>
      <c r="N26"/>
      <c r="O26"/>
      <c r="P26"/>
      <c r="Q26"/>
      <c r="R26"/>
      <c r="S26"/>
    </row>
    <row r="27" spans="1:19" ht="12.75">
      <c r="A27" s="39"/>
      <c r="B27" s="39"/>
      <c r="C27" s="39"/>
      <c r="D27" s="39"/>
      <c r="E27" s="96" t="s">
        <v>457</v>
      </c>
      <c r="F27" s="96"/>
      <c r="G27" s="96"/>
      <c r="H27" s="96"/>
      <c r="I27" s="96"/>
      <c r="L27" s="2"/>
      <c r="N27"/>
      <c r="O27"/>
      <c r="P27"/>
      <c r="Q27"/>
      <c r="R27"/>
      <c r="S27"/>
    </row>
    <row r="28" spans="1:19" ht="12.75">
      <c r="A28" s="39"/>
      <c r="B28" s="39"/>
      <c r="C28" s="39"/>
      <c r="D28" s="71"/>
      <c r="E28" s="241" t="s">
        <v>169</v>
      </c>
      <c r="F28" s="241"/>
      <c r="G28" s="241" t="s">
        <v>170</v>
      </c>
      <c r="H28" s="241"/>
      <c r="I28" s="39"/>
      <c r="J28" s="39"/>
      <c r="K28" s="39"/>
      <c r="L28" s="39"/>
      <c r="N28"/>
      <c r="O28"/>
      <c r="P28"/>
      <c r="Q28"/>
      <c r="R28"/>
      <c r="S28"/>
    </row>
    <row r="29" spans="1:19" ht="12.75">
      <c r="A29" s="39"/>
      <c r="B29" s="39"/>
      <c r="C29" s="39"/>
      <c r="D29" s="71"/>
      <c r="E29" s="241" t="s">
        <v>231</v>
      </c>
      <c r="F29" s="241"/>
      <c r="G29" s="241" t="s">
        <v>231</v>
      </c>
      <c r="H29" s="241"/>
      <c r="I29" s="241" t="s">
        <v>85</v>
      </c>
      <c r="J29" s="39"/>
      <c r="K29" s="39"/>
      <c r="L29" s="39"/>
      <c r="N29"/>
      <c r="O29"/>
      <c r="P29"/>
      <c r="Q29"/>
      <c r="R29"/>
      <c r="S29"/>
    </row>
    <row r="30" spans="1:19" ht="12.75">
      <c r="A30" s="39"/>
      <c r="B30" s="39"/>
      <c r="C30" s="39"/>
      <c r="D30" s="39"/>
      <c r="E30" s="56" t="s">
        <v>428</v>
      </c>
      <c r="F30" s="56"/>
      <c r="G30" s="56" t="s">
        <v>233</v>
      </c>
      <c r="H30" s="56"/>
      <c r="I30" s="56" t="s">
        <v>171</v>
      </c>
      <c r="J30" s="39"/>
      <c r="K30" s="39"/>
      <c r="L30" s="39"/>
      <c r="N30"/>
      <c r="O30"/>
      <c r="P30"/>
      <c r="Q30"/>
      <c r="R30"/>
      <c r="S30"/>
    </row>
    <row r="31" spans="1:19" ht="4.5" customHeight="1">
      <c r="A31" s="39"/>
      <c r="B31" s="39"/>
      <c r="C31" s="39"/>
      <c r="D31" s="39"/>
      <c r="E31" s="39"/>
      <c r="F31" s="39"/>
      <c r="G31" s="58"/>
      <c r="H31" s="58"/>
      <c r="I31" s="39"/>
      <c r="J31" s="39"/>
      <c r="K31" s="39"/>
      <c r="L31" s="39"/>
      <c r="N31"/>
      <c r="O31"/>
      <c r="P31"/>
      <c r="Q31"/>
      <c r="R31"/>
      <c r="S31"/>
    </row>
    <row r="32" spans="1:24" ht="12.75" customHeight="1">
      <c r="A32" s="39"/>
      <c r="B32" s="39"/>
      <c r="C32" s="39" t="s">
        <v>77</v>
      </c>
      <c r="D32" s="39"/>
      <c r="E32" s="29">
        <v>-21</v>
      </c>
      <c r="F32" s="42"/>
      <c r="G32" s="42">
        <f>45+12</f>
        <v>57</v>
      </c>
      <c r="H32" s="54"/>
      <c r="I32" s="29">
        <f>+E32+G32</f>
        <v>36</v>
      </c>
      <c r="J32" s="39"/>
      <c r="K32" s="39"/>
      <c r="L32" s="39"/>
      <c r="M32" s="308"/>
      <c r="T32" s="59"/>
      <c r="U32" s="59"/>
      <c r="V32" s="59"/>
      <c r="W32" s="59"/>
      <c r="X32" s="59"/>
    </row>
    <row r="33" spans="1:24" ht="12.75" customHeight="1">
      <c r="A33" s="39"/>
      <c r="B33" s="39"/>
      <c r="C33" s="39" t="s">
        <v>78</v>
      </c>
      <c r="D33" s="39"/>
      <c r="E33" s="316">
        <v>34</v>
      </c>
      <c r="F33" s="316"/>
      <c r="G33" s="316">
        <v>-1</v>
      </c>
      <c r="H33" s="50"/>
      <c r="I33" s="59">
        <f>+E33+G33</f>
        <v>33</v>
      </c>
      <c r="J33" s="39"/>
      <c r="K33" s="39"/>
      <c r="L33" s="39"/>
      <c r="M33" s="7"/>
      <c r="T33" s="59"/>
      <c r="U33" s="59"/>
      <c r="V33" s="59"/>
      <c r="W33" s="59"/>
      <c r="X33" s="59"/>
    </row>
    <row r="34" spans="1:24" ht="12.75" customHeight="1">
      <c r="A34" s="39"/>
      <c r="B34" s="39"/>
      <c r="C34" s="39" t="s">
        <v>175</v>
      </c>
      <c r="D34" s="39"/>
      <c r="E34" s="316">
        <v>-7</v>
      </c>
      <c r="F34" s="316"/>
      <c r="G34" s="50">
        <v>0</v>
      </c>
      <c r="H34" s="364"/>
      <c r="I34" s="59">
        <f>+E34+G34</f>
        <v>-7</v>
      </c>
      <c r="J34" s="39"/>
      <c r="K34" s="39"/>
      <c r="L34" s="39"/>
      <c r="M34" s="7"/>
      <c r="T34" s="59"/>
      <c r="U34" s="59"/>
      <c r="V34" s="59"/>
      <c r="W34" s="59"/>
      <c r="X34" s="59"/>
    </row>
    <row r="35" spans="1:24" ht="12.75" customHeight="1">
      <c r="A35" s="39"/>
      <c r="B35" s="39"/>
      <c r="C35" s="39" t="s">
        <v>192</v>
      </c>
      <c r="D35" s="39"/>
      <c r="E35" s="316">
        <v>0</v>
      </c>
      <c r="F35" s="316"/>
      <c r="G35" s="50">
        <v>0</v>
      </c>
      <c r="H35" s="364"/>
      <c r="I35" s="59">
        <f>+E35+G35</f>
        <v>0</v>
      </c>
      <c r="J35" s="39"/>
      <c r="K35" s="39"/>
      <c r="L35" s="39"/>
      <c r="M35" s="7"/>
      <c r="T35" s="59"/>
      <c r="U35" s="59"/>
      <c r="V35" s="59"/>
      <c r="W35" s="59"/>
      <c r="X35" s="59"/>
    </row>
    <row r="36" spans="1:24" ht="12.75" customHeight="1">
      <c r="A36" s="39"/>
      <c r="B36" s="39"/>
      <c r="C36" s="39" t="s">
        <v>140</v>
      </c>
      <c r="D36" s="39"/>
      <c r="E36" s="237">
        <v>10</v>
      </c>
      <c r="F36" s="242"/>
      <c r="G36" s="242">
        <v>20</v>
      </c>
      <c r="H36" s="242"/>
      <c r="I36" s="219">
        <f>+E36+G36</f>
        <v>30</v>
      </c>
      <c r="J36" s="39"/>
      <c r="K36" s="39"/>
      <c r="L36" s="39"/>
      <c r="M36" s="7"/>
      <c r="T36" s="59"/>
      <c r="U36" s="59"/>
      <c r="V36" s="59"/>
      <c r="W36" s="59"/>
      <c r="X36" s="59"/>
    </row>
    <row r="37" spans="1:24" ht="12.75" customHeight="1">
      <c r="A37" s="39"/>
      <c r="B37" s="39"/>
      <c r="C37" s="332" t="s">
        <v>354</v>
      </c>
      <c r="D37" s="39"/>
      <c r="E37" s="59">
        <f>SUM(E32:E36)</f>
        <v>16</v>
      </c>
      <c r="F37" s="59"/>
      <c r="G37" s="59">
        <f>SUM(G32:G36)</f>
        <v>76</v>
      </c>
      <c r="H37" s="59"/>
      <c r="I37" s="59">
        <f>SUM(I32:I36)</f>
        <v>92</v>
      </c>
      <c r="J37" s="29"/>
      <c r="K37" s="29"/>
      <c r="L37" s="39"/>
      <c r="M37" s="7"/>
      <c r="T37" s="59"/>
      <c r="U37" s="59"/>
      <c r="V37" s="59"/>
      <c r="W37" s="59"/>
      <c r="X37" s="59"/>
    </row>
    <row r="38" spans="1:24" ht="12.75" customHeight="1">
      <c r="A38" s="39"/>
      <c r="B38" s="39"/>
      <c r="C38" s="332" t="s">
        <v>496</v>
      </c>
      <c r="D38" s="39"/>
      <c r="E38" s="219">
        <v>0</v>
      </c>
      <c r="F38" s="242"/>
      <c r="G38" s="237">
        <v>0</v>
      </c>
      <c r="H38" s="242"/>
      <c r="I38" s="219">
        <f>+E38+G38</f>
        <v>0</v>
      </c>
      <c r="J38" s="39"/>
      <c r="K38" s="39"/>
      <c r="L38" s="39"/>
      <c r="M38" s="7"/>
      <c r="T38" s="59"/>
      <c r="U38" s="59"/>
      <c r="V38" s="59"/>
      <c r="W38" s="59"/>
      <c r="X38" s="59"/>
    </row>
    <row r="39" spans="1:24" ht="12.75" customHeight="1">
      <c r="A39" s="39"/>
      <c r="B39" s="39"/>
      <c r="C39" s="332" t="s">
        <v>194</v>
      </c>
      <c r="D39" s="31"/>
      <c r="E39" s="59">
        <f>SUM(E37:E38)</f>
        <v>16</v>
      </c>
      <c r="F39" s="525"/>
      <c r="G39" s="525">
        <f>SUM(G37:G38)</f>
        <v>76</v>
      </c>
      <c r="H39" s="525"/>
      <c r="I39" s="59">
        <f>SUM(I37:I38)</f>
        <v>92</v>
      </c>
      <c r="J39" s="29"/>
      <c r="K39" s="29"/>
      <c r="L39" s="31"/>
      <c r="M39" s="173"/>
      <c r="T39" s="59"/>
      <c r="U39" s="59"/>
      <c r="V39" s="59"/>
      <c r="W39" s="59"/>
      <c r="X39" s="59"/>
    </row>
    <row r="40" spans="1:24" ht="12.75" customHeight="1">
      <c r="A40" s="39"/>
      <c r="B40" s="39"/>
      <c r="C40" s="332" t="s">
        <v>150</v>
      </c>
      <c r="D40" s="39"/>
      <c r="E40" s="315">
        <v>-22</v>
      </c>
      <c r="F40" s="243"/>
      <c r="G40" s="315">
        <v>13</v>
      </c>
      <c r="H40" s="243"/>
      <c r="I40" s="219">
        <f>+E40+G40</f>
        <v>-9</v>
      </c>
      <c r="J40" s="39"/>
      <c r="K40" s="39"/>
      <c r="L40" s="39"/>
      <c r="M40" s="173"/>
      <c r="T40" s="59"/>
      <c r="U40" s="59"/>
      <c r="V40" s="59"/>
      <c r="W40" s="59"/>
      <c r="X40" s="59"/>
    </row>
    <row r="41" spans="1:24" ht="12.75" customHeight="1" thickBot="1">
      <c r="A41" s="39"/>
      <c r="B41" s="39"/>
      <c r="C41" s="332" t="s">
        <v>235</v>
      </c>
      <c r="D41" s="39"/>
      <c r="E41" s="185">
        <f>+E39-E40</f>
        <v>38</v>
      </c>
      <c r="F41" s="203"/>
      <c r="G41" s="185">
        <f>+G39-G40</f>
        <v>63</v>
      </c>
      <c r="H41" s="203"/>
      <c r="I41" s="185">
        <f>+I39-I40</f>
        <v>101</v>
      </c>
      <c r="J41" s="39"/>
      <c r="K41" s="39"/>
      <c r="L41" s="39"/>
      <c r="M41" s="173"/>
      <c r="T41" s="59"/>
      <c r="U41" s="59"/>
      <c r="V41" s="59"/>
      <c r="W41" s="59"/>
      <c r="X41" s="59"/>
    </row>
    <row r="42" spans="1:20" ht="5.25" customHeight="1" thickTop="1">
      <c r="A42" s="39"/>
      <c r="B42" s="39"/>
      <c r="C42" s="39"/>
      <c r="D42" s="39"/>
      <c r="E42" s="39"/>
      <c r="F42" s="39"/>
      <c r="G42" s="58"/>
      <c r="H42" s="58"/>
      <c r="I42" s="39"/>
      <c r="J42" s="39"/>
      <c r="K42" s="39"/>
      <c r="L42" s="39"/>
      <c r="M42" s="173"/>
      <c r="N42"/>
      <c r="O42"/>
      <c r="P42"/>
      <c r="Q42"/>
      <c r="R42"/>
      <c r="S42"/>
      <c r="T42" s="7"/>
    </row>
    <row r="43" spans="3:20" s="227" customFormat="1" ht="11.25" customHeight="1">
      <c r="C43" s="600" t="s">
        <v>519</v>
      </c>
      <c r="D43" s="626"/>
      <c r="E43" s="626"/>
      <c r="F43" s="626"/>
      <c r="G43" s="626"/>
      <c r="H43" s="626"/>
      <c r="I43" s="626"/>
      <c r="J43" s="626"/>
      <c r="K43" s="626"/>
      <c r="L43" s="626"/>
      <c r="M43" s="173"/>
      <c r="N43"/>
      <c r="O43"/>
      <c r="P43"/>
      <c r="Q43"/>
      <c r="R43"/>
      <c r="S43"/>
      <c r="T43" s="403"/>
    </row>
    <row r="44" spans="13:20" s="227" customFormat="1" ht="18.75" customHeight="1">
      <c r="M44" s="173"/>
      <c r="N44"/>
      <c r="O44"/>
      <c r="P44"/>
      <c r="Q44"/>
      <c r="R44"/>
      <c r="S44"/>
      <c r="T44" s="403"/>
    </row>
    <row r="45" spans="13:20" ht="11.25">
      <c r="M45" s="7"/>
      <c r="N45" s="7"/>
      <c r="O45" s="7"/>
      <c r="P45" s="7"/>
      <c r="Q45" s="7"/>
      <c r="R45" s="7"/>
      <c r="S45" s="7"/>
      <c r="T45" s="7"/>
    </row>
  </sheetData>
  <mergeCells count="9">
    <mergeCell ref="C25:L25"/>
    <mergeCell ref="C43:L43"/>
    <mergeCell ref="C23:L23"/>
    <mergeCell ref="A1:L1"/>
    <mergeCell ref="A2:L2"/>
    <mergeCell ref="A3:L3"/>
    <mergeCell ref="A4:L4"/>
    <mergeCell ref="C26:L26"/>
    <mergeCell ref="C24:L24"/>
  </mergeCells>
  <printOptions/>
  <pageMargins left="0.5" right="0.5" top="0.5" bottom="0.55" header="0.75" footer="0.3"/>
  <pageSetup fitToHeight="1" fitToWidth="1" horizontalDpi="600" verticalDpi="600" orientation="landscape" r:id="rId2"/>
  <headerFooter alignWithMargins="0">
    <oddFooter>&amp;L&amp;A&amp;R&amp;"Arial,Regular"&amp;8Page 18</oddFooter>
  </headerFooter>
  <ignoredErrors>
    <ignoredError sqref="I16 I18 I39 I37" formula="1"/>
  </ignoredErrors>
  <drawing r:id="rId1"/>
</worksheet>
</file>

<file path=xl/worksheets/sheet21.xml><?xml version="1.0" encoding="utf-8"?>
<worksheet xmlns="http://schemas.openxmlformats.org/spreadsheetml/2006/main" xmlns:r="http://schemas.openxmlformats.org/officeDocument/2006/relationships">
  <sheetPr codeName="Sheet27">
    <pageSetUpPr fitToPage="1"/>
  </sheetPr>
  <dimension ref="A1:O34"/>
  <sheetViews>
    <sheetView workbookViewId="0" topLeftCell="A1">
      <selection activeCell="A5" sqref="A5"/>
    </sheetView>
  </sheetViews>
  <sheetFormatPr defaultColWidth="9.33203125" defaultRowHeight="12.75"/>
  <cols>
    <col min="1" max="1" width="2.83203125" style="1" customWidth="1"/>
    <col min="2" max="2" width="3.16015625" style="1" customWidth="1"/>
    <col min="3" max="3" width="42.83203125" style="1" customWidth="1"/>
    <col min="4" max="4" width="13.83203125" style="1" customWidth="1"/>
    <col min="5" max="5" width="2.83203125" style="1" customWidth="1"/>
    <col min="6" max="6" width="13.83203125" style="1" customWidth="1"/>
    <col min="7" max="7" width="2.83203125" style="1" customWidth="1"/>
    <col min="8" max="8" width="13.83203125" style="1" customWidth="1"/>
    <col min="9" max="9" width="2.83203125" style="1" customWidth="1"/>
    <col min="10" max="10" width="13.83203125" style="1" customWidth="1"/>
    <col min="11" max="12" width="2.83203125" style="1" customWidth="1"/>
    <col min="13" max="13" width="13.83203125" style="1" customWidth="1"/>
    <col min="14" max="14" width="2.83203125" style="1" customWidth="1"/>
    <col min="15" max="15" width="12.66015625" style="1" customWidth="1"/>
    <col min="16" max="16384" width="8.16015625" style="1" customWidth="1"/>
  </cols>
  <sheetData>
    <row r="1" spans="1:15" ht="12.75">
      <c r="A1" s="608" t="s">
        <v>88</v>
      </c>
      <c r="B1" s="608"/>
      <c r="C1" s="608"/>
      <c r="D1" s="608"/>
      <c r="E1" s="608"/>
      <c r="F1" s="608"/>
      <c r="G1" s="608"/>
      <c r="H1" s="608"/>
      <c r="I1" s="608"/>
      <c r="J1" s="608"/>
      <c r="K1" s="608"/>
      <c r="L1" s="608"/>
      <c r="M1" s="608"/>
      <c r="N1" s="151"/>
      <c r="O1" s="151"/>
    </row>
    <row r="2" spans="1:15" ht="11.25" customHeight="1">
      <c r="A2" s="657" t="s">
        <v>153</v>
      </c>
      <c r="B2" s="657"/>
      <c r="C2" s="657"/>
      <c r="D2" s="657"/>
      <c r="E2" s="657"/>
      <c r="F2" s="657"/>
      <c r="G2" s="657"/>
      <c r="H2" s="657"/>
      <c r="I2" s="657"/>
      <c r="J2" s="657"/>
      <c r="K2" s="657"/>
      <c r="L2" s="657"/>
      <c r="M2" s="657"/>
      <c r="N2" s="151"/>
      <c r="O2" s="151"/>
    </row>
    <row r="3" spans="1:15" ht="11.25" customHeight="1">
      <c r="A3" s="606" t="s">
        <v>146</v>
      </c>
      <c r="B3" s="606"/>
      <c r="C3" s="606"/>
      <c r="D3" s="606"/>
      <c r="E3" s="606"/>
      <c r="F3" s="606"/>
      <c r="G3" s="606"/>
      <c r="H3" s="606"/>
      <c r="I3" s="606"/>
      <c r="J3" s="606"/>
      <c r="K3" s="606"/>
      <c r="L3" s="606"/>
      <c r="M3" s="606"/>
      <c r="N3" s="151"/>
      <c r="O3" s="151"/>
    </row>
    <row r="4" spans="1:15" ht="11.25" customHeight="1">
      <c r="A4" s="606" t="s">
        <v>162</v>
      </c>
      <c r="B4" s="606"/>
      <c r="C4" s="606"/>
      <c r="D4" s="606"/>
      <c r="E4" s="606"/>
      <c r="F4" s="606"/>
      <c r="G4" s="606"/>
      <c r="H4" s="606"/>
      <c r="I4" s="606"/>
      <c r="J4" s="606"/>
      <c r="K4" s="606"/>
      <c r="L4" s="606"/>
      <c r="M4" s="606"/>
      <c r="N4" s="151"/>
      <c r="O4" s="151"/>
    </row>
    <row r="5" spans="3:9" ht="12">
      <c r="C5" s="458"/>
      <c r="D5" s="458"/>
      <c r="E5" s="458"/>
      <c r="G5" s="7"/>
      <c r="H5" s="7"/>
      <c r="I5" s="7"/>
    </row>
    <row r="6" spans="3:8" ht="11.25" customHeight="1">
      <c r="C6" s="457"/>
      <c r="D6" s="457"/>
      <c r="E6" s="457"/>
      <c r="F6" s="7"/>
      <c r="G6" s="7"/>
      <c r="H6" s="7"/>
    </row>
    <row r="7" spans="3:10" ht="11.25">
      <c r="C7" s="57"/>
      <c r="D7" s="212">
        <v>39538</v>
      </c>
      <c r="E7" s="57"/>
      <c r="F7" s="212" t="s">
        <v>206</v>
      </c>
      <c r="G7" s="57"/>
      <c r="H7" s="212">
        <v>38717</v>
      </c>
      <c r="J7" s="212"/>
    </row>
    <row r="8" spans="3:10" ht="11.25">
      <c r="C8" s="57"/>
      <c r="D8" s="258">
        <v>2008</v>
      </c>
      <c r="E8" s="57"/>
      <c r="F8" s="258">
        <v>2007</v>
      </c>
      <c r="G8" s="57"/>
      <c r="H8" s="258">
        <v>2006</v>
      </c>
      <c r="J8" s="258"/>
    </row>
    <row r="9" spans="3:10" ht="11.25">
      <c r="C9" s="57"/>
      <c r="D9" s="313"/>
      <c r="E9" s="57"/>
      <c r="F9" s="313"/>
      <c r="G9" s="57"/>
      <c r="H9" s="313"/>
      <c r="J9" s="116"/>
    </row>
    <row r="10" spans="3:10" ht="11.25">
      <c r="C10" s="57" t="s">
        <v>510</v>
      </c>
      <c r="D10" s="236">
        <f>'Consol Bal Sheet'!E38</f>
        <v>1341</v>
      </c>
      <c r="E10" s="57"/>
      <c r="F10" s="236">
        <f>'Consol Bal Sheet'!G38</f>
        <v>372</v>
      </c>
      <c r="G10" s="57"/>
      <c r="H10" s="236">
        <v>578</v>
      </c>
      <c r="J10" s="236"/>
    </row>
    <row r="11" spans="3:10" ht="11.25">
      <c r="C11" s="211" t="s">
        <v>241</v>
      </c>
      <c r="D11" s="316">
        <f>'Consol Bal Sheet'!E39</f>
        <v>2114</v>
      </c>
      <c r="E11" s="211"/>
      <c r="F11" s="316">
        <f>'Consol Bal Sheet'!G39</f>
        <v>1811</v>
      </c>
      <c r="G11" s="211"/>
      <c r="H11" s="316">
        <v>1560</v>
      </c>
      <c r="J11" s="362"/>
    </row>
    <row r="12" spans="3:10" ht="12" thickBot="1">
      <c r="C12" s="210" t="s">
        <v>10</v>
      </c>
      <c r="D12" s="203">
        <f>+D10+D11</f>
        <v>3455</v>
      </c>
      <c r="E12" s="210"/>
      <c r="F12" s="203">
        <f>+F10+F11</f>
        <v>2183</v>
      </c>
      <c r="G12" s="210"/>
      <c r="H12" s="203">
        <f>+H10+H11</f>
        <v>2138</v>
      </c>
      <c r="J12" s="330"/>
    </row>
    <row r="13" spans="3:10" ht="12" thickTop="1">
      <c r="C13" s="211"/>
      <c r="D13" s="330"/>
      <c r="E13" s="211"/>
      <c r="F13" s="330"/>
      <c r="G13" s="211"/>
      <c r="H13" s="330"/>
      <c r="J13" s="330"/>
    </row>
    <row r="14" spans="3:10" ht="13.5" customHeight="1" thickBot="1">
      <c r="C14" s="210" t="s">
        <v>343</v>
      </c>
      <c r="D14" s="589">
        <f>'Consol Bal Sheet'!E40</f>
        <v>309</v>
      </c>
      <c r="E14" s="210"/>
      <c r="F14" s="589">
        <f>'Consol Bal Sheet'!G40</f>
        <v>309</v>
      </c>
      <c r="G14" s="210"/>
      <c r="H14" s="589">
        <v>309</v>
      </c>
      <c r="J14" s="330"/>
    </row>
    <row r="15" spans="3:10" ht="12" thickTop="1">
      <c r="C15" s="211"/>
      <c r="D15" s="330"/>
      <c r="E15" s="211"/>
      <c r="F15" s="330"/>
      <c r="G15" s="211"/>
      <c r="H15" s="330"/>
      <c r="J15" s="330"/>
    </row>
    <row r="16" spans="3:10" ht="12.75" customHeight="1">
      <c r="C16" s="211" t="s">
        <v>350</v>
      </c>
      <c r="D16" s="204">
        <v>557</v>
      </c>
      <c r="E16" s="211"/>
      <c r="F16" s="204">
        <v>557</v>
      </c>
      <c r="G16" s="211"/>
      <c r="H16" s="204">
        <v>557</v>
      </c>
      <c r="J16" s="330"/>
    </row>
    <row r="17" spans="3:10" ht="12.75" customHeight="1">
      <c r="C17" s="211" t="s">
        <v>216</v>
      </c>
      <c r="D17" s="363">
        <f>'Consol Bal Sheet'!E46-'Capital Structure'!D16</f>
        <v>16178</v>
      </c>
      <c r="E17" s="211"/>
      <c r="F17" s="363">
        <f>'Consol Bal Sheet'!G46-'Capital Structure'!F16</f>
        <v>16120</v>
      </c>
      <c r="G17" s="211"/>
      <c r="H17" s="363">
        <v>13721</v>
      </c>
      <c r="J17" s="363"/>
    </row>
    <row r="18" spans="3:10" ht="12.75" customHeight="1" thickBot="1">
      <c r="C18" s="211" t="s">
        <v>66</v>
      </c>
      <c r="D18" s="203">
        <f>SUM(D16:D17)</f>
        <v>16735</v>
      </c>
      <c r="E18" s="211"/>
      <c r="F18" s="203">
        <f>SUM(F16:F17)</f>
        <v>16677</v>
      </c>
      <c r="G18" s="211"/>
      <c r="H18" s="203">
        <f>SUM(H16:H17)</f>
        <v>14278</v>
      </c>
      <c r="J18" s="204"/>
    </row>
    <row r="19" spans="3:10" ht="12" thickTop="1">
      <c r="C19" s="57"/>
      <c r="D19" s="58"/>
      <c r="E19" s="57"/>
      <c r="F19" s="58"/>
      <c r="G19" s="57"/>
      <c r="H19" s="58"/>
      <c r="J19" s="136"/>
    </row>
    <row r="20" spans="3:10" ht="12.75" customHeight="1">
      <c r="C20" s="57" t="s">
        <v>81</v>
      </c>
      <c r="D20" s="236">
        <f>+D18+D14+D11+D10</f>
        <v>20499</v>
      </c>
      <c r="E20" s="57"/>
      <c r="F20" s="236">
        <f>+F18+F14+F11+F10</f>
        <v>19169</v>
      </c>
      <c r="G20" s="57"/>
      <c r="H20" s="236">
        <v>16725</v>
      </c>
      <c r="J20" s="236"/>
    </row>
    <row r="21" spans="3:10" ht="11.25">
      <c r="C21" s="57" t="s">
        <v>511</v>
      </c>
      <c r="D21" s="236">
        <f>'Consol Bal Sheet'!E46-'Consol Bal Sheet'!E22</f>
        <v>13972</v>
      </c>
      <c r="E21" s="57"/>
      <c r="F21" s="236">
        <f>'Consol Bal Sheet'!G46-'Consol Bal Sheet'!G22</f>
        <v>13946</v>
      </c>
      <c r="G21" s="57"/>
      <c r="H21" s="236">
        <v>11547</v>
      </c>
      <c r="J21" s="236"/>
    </row>
    <row r="22" spans="3:10" ht="9.75" customHeight="1">
      <c r="C22" s="23"/>
      <c r="D22" s="58"/>
      <c r="E22" s="23"/>
      <c r="F22" s="58"/>
      <c r="G22" s="23"/>
      <c r="H22" s="58"/>
      <c r="I22" s="58"/>
      <c r="J22" s="136"/>
    </row>
    <row r="23" spans="3:10" ht="11.25">
      <c r="C23" s="184" t="s">
        <v>47</v>
      </c>
      <c r="D23" s="136"/>
      <c r="E23" s="184"/>
      <c r="F23" s="136"/>
      <c r="G23" s="184"/>
      <c r="H23" s="136"/>
      <c r="I23" s="136"/>
      <c r="J23" s="136"/>
    </row>
    <row r="24" spans="3:10" ht="11.25">
      <c r="C24" s="57" t="s">
        <v>196</v>
      </c>
      <c r="D24" s="52">
        <f>+D12/D20</f>
        <v>0.1685448070637592</v>
      </c>
      <c r="E24" s="57"/>
      <c r="F24" s="52">
        <f>+F12/F20</f>
        <v>0.11388178830403255</v>
      </c>
      <c r="G24" s="57"/>
      <c r="H24" s="52">
        <f>+H12/H20</f>
        <v>0.12783258594917787</v>
      </c>
      <c r="I24" s="52"/>
      <c r="J24" s="52"/>
    </row>
    <row r="25" spans="3:10" ht="11.25" customHeight="1">
      <c r="C25" s="57" t="s">
        <v>345</v>
      </c>
      <c r="D25" s="52">
        <f>(D12+D14)/D20</f>
        <v>0.1836187131079565</v>
      </c>
      <c r="E25" s="57"/>
      <c r="F25" s="52">
        <f>(F12+F14)/F20</f>
        <v>0.1300015650268663</v>
      </c>
      <c r="G25" s="57"/>
      <c r="H25" s="52">
        <f>(H12+H14)/H20</f>
        <v>0.14630792227204784</v>
      </c>
      <c r="I25" s="52"/>
      <c r="J25" s="52"/>
    </row>
    <row r="26" spans="3:10" ht="11.25">
      <c r="C26" s="57" t="s">
        <v>195</v>
      </c>
      <c r="D26" s="52">
        <f>+D12/D21</f>
        <v>0.24728027483538506</v>
      </c>
      <c r="E26" s="57"/>
      <c r="F26" s="52">
        <f>+F12/F21</f>
        <v>0.15653233902194177</v>
      </c>
      <c r="G26" s="57"/>
      <c r="H26" s="52">
        <f>+H12/H21</f>
        <v>0.1851563176582662</v>
      </c>
      <c r="I26" s="52"/>
      <c r="J26" s="52"/>
    </row>
    <row r="27" spans="3:10" ht="22.5">
      <c r="C27" s="97" t="s">
        <v>344</v>
      </c>
      <c r="D27" s="52">
        <f>(+D12+D14)/(D21)</f>
        <v>0.26939593472659606</v>
      </c>
      <c r="E27" s="97"/>
      <c r="F27" s="52">
        <f>(+F12+F14)/(F21)</f>
        <v>0.17868922988670585</v>
      </c>
      <c r="G27" s="97"/>
      <c r="H27" s="52">
        <f>(+H12+H14)/(H21)</f>
        <v>0.21191651511215034</v>
      </c>
      <c r="I27" s="52"/>
      <c r="J27" s="52"/>
    </row>
    <row r="28" spans="3:10" ht="11.25">
      <c r="C28" s="57" t="s">
        <v>38</v>
      </c>
      <c r="D28" s="52">
        <f>(+D12+D14+D16)/D20</f>
        <v>0.21079077028147714</v>
      </c>
      <c r="E28" s="57"/>
      <c r="F28" s="52">
        <f>(+F12+F14+F16)/F20</f>
        <v>0.1590588971777349</v>
      </c>
      <c r="G28" s="57"/>
      <c r="H28" s="52">
        <f>(+H12+H14+H16)/H20</f>
        <v>0.17961136023916294</v>
      </c>
      <c r="I28" s="52"/>
      <c r="J28" s="52"/>
    </row>
    <row r="29" spans="3:13" ht="6.75" customHeight="1">
      <c r="C29" s="57"/>
      <c r="D29" s="57"/>
      <c r="E29" s="57"/>
      <c r="F29" s="57"/>
      <c r="G29" s="57"/>
      <c r="H29" s="57"/>
      <c r="I29" s="57"/>
      <c r="J29" s="57"/>
      <c r="K29" s="57"/>
      <c r="L29" s="57"/>
      <c r="M29" s="57"/>
    </row>
    <row r="30" spans="3:13" ht="11.25" customHeight="1">
      <c r="C30" s="247" t="s">
        <v>513</v>
      </c>
      <c r="D30" s="23"/>
      <c r="E30" s="23"/>
      <c r="F30" s="23"/>
      <c r="G30" s="23"/>
      <c r="H30" s="23"/>
      <c r="I30" s="23"/>
      <c r="J30" s="23"/>
      <c r="K30" s="23"/>
      <c r="L30" s="23"/>
      <c r="M30" s="57"/>
    </row>
    <row r="31" spans="3:13" s="95" customFormat="1" ht="9">
      <c r="C31" s="247" t="s">
        <v>512</v>
      </c>
      <c r="M31" s="449"/>
    </row>
    <row r="32" ht="11.25">
      <c r="M32" s="7"/>
    </row>
    <row r="33" ht="11.25">
      <c r="M33" s="7"/>
    </row>
    <row r="34" ht="11.25">
      <c r="M34" s="7"/>
    </row>
  </sheetData>
  <mergeCells count="4">
    <mergeCell ref="A1:M1"/>
    <mergeCell ref="A2:M2"/>
    <mergeCell ref="A3:M3"/>
    <mergeCell ref="A4:M4"/>
  </mergeCells>
  <printOptions/>
  <pageMargins left="0.5" right="0.5" top="0.5" bottom="0.55" header="0.75" footer="0.3"/>
  <pageSetup fitToHeight="1" fitToWidth="1" horizontalDpi="600" verticalDpi="600" orientation="landscape" r:id="rId2"/>
  <headerFooter alignWithMargins="0">
    <oddFooter>&amp;L&amp;A&amp;R&amp;"Arial,Regular"&amp;8Page 19</oddFooter>
  </headerFooter>
  <drawing r:id="rId1"/>
</worksheet>
</file>

<file path=xl/worksheets/sheet22.xml><?xml version="1.0" encoding="utf-8"?>
<worksheet xmlns="http://schemas.openxmlformats.org/spreadsheetml/2006/main" xmlns:r="http://schemas.openxmlformats.org/officeDocument/2006/relationships">
  <sheetPr codeName="Sheet8">
    <pageSetUpPr fitToPage="1"/>
  </sheetPr>
  <dimension ref="A1:Q39"/>
  <sheetViews>
    <sheetView workbookViewId="0" topLeftCell="A1">
      <selection activeCell="A5" sqref="A5"/>
    </sheetView>
  </sheetViews>
  <sheetFormatPr defaultColWidth="9.33203125" defaultRowHeight="12.75"/>
  <cols>
    <col min="1" max="1" width="2.83203125" style="104" customWidth="1"/>
    <col min="2" max="2" width="3.33203125" style="104" customWidth="1"/>
    <col min="3" max="3" width="50.16015625" style="104" customWidth="1"/>
    <col min="4" max="4" width="13.83203125" style="104" customWidth="1"/>
    <col min="5" max="5" width="2.83203125" style="104" customWidth="1"/>
    <col min="6" max="9" width="13.83203125" style="104" customWidth="1"/>
    <col min="10" max="10" width="2.83203125" style="104" customWidth="1"/>
    <col min="11" max="11" width="13.66015625" style="104" customWidth="1"/>
    <col min="12" max="16384" width="10.66015625" style="104" customWidth="1"/>
  </cols>
  <sheetData>
    <row r="1" spans="1:12" ht="12.75">
      <c r="A1" s="660" t="s">
        <v>88</v>
      </c>
      <c r="B1" s="660"/>
      <c r="C1" s="660"/>
      <c r="D1" s="660"/>
      <c r="E1" s="660"/>
      <c r="F1" s="660"/>
      <c r="G1" s="660"/>
      <c r="H1" s="660"/>
      <c r="I1" s="660"/>
      <c r="J1" s="660"/>
      <c r="K1" s="471"/>
      <c r="L1" s="471"/>
    </row>
    <row r="2" spans="1:12" ht="12.75" customHeight="1">
      <c r="A2" s="661" t="s">
        <v>161</v>
      </c>
      <c r="B2" s="661"/>
      <c r="C2" s="661"/>
      <c r="D2" s="661"/>
      <c r="E2" s="661"/>
      <c r="F2" s="661"/>
      <c r="G2" s="661"/>
      <c r="H2" s="661"/>
      <c r="I2" s="661"/>
      <c r="J2" s="661"/>
      <c r="K2" s="105"/>
      <c r="L2" s="105"/>
    </row>
    <row r="3" spans="1:12" ht="12.75" customHeight="1">
      <c r="A3" s="659" t="s">
        <v>204</v>
      </c>
      <c r="B3" s="659"/>
      <c r="C3" s="659"/>
      <c r="D3" s="659"/>
      <c r="E3" s="659"/>
      <c r="F3" s="659"/>
      <c r="G3" s="659"/>
      <c r="H3" s="659"/>
      <c r="I3" s="659"/>
      <c r="J3" s="659"/>
      <c r="K3" s="468"/>
      <c r="L3" s="468"/>
    </row>
    <row r="4" spans="1:12" ht="12.75" customHeight="1">
      <c r="A4" s="659" t="s">
        <v>162</v>
      </c>
      <c r="B4" s="659"/>
      <c r="C4" s="659"/>
      <c r="D4" s="659"/>
      <c r="E4" s="659"/>
      <c r="F4" s="659"/>
      <c r="G4" s="659"/>
      <c r="H4" s="659"/>
      <c r="I4" s="659"/>
      <c r="J4" s="659"/>
      <c r="K4" s="468"/>
      <c r="L4" s="468"/>
    </row>
    <row r="5" spans="2:9" ht="12">
      <c r="B5" s="105"/>
      <c r="C5" s="458"/>
      <c r="D5" s="106"/>
      <c r="E5" s="106"/>
      <c r="F5" s="106"/>
      <c r="G5" s="106"/>
      <c r="H5" s="106"/>
      <c r="I5" s="106"/>
    </row>
    <row r="6" spans="3:9" ht="11.25">
      <c r="C6" s="457"/>
      <c r="D6" s="662" t="s">
        <v>448</v>
      </c>
      <c r="E6" s="662"/>
      <c r="F6" s="662"/>
      <c r="G6" s="149"/>
      <c r="H6" s="149"/>
      <c r="I6" s="149"/>
    </row>
    <row r="7" spans="3:11" ht="11.25">
      <c r="C7" s="107"/>
      <c r="D7" s="108">
        <v>2008</v>
      </c>
      <c r="E7" s="108"/>
      <c r="F7" s="108">
        <v>2007</v>
      </c>
      <c r="G7" s="582"/>
      <c r="H7" s="582"/>
      <c r="I7" s="582"/>
      <c r="K7" s="427"/>
    </row>
    <row r="8" spans="3:11" ht="15.75" customHeight="1">
      <c r="C8" s="196" t="s">
        <v>208</v>
      </c>
      <c r="D8" s="109"/>
      <c r="E8"/>
      <c r="F8" s="159"/>
      <c r="G8" s="116"/>
      <c r="H8" s="116"/>
      <c r="I8" s="116"/>
      <c r="K8" s="427"/>
    </row>
    <row r="9" spans="3:17" ht="12.75">
      <c r="C9" s="1" t="s">
        <v>478</v>
      </c>
      <c r="D9" s="236">
        <f>+'Financial Highlights'!E101</f>
        <v>725</v>
      </c>
      <c r="E9" s="355"/>
      <c r="F9" s="236">
        <f>+'Financial Highlights'!G20</f>
        <v>663</v>
      </c>
      <c r="G9" s="236"/>
      <c r="H9" s="236"/>
      <c r="I9" s="236"/>
      <c r="J9" s="359"/>
      <c r="K9" s="111"/>
      <c r="M9" s="110"/>
      <c r="N9" s="110"/>
      <c r="O9" s="110"/>
      <c r="P9" s="110"/>
      <c r="Q9" s="110"/>
    </row>
    <row r="10" spans="3:17" ht="12.75">
      <c r="C10" s="111" t="s">
        <v>177</v>
      </c>
      <c r="D10" s="242">
        <v>-11</v>
      </c>
      <c r="E10" s="355"/>
      <c r="F10" s="360">
        <v>-11</v>
      </c>
      <c r="G10" s="43"/>
      <c r="H10" s="43"/>
      <c r="I10" s="43"/>
      <c r="J10" s="359"/>
      <c r="K10" s="111"/>
      <c r="M10" s="110"/>
      <c r="N10" s="110"/>
      <c r="O10" s="110"/>
      <c r="P10" s="110"/>
      <c r="Q10" s="110"/>
    </row>
    <row r="11" spans="3:14" ht="11.25" customHeight="1">
      <c r="C11" s="455" t="s">
        <v>479</v>
      </c>
      <c r="D11" s="43">
        <f>SUM(D9:D10)</f>
        <v>714</v>
      </c>
      <c r="E11" s="355"/>
      <c r="F11" s="43">
        <f>SUM(F9:F10)</f>
        <v>652</v>
      </c>
      <c r="G11" s="43"/>
      <c r="H11" s="43"/>
      <c r="I11" s="43"/>
      <c r="J11" s="112"/>
      <c r="K11" s="111"/>
      <c r="M11" s="110"/>
      <c r="N11" s="110"/>
    </row>
    <row r="12" spans="3:14" ht="12.75">
      <c r="C12" s="111" t="s">
        <v>178</v>
      </c>
      <c r="D12" s="316">
        <f>+'Consolidated Results'!D24+'Consolidated Results'!D25-'Consolidated Results'!D26</f>
        <v>-348</v>
      </c>
      <c r="E12" s="355"/>
      <c r="F12" s="316">
        <f>+'Consolidated Results'!L24-'Consolidated Results'!L26</f>
        <v>38</v>
      </c>
      <c r="G12" s="316"/>
      <c r="H12" s="316"/>
      <c r="I12" s="316"/>
      <c r="J12" s="112"/>
      <c r="K12" s="111"/>
      <c r="M12" s="110"/>
      <c r="N12" s="110"/>
    </row>
    <row r="13" spans="3:14" ht="13.5" customHeight="1" thickBot="1">
      <c r="C13" s="111" t="s">
        <v>309</v>
      </c>
      <c r="D13" s="557">
        <f>+D12+D11</f>
        <v>366</v>
      </c>
      <c r="E13" s="379"/>
      <c r="F13" s="557">
        <f>+F12+F11</f>
        <v>690</v>
      </c>
      <c r="G13" s="583"/>
      <c r="H13" s="583"/>
      <c r="I13" s="583"/>
      <c r="J13" s="112"/>
      <c r="K13" s="111"/>
      <c r="M13" s="110"/>
      <c r="N13" s="110"/>
    </row>
    <row r="14" spans="3:14" ht="15.75" customHeight="1" thickTop="1">
      <c r="C14" s="197"/>
      <c r="D14" s="43"/>
      <c r="E14" s="355"/>
      <c r="F14" s="43"/>
      <c r="G14" s="43"/>
      <c r="H14" s="43"/>
      <c r="I14" s="43"/>
      <c r="J14" s="140"/>
      <c r="K14" s="111"/>
      <c r="M14" s="110"/>
      <c r="N14" s="110"/>
    </row>
    <row r="15" spans="3:14" ht="12.75">
      <c r="C15" s="196" t="s">
        <v>348</v>
      </c>
      <c r="D15" s="43"/>
      <c r="E15" s="355"/>
      <c r="F15" s="43"/>
      <c r="G15" s="43"/>
      <c r="H15" s="43"/>
      <c r="I15" s="43"/>
      <c r="J15" s="140"/>
      <c r="K15" s="111"/>
      <c r="M15" s="110"/>
      <c r="N15" s="110"/>
    </row>
    <row r="16" spans="3:14" ht="12.75">
      <c r="C16" s="111" t="s">
        <v>349</v>
      </c>
      <c r="D16" s="43">
        <v>329704531</v>
      </c>
      <c r="E16" s="355"/>
      <c r="F16" s="43">
        <v>326455468</v>
      </c>
      <c r="G16" s="43"/>
      <c r="H16" s="43"/>
      <c r="I16" s="43"/>
      <c r="J16" s="112"/>
      <c r="K16" s="111"/>
      <c r="M16" s="110"/>
      <c r="N16" s="110"/>
    </row>
    <row r="17" spans="3:14" ht="12.75">
      <c r="C17" s="111" t="s">
        <v>179</v>
      </c>
      <c r="D17" s="43">
        <v>93228</v>
      </c>
      <c r="E17" s="355"/>
      <c r="F17" s="43">
        <v>104162</v>
      </c>
      <c r="G17" s="43"/>
      <c r="H17" s="43"/>
      <c r="I17" s="43"/>
      <c r="J17" s="112"/>
      <c r="K17" s="111"/>
      <c r="M17" s="110"/>
      <c r="N17" s="110"/>
    </row>
    <row r="18" spans="3:14" ht="12.75">
      <c r="C18" s="111" t="s">
        <v>346</v>
      </c>
      <c r="D18" s="43">
        <v>1174680</v>
      </c>
      <c r="E18" s="355"/>
      <c r="F18" s="43">
        <v>1394898</v>
      </c>
      <c r="G18" s="43"/>
      <c r="H18" s="43"/>
      <c r="I18" s="43"/>
      <c r="J18" s="112"/>
      <c r="K18" s="111"/>
      <c r="M18" s="110"/>
      <c r="N18" s="110"/>
    </row>
    <row r="19" spans="3:14" ht="12.75">
      <c r="C19" s="111" t="s">
        <v>184</v>
      </c>
      <c r="D19" s="43">
        <v>1534108</v>
      </c>
      <c r="E19" s="355"/>
      <c r="F19" s="43">
        <v>354697</v>
      </c>
      <c r="G19" s="43"/>
      <c r="H19" s="43"/>
      <c r="I19" s="43"/>
      <c r="J19" s="112"/>
      <c r="K19" s="111"/>
      <c r="M19" s="110"/>
      <c r="N19" s="110"/>
    </row>
    <row r="20" spans="3:14" ht="12" customHeight="1" thickBot="1">
      <c r="C20" s="111" t="s">
        <v>347</v>
      </c>
      <c r="D20" s="361">
        <f>SUM(D16:D19)</f>
        <v>332506547</v>
      </c>
      <c r="E20" s="355"/>
      <c r="F20" s="361">
        <f>SUM(F16:F19)</f>
        <v>328309225</v>
      </c>
      <c r="G20" s="43"/>
      <c r="H20" s="43"/>
      <c r="I20" s="43"/>
      <c r="J20" s="112"/>
      <c r="K20" s="111"/>
      <c r="M20" s="110"/>
      <c r="N20" s="110"/>
    </row>
    <row r="21" spans="3:14" ht="15.75" customHeight="1" thickTop="1">
      <c r="C21" s="111"/>
      <c r="D21" s="43"/>
      <c r="E21" s="355"/>
      <c r="F21" s="43"/>
      <c r="G21" s="43"/>
      <c r="H21" s="43"/>
      <c r="I21" s="43"/>
      <c r="J21" s="140"/>
      <c r="K21" s="111"/>
      <c r="L21" s="110"/>
      <c r="M21" s="110"/>
      <c r="N21" s="110"/>
    </row>
    <row r="22" spans="3:14" ht="12.75">
      <c r="C22" s="196" t="s">
        <v>209</v>
      </c>
      <c r="D22" s="331"/>
      <c r="E22" s="355"/>
      <c r="F22" s="43"/>
      <c r="G22" s="43"/>
      <c r="H22" s="43"/>
      <c r="I22" s="43"/>
      <c r="J22" s="140"/>
      <c r="K22" s="110"/>
      <c r="L22" s="110"/>
      <c r="M22" s="110"/>
      <c r="N22" s="110"/>
    </row>
    <row r="23" spans="3:14" ht="11.25" customHeight="1">
      <c r="C23" s="111" t="s">
        <v>185</v>
      </c>
      <c r="D23" s="43">
        <v>327004051</v>
      </c>
      <c r="E23" s="355"/>
      <c r="F23" s="43">
        <v>324079146</v>
      </c>
      <c r="G23" s="43"/>
      <c r="H23" s="43"/>
      <c r="I23" s="43"/>
      <c r="J23" s="140"/>
      <c r="K23" s="110"/>
      <c r="L23" s="110"/>
      <c r="M23" s="110"/>
      <c r="N23" s="110"/>
    </row>
    <row r="24" spans="3:14" ht="11.25" customHeight="1">
      <c r="C24" s="111" t="s">
        <v>186</v>
      </c>
      <c r="D24" s="360">
        <v>4031290</v>
      </c>
      <c r="E24" s="355"/>
      <c r="F24" s="360">
        <v>4818859</v>
      </c>
      <c r="G24" s="43"/>
      <c r="H24" s="43"/>
      <c r="I24" s="43"/>
      <c r="J24" s="112"/>
      <c r="K24" s="110"/>
      <c r="L24" s="110"/>
      <c r="M24" s="110"/>
      <c r="N24" s="110"/>
    </row>
    <row r="25" spans="3:14" ht="12.75" customHeight="1" thickBot="1">
      <c r="C25" s="111" t="s">
        <v>56</v>
      </c>
      <c r="D25" s="431">
        <f>SUM(D23:D24)</f>
        <v>331035341</v>
      </c>
      <c r="E25" s="355"/>
      <c r="F25" s="431">
        <f>SUM(F23:F24)</f>
        <v>328898005</v>
      </c>
      <c r="G25" s="43"/>
      <c r="H25" s="43"/>
      <c r="I25" s="43"/>
      <c r="J25" s="112"/>
      <c r="K25" s="110"/>
      <c r="L25" s="110"/>
      <c r="M25" s="110"/>
      <c r="N25" s="110"/>
    </row>
    <row r="26" spans="3:14" ht="12.75" customHeight="1" thickTop="1">
      <c r="C26" s="111"/>
      <c r="D26" s="112"/>
      <c r="E26" s="355"/>
      <c r="F26" s="112"/>
      <c r="G26" s="112"/>
      <c r="H26" s="112"/>
      <c r="I26" s="112"/>
      <c r="J26" s="112"/>
      <c r="K26" s="110"/>
      <c r="L26" s="110"/>
      <c r="M26" s="110"/>
      <c r="N26" s="110"/>
    </row>
    <row r="27" spans="3:14" ht="12.75" customHeight="1">
      <c r="C27" s="196" t="s">
        <v>6</v>
      </c>
      <c r="D27" s="112"/>
      <c r="E27" s="355"/>
      <c r="F27" s="112"/>
      <c r="G27" s="112"/>
      <c r="H27" s="112"/>
      <c r="I27" s="112"/>
      <c r="J27" s="112"/>
      <c r="K27" s="110"/>
      <c r="L27" s="110"/>
      <c r="M27" s="110"/>
      <c r="N27" s="110"/>
    </row>
    <row r="28" spans="3:14" ht="12.75" customHeight="1">
      <c r="C28" s="1" t="s">
        <v>478</v>
      </c>
      <c r="D28" s="114">
        <v>2.18</v>
      </c>
      <c r="E28" s="355"/>
      <c r="F28" s="114">
        <v>2.01</v>
      </c>
      <c r="G28" s="114"/>
      <c r="H28" s="114"/>
      <c r="I28" s="114"/>
      <c r="J28" s="112"/>
      <c r="K28" s="110"/>
      <c r="L28" s="110"/>
      <c r="M28" s="110"/>
      <c r="N28" s="110"/>
    </row>
    <row r="29" spans="3:14" ht="12.75" customHeight="1">
      <c r="C29" s="111" t="s">
        <v>178</v>
      </c>
      <c r="D29" s="115">
        <v>-1.06</v>
      </c>
      <c r="E29" s="545"/>
      <c r="F29" s="115">
        <v>0.12</v>
      </c>
      <c r="G29" s="115"/>
      <c r="H29" s="115"/>
      <c r="I29" s="115"/>
      <c r="J29" s="115"/>
      <c r="K29" s="110"/>
      <c r="L29" s="110"/>
      <c r="M29" s="110"/>
      <c r="N29" s="110"/>
    </row>
    <row r="30" spans="3:14" ht="12.75" customHeight="1" thickBot="1">
      <c r="C30" s="111" t="s">
        <v>205</v>
      </c>
      <c r="D30" s="432">
        <f>SUM(D28:D29)</f>
        <v>1.12</v>
      </c>
      <c r="E30" s="379"/>
      <c r="F30" s="432">
        <f>SUM(F28:F29)</f>
        <v>2.13</v>
      </c>
      <c r="G30" s="114"/>
      <c r="H30" s="114"/>
      <c r="I30" s="114"/>
      <c r="J30" s="112"/>
      <c r="K30" s="110"/>
      <c r="L30" s="110"/>
      <c r="M30" s="110"/>
      <c r="N30" s="110"/>
    </row>
    <row r="31" spans="3:14" ht="12.75" customHeight="1" thickTop="1">
      <c r="C31" s="198"/>
      <c r="D31" s="180"/>
      <c r="E31" s="244"/>
      <c r="F31" s="337"/>
      <c r="G31" s="337"/>
      <c r="H31" s="337"/>
      <c r="I31" s="337"/>
      <c r="J31" s="112"/>
      <c r="K31" s="110"/>
      <c r="L31" s="110"/>
      <c r="M31" s="110"/>
      <c r="N31" s="110"/>
    </row>
    <row r="32" spans="3:17" ht="12.75" customHeight="1">
      <c r="C32" s="196" t="s">
        <v>285</v>
      </c>
      <c r="D32" s="113"/>
      <c r="E32" s="244"/>
      <c r="F32" s="112"/>
      <c r="G32" s="112"/>
      <c r="H32" s="112"/>
      <c r="I32" s="112"/>
      <c r="J32" s="114"/>
      <c r="K32" s="110"/>
      <c r="L32" s="110"/>
      <c r="M32" s="110"/>
      <c r="N32" s="110"/>
      <c r="O32" s="110"/>
      <c r="P32" s="110"/>
      <c r="Q32" s="110"/>
    </row>
    <row r="33" spans="3:17" ht="12.75" customHeight="1">
      <c r="C33" s="1" t="s">
        <v>478</v>
      </c>
      <c r="D33" s="114">
        <v>2.16</v>
      </c>
      <c r="E33" s="244"/>
      <c r="F33" s="114">
        <v>1.98</v>
      </c>
      <c r="G33" s="114"/>
      <c r="H33" s="114"/>
      <c r="I33" s="114"/>
      <c r="J33" s="114"/>
      <c r="K33" s="110"/>
      <c r="L33" s="110"/>
      <c r="M33" s="110"/>
      <c r="N33" s="110"/>
      <c r="O33" s="110"/>
      <c r="P33" s="110"/>
      <c r="Q33" s="110"/>
    </row>
    <row r="34" spans="3:10" ht="12.75" customHeight="1">
      <c r="C34" s="111" t="s">
        <v>178</v>
      </c>
      <c r="D34" s="579">
        <v>-1.06</v>
      </c>
      <c r="E34" s="521"/>
      <c r="F34" s="115">
        <v>0.12</v>
      </c>
      <c r="G34" s="115"/>
      <c r="H34" s="115"/>
      <c r="I34" s="115"/>
      <c r="J34" s="115"/>
    </row>
    <row r="35" spans="3:17" ht="12.75" customHeight="1" thickBot="1">
      <c r="C35" s="111" t="s">
        <v>7</v>
      </c>
      <c r="D35" s="432">
        <f>SUM(D33:D34)</f>
        <v>1.1</v>
      </c>
      <c r="E35" s="244"/>
      <c r="F35" s="432">
        <f>SUM(F33:F34)</f>
        <v>2.1</v>
      </c>
      <c r="G35" s="114"/>
      <c r="H35" s="114"/>
      <c r="I35" s="114"/>
      <c r="J35" s="114"/>
      <c r="K35" s="110"/>
      <c r="L35" s="110"/>
      <c r="M35" s="110"/>
      <c r="N35" s="110"/>
      <c r="O35" s="110"/>
      <c r="P35" s="110"/>
      <c r="Q35" s="110"/>
    </row>
    <row r="36" spans="3:17" ht="12.75" customHeight="1" thickTop="1">
      <c r="C36" s="178"/>
      <c r="D36" s="180"/>
      <c r="E36"/>
      <c r="F36" s="179"/>
      <c r="G36" s="179"/>
      <c r="H36" s="179"/>
      <c r="I36" s="179"/>
      <c r="J36" s="112"/>
      <c r="K36" s="110"/>
      <c r="L36" s="110"/>
      <c r="M36" s="110"/>
      <c r="N36" s="110"/>
      <c r="O36" s="110"/>
      <c r="P36" s="110"/>
      <c r="Q36" s="110"/>
    </row>
    <row r="37" spans="3:5" ht="12.75" customHeight="1">
      <c r="C37" s="475" t="str">
        <f>+'Financial Highlights'!C48</f>
        <v>(1) See page 21 Non-GAAP Financial Measures.</v>
      </c>
      <c r="D37" s="331"/>
      <c r="E37"/>
    </row>
    <row r="38" spans="3:10" ht="11.25">
      <c r="C38" s="658"/>
      <c r="D38" s="658"/>
      <c r="E38" s="658"/>
      <c r="F38" s="658"/>
      <c r="G38" s="658"/>
      <c r="H38" s="658"/>
      <c r="I38" s="658"/>
      <c r="J38" s="658"/>
    </row>
    <row r="39" spans="5:9" ht="12.75">
      <c r="E39"/>
      <c r="F39" s="402"/>
      <c r="G39" s="402"/>
      <c r="H39" s="402"/>
      <c r="I39" s="402"/>
    </row>
  </sheetData>
  <mergeCells count="6">
    <mergeCell ref="C38:J38"/>
    <mergeCell ref="A4:J4"/>
    <mergeCell ref="A1:J1"/>
    <mergeCell ref="A2:J2"/>
    <mergeCell ref="A3:J3"/>
    <mergeCell ref="D6:F6"/>
  </mergeCells>
  <hyperlinks>
    <hyperlink ref="C37"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20</oddFooter>
  </headerFooter>
  <drawing r:id="rId1"/>
</worksheet>
</file>

<file path=xl/worksheets/sheet23.xml><?xml version="1.0" encoding="utf-8"?>
<worksheet xmlns="http://schemas.openxmlformats.org/spreadsheetml/2006/main" xmlns:r="http://schemas.openxmlformats.org/officeDocument/2006/relationships">
  <sheetPr codeName="Sheet31">
    <pageSetUpPr fitToPage="1"/>
  </sheetPr>
  <dimension ref="A1:S32"/>
  <sheetViews>
    <sheetView workbookViewId="0" topLeftCell="A1">
      <selection activeCell="A5" sqref="A5"/>
    </sheetView>
  </sheetViews>
  <sheetFormatPr defaultColWidth="9.33203125" defaultRowHeight="12.75"/>
  <cols>
    <col min="1" max="2" width="2.83203125" style="1" customWidth="1"/>
    <col min="3" max="3" width="52.83203125" style="1" customWidth="1"/>
    <col min="4" max="8" width="6.66015625" style="1" bestFit="1" customWidth="1"/>
    <col min="9" max="9" width="8.66015625" style="1" bestFit="1" customWidth="1"/>
    <col min="10" max="10" width="2.5" style="1" customWidth="1"/>
    <col min="11" max="11" width="9.16015625" style="1" customWidth="1"/>
    <col min="12" max="12" width="2.66015625" style="1" customWidth="1"/>
    <col min="13" max="16384" width="8.16015625" style="1" customWidth="1"/>
  </cols>
  <sheetData>
    <row r="1" spans="1:14" ht="12.75">
      <c r="A1" s="608" t="s">
        <v>88</v>
      </c>
      <c r="B1" s="608"/>
      <c r="C1" s="608"/>
      <c r="D1" s="608"/>
      <c r="E1" s="608"/>
      <c r="F1" s="608"/>
      <c r="G1" s="608"/>
      <c r="H1" s="608"/>
      <c r="I1" s="608"/>
      <c r="J1" s="608"/>
      <c r="K1" s="608"/>
      <c r="L1" s="321"/>
      <c r="M1" s="23"/>
      <c r="N1" s="23"/>
    </row>
    <row r="2" spans="1:14" ht="12">
      <c r="A2" s="607" t="s">
        <v>20</v>
      </c>
      <c r="B2" s="607"/>
      <c r="C2" s="607"/>
      <c r="D2" s="607"/>
      <c r="E2" s="607"/>
      <c r="F2" s="607"/>
      <c r="G2" s="607"/>
      <c r="H2" s="607"/>
      <c r="I2" s="607"/>
      <c r="J2" s="607"/>
      <c r="K2" s="607"/>
      <c r="L2" s="51"/>
      <c r="M2" s="23"/>
      <c r="N2" s="23"/>
    </row>
    <row r="3" spans="1:14" ht="12.75" customHeight="1">
      <c r="A3" s="606" t="s">
        <v>146</v>
      </c>
      <c r="B3" s="606"/>
      <c r="C3" s="606"/>
      <c r="D3" s="606"/>
      <c r="E3" s="606"/>
      <c r="F3" s="606"/>
      <c r="G3" s="606"/>
      <c r="H3" s="606"/>
      <c r="I3" s="606"/>
      <c r="J3" s="606"/>
      <c r="K3" s="606"/>
      <c r="L3" s="322"/>
      <c r="M3" s="23"/>
      <c r="N3" s="23"/>
    </row>
    <row r="4" spans="1:14" ht="13.5" customHeight="1">
      <c r="A4" s="606" t="s">
        <v>162</v>
      </c>
      <c r="B4" s="606"/>
      <c r="C4" s="606"/>
      <c r="D4" s="606"/>
      <c r="E4" s="606"/>
      <c r="F4" s="606"/>
      <c r="G4" s="606"/>
      <c r="H4" s="606"/>
      <c r="I4" s="606"/>
      <c r="J4" s="606"/>
      <c r="K4" s="606"/>
      <c r="L4" s="322"/>
      <c r="M4" s="23"/>
      <c r="N4" s="23"/>
    </row>
    <row r="5" spans="1:10" ht="11.25" customHeight="1">
      <c r="A5" s="2"/>
      <c r="B5" s="2"/>
      <c r="C5" s="663"/>
      <c r="D5" s="663"/>
      <c r="E5" s="663"/>
      <c r="F5" s="2"/>
      <c r="G5" s="2"/>
      <c r="H5" s="2"/>
      <c r="I5" s="2"/>
      <c r="J5" s="2"/>
    </row>
    <row r="6" spans="1:12" ht="12.75">
      <c r="A6" s="2"/>
      <c r="B6" s="2"/>
      <c r="C6" s="214" t="s">
        <v>45</v>
      </c>
      <c r="D6" s="214"/>
      <c r="E6" s="2"/>
      <c r="F6" s="2"/>
      <c r="G6" s="2"/>
      <c r="H6" s="2"/>
      <c r="K6" s="664"/>
      <c r="L6" s="664"/>
    </row>
    <row r="7" spans="1:8" ht="5.25" customHeight="1">
      <c r="A7" s="2"/>
      <c r="B7" s="2"/>
      <c r="C7" s="2"/>
      <c r="D7" s="2"/>
      <c r="E7" s="2"/>
      <c r="F7" s="2"/>
      <c r="G7" s="2"/>
      <c r="H7" s="2"/>
    </row>
    <row r="8" spans="1:12" ht="39" customHeight="1">
      <c r="A8" s="2"/>
      <c r="B8" s="2"/>
      <c r="C8" s="653" t="s">
        <v>480</v>
      </c>
      <c r="D8" s="653"/>
      <c r="E8" s="653"/>
      <c r="F8" s="653"/>
      <c r="G8" s="653"/>
      <c r="H8" s="653"/>
      <c r="I8" s="653"/>
      <c r="J8" s="653"/>
      <c r="K8" s="653"/>
      <c r="L8" s="665"/>
    </row>
    <row r="9" spans="1:12" ht="49.5" customHeight="1">
      <c r="A9" s="2"/>
      <c r="B9" s="2"/>
      <c r="C9" s="653" t="s">
        <v>340</v>
      </c>
      <c r="D9" s="653"/>
      <c r="E9" s="653"/>
      <c r="F9" s="653"/>
      <c r="G9" s="653"/>
      <c r="H9" s="653"/>
      <c r="I9" s="653"/>
      <c r="J9" s="653"/>
      <c r="K9" s="653"/>
      <c r="L9" s="666"/>
    </row>
    <row r="10" spans="1:12" ht="72.75" customHeight="1">
      <c r="A10" s="2"/>
      <c r="B10" s="2"/>
      <c r="C10" s="667" t="s">
        <v>489</v>
      </c>
      <c r="D10" s="667"/>
      <c r="E10" s="667"/>
      <c r="F10" s="667"/>
      <c r="G10" s="667"/>
      <c r="H10" s="667"/>
      <c r="I10" s="667"/>
      <c r="J10" s="667"/>
      <c r="K10" s="667"/>
      <c r="L10" s="626"/>
    </row>
    <row r="11" spans="3:19" ht="12.75">
      <c r="C11" s="3"/>
      <c r="D11" s="3"/>
      <c r="E11" s="3"/>
      <c r="F11" s="3"/>
      <c r="I11" s="2" t="s">
        <v>17</v>
      </c>
      <c r="J11" s="378"/>
      <c r="K11" s="5"/>
      <c r="L11" s="2"/>
      <c r="M11" s="5"/>
      <c r="N11" s="2"/>
      <c r="O11" s="5"/>
      <c r="Q11" s="5"/>
      <c r="S11" s="5"/>
    </row>
    <row r="12" spans="4:19" ht="11.25">
      <c r="D12" s="4" t="s">
        <v>449</v>
      </c>
      <c r="E12" s="4" t="s">
        <v>373</v>
      </c>
      <c r="F12" s="4" t="s">
        <v>365</v>
      </c>
      <c r="G12" s="4" t="s">
        <v>358</v>
      </c>
      <c r="H12" s="4" t="s">
        <v>336</v>
      </c>
      <c r="I12" s="22">
        <v>2007</v>
      </c>
      <c r="J12" s="5"/>
      <c r="K12" s="5"/>
      <c r="L12" s="5"/>
      <c r="M12" s="116"/>
      <c r="N12" s="5"/>
      <c r="O12" s="116"/>
      <c r="Q12" s="116"/>
      <c r="S12" s="116"/>
    </row>
    <row r="13" spans="4:19" ht="11.25">
      <c r="D13" s="5"/>
      <c r="E13" s="5"/>
      <c r="F13" s="5"/>
      <c r="G13" s="159"/>
      <c r="H13" s="159"/>
      <c r="I13" s="5"/>
      <c r="J13" s="5"/>
      <c r="K13" s="5"/>
      <c r="L13" s="5"/>
      <c r="M13" s="116"/>
      <c r="N13" s="5"/>
      <c r="O13" s="116"/>
      <c r="Q13" s="116"/>
      <c r="S13" s="116"/>
    </row>
    <row r="14" spans="3:19" ht="13.5" customHeight="1">
      <c r="C14" s="164" t="s">
        <v>332</v>
      </c>
      <c r="D14" s="205">
        <f>+'Segment 2008 Qtr'!Q24</f>
        <v>377</v>
      </c>
      <c r="E14" s="205">
        <v>572</v>
      </c>
      <c r="F14" s="205">
        <v>656</v>
      </c>
      <c r="G14" s="205">
        <v>649</v>
      </c>
      <c r="H14" s="205">
        <v>701</v>
      </c>
      <c r="I14" s="205">
        <f>G14+F14+E14+H14</f>
        <v>2578</v>
      </c>
      <c r="J14" s="423"/>
      <c r="K14" s="423"/>
      <c r="L14" s="423"/>
      <c r="M14" s="205"/>
      <c r="N14" s="423"/>
      <c r="O14" s="205"/>
      <c r="P14" s="332"/>
      <c r="Q14" s="205"/>
      <c r="S14" s="205"/>
    </row>
    <row r="15" spans="1:19" ht="12.75" customHeight="1">
      <c r="A15" s="87"/>
      <c r="B15" s="87"/>
      <c r="C15" s="15" t="s">
        <v>165</v>
      </c>
      <c r="D15" s="193">
        <f>+'Segment 2008 Qtr'!Q26</f>
        <v>-353</v>
      </c>
      <c r="E15" s="209">
        <v>-66</v>
      </c>
      <c r="F15" s="209">
        <v>0</v>
      </c>
      <c r="G15" s="209">
        <v>-11</v>
      </c>
      <c r="H15" s="209">
        <v>16</v>
      </c>
      <c r="I15" s="209">
        <f>G15+F15+E15+H15</f>
        <v>-61</v>
      </c>
      <c r="J15" s="209"/>
      <c r="K15" s="209"/>
      <c r="L15" s="215"/>
      <c r="M15" s="209"/>
      <c r="N15" s="215"/>
      <c r="O15" s="209"/>
      <c r="P15" s="332"/>
      <c r="Q15" s="209"/>
      <c r="S15" s="209"/>
    </row>
    <row r="16" spans="1:19" ht="12.75" customHeight="1">
      <c r="A16" s="87"/>
      <c r="B16" s="87"/>
      <c r="C16" s="164" t="s">
        <v>481</v>
      </c>
      <c r="D16" s="209">
        <f>+'Segment 2008 Qtr'!Q27</f>
        <v>-28</v>
      </c>
      <c r="E16" s="193">
        <v>-57</v>
      </c>
      <c r="F16" s="193">
        <v>-38</v>
      </c>
      <c r="G16" s="193">
        <v>0</v>
      </c>
      <c r="H16" s="193">
        <v>0</v>
      </c>
      <c r="I16" s="209">
        <f>G16+F16+E16+H16</f>
        <v>-95</v>
      </c>
      <c r="J16" s="209"/>
      <c r="K16" s="209"/>
      <c r="L16" s="215"/>
      <c r="M16" s="209"/>
      <c r="N16" s="215"/>
      <c r="O16" s="209"/>
      <c r="P16" s="332"/>
      <c r="Q16" s="209"/>
      <c r="S16" s="209"/>
    </row>
    <row r="17" spans="1:19" ht="12.75" customHeight="1">
      <c r="A17" s="87"/>
      <c r="B17" s="68"/>
      <c r="C17" s="165" t="s">
        <v>299</v>
      </c>
      <c r="D17" s="209">
        <f>+'Segment 2008 Qtr'!Q28</f>
        <v>-33</v>
      </c>
      <c r="E17" s="209">
        <v>-2</v>
      </c>
      <c r="F17" s="209">
        <v>-2</v>
      </c>
      <c r="G17" s="209">
        <v>4</v>
      </c>
      <c r="H17" s="209">
        <v>-22</v>
      </c>
      <c r="I17" s="209">
        <f>G17+F17+E17+H17</f>
        <v>-22</v>
      </c>
      <c r="J17" s="209"/>
      <c r="K17" s="209"/>
      <c r="L17" s="215"/>
      <c r="M17" s="209"/>
      <c r="N17" s="215"/>
      <c r="O17" s="209"/>
      <c r="P17" s="332"/>
      <c r="Q17" s="209"/>
      <c r="S17" s="209"/>
    </row>
    <row r="18" spans="1:19" ht="15.75" customHeight="1" thickBot="1">
      <c r="A18" s="87"/>
      <c r="B18" s="68"/>
      <c r="C18" s="192" t="s">
        <v>1</v>
      </c>
      <c r="D18" s="185">
        <f aca="true" t="shared" si="0" ref="D18:I18">+D14-D15-D16+D17</f>
        <v>725</v>
      </c>
      <c r="E18" s="185">
        <f t="shared" si="0"/>
        <v>693</v>
      </c>
      <c r="F18" s="185">
        <f t="shared" si="0"/>
        <v>692</v>
      </c>
      <c r="G18" s="185">
        <f t="shared" si="0"/>
        <v>664</v>
      </c>
      <c r="H18" s="185">
        <f t="shared" si="0"/>
        <v>663</v>
      </c>
      <c r="I18" s="185">
        <f t="shared" si="0"/>
        <v>2712</v>
      </c>
      <c r="J18" s="558"/>
      <c r="K18" s="558"/>
      <c r="L18" s="358"/>
      <c r="M18" s="205"/>
      <c r="N18" s="358"/>
      <c r="O18" s="205"/>
      <c r="P18" s="39"/>
      <c r="Q18" s="205"/>
      <c r="S18" s="205"/>
    </row>
    <row r="19" spans="1:15" ht="12.75" customHeight="1" thickTop="1">
      <c r="A19" s="87"/>
      <c r="B19" s="68"/>
      <c r="C19" s="89"/>
      <c r="D19" s="89"/>
      <c r="E19" s="89"/>
      <c r="F19" s="173"/>
      <c r="G19" s="173"/>
      <c r="H19" s="173"/>
      <c r="I19" s="49"/>
      <c r="J19" s="426"/>
      <c r="K19" s="426"/>
      <c r="O19" s="7"/>
    </row>
    <row r="20" spans="2:14" ht="12.75" customHeight="1">
      <c r="B20" s="71"/>
      <c r="C20" s="600" t="s">
        <v>0</v>
      </c>
      <c r="D20" s="626"/>
      <c r="E20" s="626"/>
      <c r="F20" s="626"/>
      <c r="G20" s="626"/>
      <c r="H20" s="626"/>
      <c r="I20" s="626"/>
      <c r="J20" s="626"/>
      <c r="K20" s="626"/>
      <c r="L20" s="626"/>
      <c r="M20" s="626"/>
      <c r="N20" s="626"/>
    </row>
    <row r="21" spans="2:9" ht="12.75" customHeight="1">
      <c r="B21" s="68"/>
      <c r="C21"/>
      <c r="D21"/>
      <c r="E21"/>
      <c r="F21"/>
      <c r="G21"/>
      <c r="H21"/>
      <c r="I21"/>
    </row>
    <row r="22" spans="2:9" ht="12.75" customHeight="1">
      <c r="B22" s="71"/>
      <c r="C22"/>
      <c r="D22"/>
      <c r="E22"/>
      <c r="F22"/>
      <c r="G22"/>
      <c r="H22"/>
      <c r="I22"/>
    </row>
    <row r="23" spans="2:9" ht="12.75" customHeight="1">
      <c r="B23" s="7"/>
      <c r="C23"/>
      <c r="D23"/>
      <c r="E23"/>
      <c r="F23"/>
      <c r="G23"/>
      <c r="H23"/>
      <c r="I23"/>
    </row>
    <row r="24" spans="2:9" ht="12.75" customHeight="1">
      <c r="B24" s="7"/>
      <c r="C24"/>
      <c r="D24"/>
      <c r="E24"/>
      <c r="F24"/>
      <c r="G24"/>
      <c r="H24"/>
      <c r="I24"/>
    </row>
    <row r="25" spans="2:11" ht="4.5" customHeight="1">
      <c r="B25" s="7"/>
      <c r="C25"/>
      <c r="D25"/>
      <c r="E25"/>
      <c r="F25"/>
      <c r="G25"/>
      <c r="H25"/>
      <c r="I25"/>
      <c r="K25" s="456"/>
    </row>
    <row r="26" spans="2:9" ht="12.75" customHeight="1">
      <c r="B26" s="7"/>
      <c r="C26"/>
      <c r="D26"/>
      <c r="E26"/>
      <c r="F26"/>
      <c r="G26"/>
      <c r="H26"/>
      <c r="I26"/>
    </row>
    <row r="27" spans="2:9" ht="12.75" customHeight="1">
      <c r="B27" s="7"/>
      <c r="C27"/>
      <c r="D27"/>
      <c r="E27"/>
      <c r="F27"/>
      <c r="G27"/>
      <c r="H27"/>
      <c r="I27"/>
    </row>
    <row r="28" spans="1:9" ht="12.75" customHeight="1">
      <c r="A28" s="91"/>
      <c r="B28" s="7"/>
      <c r="C28"/>
      <c r="D28"/>
      <c r="E28"/>
      <c r="F28"/>
      <c r="G28"/>
      <c r="H28"/>
      <c r="I28"/>
    </row>
    <row r="29" spans="1:9" ht="12.75" customHeight="1">
      <c r="A29" s="91"/>
      <c r="B29" s="7"/>
      <c r="C29"/>
      <c r="D29"/>
      <c r="E29"/>
      <c r="F29"/>
      <c r="G29"/>
      <c r="H29"/>
      <c r="I29"/>
    </row>
    <row r="30" spans="1:9" ht="12.75" customHeight="1">
      <c r="A30" s="91"/>
      <c r="B30" s="92"/>
      <c r="C30"/>
      <c r="D30"/>
      <c r="E30"/>
      <c r="F30"/>
      <c r="G30"/>
      <c r="H30"/>
      <c r="I30"/>
    </row>
    <row r="31" spans="2:10" ht="12.75" customHeight="1">
      <c r="B31" s="7"/>
      <c r="C31"/>
      <c r="D31"/>
      <c r="E31"/>
      <c r="F31"/>
      <c r="G31"/>
      <c r="H31"/>
      <c r="I31"/>
      <c r="J31" s="23"/>
    </row>
    <row r="32" ht="12.75" customHeight="1">
      <c r="A32" s="91"/>
    </row>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10">
    <mergeCell ref="C20:N20"/>
    <mergeCell ref="K6:L6"/>
    <mergeCell ref="C8:L8"/>
    <mergeCell ref="C9:L9"/>
    <mergeCell ref="C10:L10"/>
    <mergeCell ref="C5:E5"/>
    <mergeCell ref="A1:K1"/>
    <mergeCell ref="A2:K2"/>
    <mergeCell ref="A3:K3"/>
    <mergeCell ref="A4:K4"/>
  </mergeCells>
  <printOptions/>
  <pageMargins left="0.5" right="0.5" top="0.5" bottom="0.55" header="0.75" footer="0.3"/>
  <pageSetup fitToHeight="1" fitToWidth="1" horizontalDpi="600" verticalDpi="600" orientation="landscape" r:id="rId2"/>
  <headerFooter alignWithMargins="0">
    <oddFooter>&amp;L&amp;A&amp;R&amp;"Arial,Regular"&amp;8Page 21</oddFooter>
  </headerFooter>
  <drawing r:id="rId1"/>
</worksheet>
</file>

<file path=xl/worksheets/sheet24.xml><?xml version="1.0" encoding="utf-8"?>
<worksheet xmlns="http://schemas.openxmlformats.org/spreadsheetml/2006/main" xmlns:r="http://schemas.openxmlformats.org/officeDocument/2006/relationships">
  <sheetPr codeName="Sheet35">
    <pageSetUpPr fitToPage="1"/>
  </sheetPr>
  <dimension ref="A1:S36"/>
  <sheetViews>
    <sheetView workbookViewId="0" topLeftCell="A1">
      <selection activeCell="A5" sqref="A5"/>
    </sheetView>
  </sheetViews>
  <sheetFormatPr defaultColWidth="9.33203125" defaultRowHeight="12.75"/>
  <cols>
    <col min="1" max="1" width="2.83203125" style="1" customWidth="1"/>
    <col min="2" max="2" width="5.5" style="1" customWidth="1"/>
    <col min="3" max="3" width="38.16015625" style="1" customWidth="1"/>
    <col min="4" max="4" width="10" style="1" customWidth="1"/>
    <col min="5" max="5" width="15.83203125" style="1" customWidth="1"/>
    <col min="6" max="6" width="2.83203125" style="1" customWidth="1"/>
    <col min="7" max="7" width="15.83203125" style="1" customWidth="1"/>
    <col min="8" max="8" width="2.83203125" style="1" customWidth="1"/>
    <col min="9" max="9" width="15.83203125" style="1" customWidth="1"/>
    <col min="10" max="10" width="3.83203125" style="1" customWidth="1"/>
    <col min="11" max="11" width="15.83203125" style="1" customWidth="1"/>
    <col min="12" max="12" width="15.5" style="1" customWidth="1"/>
    <col min="13" max="13" width="8.83203125" style="1" customWidth="1"/>
    <col min="14" max="17" width="8.16015625" style="1" customWidth="1"/>
    <col min="18" max="18" width="15.5" style="1" customWidth="1"/>
    <col min="19" max="19" width="14.33203125" style="1" bestFit="1" customWidth="1"/>
    <col min="20" max="16384" width="8.16015625" style="1" customWidth="1"/>
  </cols>
  <sheetData>
    <row r="1" spans="1:13" ht="12.75">
      <c r="A1" s="608" t="s">
        <v>88</v>
      </c>
      <c r="B1" s="608"/>
      <c r="C1" s="608"/>
      <c r="D1" s="608"/>
      <c r="E1" s="608"/>
      <c r="F1" s="608"/>
      <c r="G1" s="608"/>
      <c r="H1" s="608"/>
      <c r="I1" s="608"/>
      <c r="J1" s="608"/>
      <c r="K1" s="608"/>
      <c r="L1" s="321"/>
      <c r="M1" s="321"/>
    </row>
    <row r="2" spans="1:13" ht="12">
      <c r="A2" s="607" t="s">
        <v>288</v>
      </c>
      <c r="B2" s="607"/>
      <c r="C2" s="607"/>
      <c r="D2" s="607"/>
      <c r="E2" s="607"/>
      <c r="F2" s="607"/>
      <c r="G2" s="607"/>
      <c r="H2" s="607"/>
      <c r="I2" s="607"/>
      <c r="J2" s="607"/>
      <c r="K2" s="607"/>
      <c r="L2" s="51"/>
      <c r="M2" s="51"/>
    </row>
    <row r="3" spans="1:13" ht="12.75" customHeight="1">
      <c r="A3" s="668" t="s">
        <v>204</v>
      </c>
      <c r="B3" s="668"/>
      <c r="C3" s="668"/>
      <c r="D3" s="668"/>
      <c r="E3" s="668"/>
      <c r="F3" s="668"/>
      <c r="G3" s="668"/>
      <c r="H3" s="668"/>
      <c r="I3" s="668"/>
      <c r="J3" s="668"/>
      <c r="K3" s="668"/>
      <c r="L3" s="467"/>
      <c r="M3" s="23"/>
    </row>
    <row r="4" spans="1:13" ht="12.75" customHeight="1">
      <c r="A4" s="668" t="s">
        <v>162</v>
      </c>
      <c r="B4" s="668"/>
      <c r="C4" s="668"/>
      <c r="D4" s="668"/>
      <c r="E4" s="668"/>
      <c r="F4" s="668"/>
      <c r="G4" s="668"/>
      <c r="H4" s="668"/>
      <c r="I4" s="668"/>
      <c r="J4" s="668"/>
      <c r="K4" s="668"/>
      <c r="L4" s="467"/>
      <c r="M4" s="23"/>
    </row>
    <row r="5" spans="3:10" ht="11.25" customHeight="1">
      <c r="C5" s="663"/>
      <c r="D5" s="663"/>
      <c r="E5" s="663"/>
      <c r="F5" s="663"/>
      <c r="G5" s="663"/>
      <c r="H5" s="663"/>
      <c r="I5" s="663"/>
      <c r="J5" s="663"/>
    </row>
    <row r="6" spans="1:10" ht="11.25">
      <c r="A6" s="2"/>
      <c r="B6" s="2"/>
      <c r="C6" s="23"/>
      <c r="D6" s="23"/>
      <c r="E6" s="23"/>
      <c r="F6" s="23"/>
      <c r="G6" s="23"/>
      <c r="H6" s="23"/>
      <c r="I6" s="23"/>
      <c r="J6" s="23"/>
    </row>
    <row r="7" spans="1:14" ht="12.75">
      <c r="A7" s="2"/>
      <c r="B7" s="2"/>
      <c r="C7" s="214" t="s">
        <v>289</v>
      </c>
      <c r="D7" s="214"/>
      <c r="E7" s="214"/>
      <c r="F7" s="214"/>
      <c r="G7" s="214"/>
      <c r="H7" s="214"/>
      <c r="I7" s="214"/>
      <c r="J7" s="214"/>
      <c r="K7"/>
      <c r="L7" s="7"/>
      <c r="M7" s="152"/>
      <c r="N7" s="7"/>
    </row>
    <row r="8" spans="1:14" ht="11.25">
      <c r="A8" s="2"/>
      <c r="B8" s="2"/>
      <c r="C8" s="2"/>
      <c r="D8" s="2"/>
      <c r="E8" s="2"/>
      <c r="F8" s="2"/>
      <c r="I8" s="7"/>
      <c r="L8" s="7"/>
      <c r="M8" s="7"/>
      <c r="N8" s="7"/>
    </row>
    <row r="9" spans="1:15" ht="11.25">
      <c r="A9" s="2"/>
      <c r="B9" s="2"/>
      <c r="C9" s="2"/>
      <c r="D9" s="2"/>
      <c r="E9" s="352" t="s">
        <v>207</v>
      </c>
      <c r="F9" s="2"/>
      <c r="G9" s="352" t="s">
        <v>206</v>
      </c>
      <c r="H9" s="39"/>
      <c r="I9" s="71"/>
      <c r="K9" s="39"/>
      <c r="L9" s="546"/>
      <c r="M9" s="314"/>
      <c r="N9" s="71"/>
      <c r="O9" s="39"/>
    </row>
    <row r="10" spans="1:15" ht="11.25">
      <c r="A10" s="2"/>
      <c r="B10" s="2"/>
      <c r="C10" s="2"/>
      <c r="D10" s="2"/>
      <c r="E10" s="257" t="s">
        <v>446</v>
      </c>
      <c r="F10" s="2"/>
      <c r="G10" s="257" t="s">
        <v>339</v>
      </c>
      <c r="H10" s="39"/>
      <c r="I10" s="71"/>
      <c r="K10" s="39"/>
      <c r="L10" s="547"/>
      <c r="M10" s="314"/>
      <c r="N10" s="71"/>
      <c r="O10" s="39"/>
    </row>
    <row r="11" spans="1:15" ht="11.25">
      <c r="A11" s="2"/>
      <c r="B11" s="2"/>
      <c r="C11" s="2"/>
      <c r="D11" s="2"/>
      <c r="E11" s="2"/>
      <c r="F11" s="2"/>
      <c r="G11" s="314"/>
      <c r="H11" s="39"/>
      <c r="I11" s="71"/>
      <c r="K11" s="39"/>
      <c r="L11" s="314"/>
      <c r="M11" s="314"/>
      <c r="N11" s="71"/>
      <c r="O11" s="39"/>
    </row>
    <row r="12" spans="3:15" ht="12" customHeight="1">
      <c r="C12" s="1" t="s">
        <v>113</v>
      </c>
      <c r="E12" s="30">
        <f>'Consol Bal Sheet'!E46</f>
        <v>16735</v>
      </c>
      <c r="G12" s="30">
        <f>'Consol Bal Sheet'!G46</f>
        <v>16677</v>
      </c>
      <c r="H12" s="39"/>
      <c r="I12" s="71"/>
      <c r="K12" s="39"/>
      <c r="L12" s="30"/>
      <c r="M12" s="30"/>
      <c r="N12" s="71"/>
      <c r="O12" s="39"/>
    </row>
    <row r="13" spans="3:15" ht="12" customHeight="1">
      <c r="C13" s="15" t="s">
        <v>351</v>
      </c>
      <c r="D13" s="15"/>
      <c r="E13" s="353">
        <v>-557</v>
      </c>
      <c r="F13" s="15"/>
      <c r="G13" s="353">
        <v>-557</v>
      </c>
      <c r="H13" s="39"/>
      <c r="I13" s="71"/>
      <c r="K13" s="39"/>
      <c r="L13" s="548"/>
      <c r="M13" s="548"/>
      <c r="N13" s="71"/>
      <c r="O13" s="39"/>
    </row>
    <row r="14" spans="3:15" ht="12" customHeight="1">
      <c r="C14" s="1" t="s">
        <v>290</v>
      </c>
      <c r="E14" s="35">
        <f>SUM(E12:E13)</f>
        <v>16178</v>
      </c>
      <c r="G14" s="35">
        <f>SUM(G12:G13)</f>
        <v>16120</v>
      </c>
      <c r="H14" s="39"/>
      <c r="I14" s="71"/>
      <c r="K14" s="39"/>
      <c r="L14" s="35"/>
      <c r="M14" s="35"/>
      <c r="N14" s="71"/>
      <c r="O14" s="39"/>
    </row>
    <row r="15" spans="3:15" ht="12" customHeight="1">
      <c r="C15" s="24" t="s">
        <v>35</v>
      </c>
      <c r="D15" s="24"/>
      <c r="E15" s="261">
        <f>'Consol Bal Sheet'!E22</f>
        <v>2763</v>
      </c>
      <c r="F15" s="24"/>
      <c r="G15" s="261">
        <f>'Consol Bal Sheet'!G22</f>
        <v>2731</v>
      </c>
      <c r="H15" s="39"/>
      <c r="I15" s="71"/>
      <c r="K15" s="39"/>
      <c r="L15" s="548"/>
      <c r="M15" s="548"/>
      <c r="N15" s="71"/>
      <c r="O15" s="39"/>
    </row>
    <row r="16" spans="3:15" ht="12" customHeight="1" thickBot="1">
      <c r="C16" s="1" t="s">
        <v>291</v>
      </c>
      <c r="E16" s="354">
        <f>+E14-E15</f>
        <v>13415</v>
      </c>
      <c r="G16" s="354">
        <f>+G14-G15</f>
        <v>13389</v>
      </c>
      <c r="H16" s="39"/>
      <c r="I16" s="71"/>
      <c r="K16" s="39"/>
      <c r="L16" s="30"/>
      <c r="M16" s="30"/>
      <c r="N16" s="71"/>
      <c r="O16" s="39"/>
    </row>
    <row r="17" spans="3:15" ht="13.5" thickTop="1">
      <c r="C17" s="49"/>
      <c r="D17" s="49"/>
      <c r="E17" s="140"/>
      <c r="F17" s="49"/>
      <c r="G17" s="140"/>
      <c r="H17" s="39"/>
      <c r="I17" s="71"/>
      <c r="K17" s="39"/>
      <c r="L17" s="450"/>
      <c r="M17" s="450"/>
      <c r="N17" s="71"/>
      <c r="O17" s="39"/>
    </row>
    <row r="18" spans="3:15" ht="12.75">
      <c r="C18" s="49"/>
      <c r="D18" s="49"/>
      <c r="E18" s="450"/>
      <c r="F18" s="49"/>
      <c r="G18" s="450"/>
      <c r="H18" s="39"/>
      <c r="I18" s="71"/>
      <c r="K18" s="39"/>
      <c r="L18" s="450"/>
      <c r="M18" s="450"/>
      <c r="N18" s="71"/>
      <c r="O18" s="39"/>
    </row>
    <row r="19" spans="3:14" ht="12" customHeight="1" thickBot="1">
      <c r="C19" s="15" t="s">
        <v>301</v>
      </c>
      <c r="D19" s="15"/>
      <c r="E19" s="460">
        <f>+'Earnings per share '!D20</f>
        <v>332506547</v>
      </c>
      <c r="F19" s="15"/>
      <c r="G19" s="460">
        <v>329704531</v>
      </c>
      <c r="I19" s="7"/>
      <c r="L19" s="35"/>
      <c r="M19" s="35"/>
      <c r="N19" s="7"/>
    </row>
    <row r="20" spans="3:14" ht="13.5" thickTop="1">
      <c r="C20" s="49"/>
      <c r="D20" s="49"/>
      <c r="E20" s="140"/>
      <c r="F20" s="49"/>
      <c r="G20" s="140"/>
      <c r="I20" s="7"/>
      <c r="L20" s="450"/>
      <c r="M20" s="450"/>
      <c r="N20" s="7"/>
    </row>
    <row r="21" spans="3:14" ht="12" customHeight="1">
      <c r="C21" s="15" t="s">
        <v>219</v>
      </c>
      <c r="D21" s="15"/>
      <c r="E21" s="356">
        <f>+E14/(E19/1000000)</f>
        <v>48.65468107609923</v>
      </c>
      <c r="F21" s="15"/>
      <c r="G21" s="356">
        <f>+G14/(G19/1000000)</f>
        <v>48.89226105297291</v>
      </c>
      <c r="I21" s="7"/>
      <c r="L21" s="549"/>
      <c r="M21" s="549"/>
      <c r="N21" s="7"/>
    </row>
    <row r="22" spans="3:14" ht="12" customHeight="1">
      <c r="C22" s="15" t="s">
        <v>287</v>
      </c>
      <c r="D22" s="15"/>
      <c r="E22" s="356">
        <f>+E16/(E19/1000000)</f>
        <v>40.34507025812036</v>
      </c>
      <c r="F22" s="15"/>
      <c r="G22" s="356">
        <f>+G16/(G19/1000000)</f>
        <v>40.6090870495195</v>
      </c>
      <c r="I22" s="7"/>
      <c r="L22" s="549"/>
      <c r="M22" s="549"/>
      <c r="N22" s="7"/>
    </row>
    <row r="23" ht="11.25">
      <c r="S23" s="356"/>
    </row>
    <row r="24" spans="3:19" ht="12.75">
      <c r="C24"/>
      <c r="D24"/>
      <c r="E24"/>
      <c r="F24"/>
      <c r="G24"/>
      <c r="H24"/>
      <c r="I24"/>
      <c r="J24"/>
      <c r="S24" s="356"/>
    </row>
    <row r="25" spans="3:19" ht="12.75">
      <c r="C25"/>
      <c r="D25"/>
      <c r="E25"/>
      <c r="F25"/>
      <c r="G25"/>
      <c r="H25"/>
      <c r="I25"/>
      <c r="J25"/>
      <c r="K25" s="446"/>
      <c r="S25" s="356"/>
    </row>
    <row r="26" spans="3:10" ht="12.75">
      <c r="C26"/>
      <c r="D26"/>
      <c r="E26"/>
      <c r="F26"/>
      <c r="G26"/>
      <c r="H26"/>
      <c r="I26"/>
      <c r="J26"/>
    </row>
    <row r="27" spans="3:10" ht="12.75">
      <c r="C27"/>
      <c r="D27"/>
      <c r="E27"/>
      <c r="F27"/>
      <c r="G27"/>
      <c r="H27"/>
      <c r="I27"/>
      <c r="J27"/>
    </row>
    <row r="28" spans="3:10" ht="12.75">
      <c r="C28"/>
      <c r="D28"/>
      <c r="E28"/>
      <c r="F28"/>
      <c r="G28"/>
      <c r="H28"/>
      <c r="I28"/>
      <c r="J28"/>
    </row>
    <row r="29" spans="3:10" ht="12.75">
      <c r="C29"/>
      <c r="D29"/>
      <c r="E29"/>
      <c r="F29"/>
      <c r="G29"/>
      <c r="H29"/>
      <c r="I29"/>
      <c r="J29"/>
    </row>
    <row r="30" spans="3:10" ht="12.75">
      <c r="C30"/>
      <c r="D30"/>
      <c r="E30"/>
      <c r="F30"/>
      <c r="G30"/>
      <c r="H30"/>
      <c r="I30"/>
      <c r="J30"/>
    </row>
    <row r="31" spans="3:10" ht="12.75">
      <c r="C31"/>
      <c r="D31"/>
      <c r="E31"/>
      <c r="F31"/>
      <c r="G31"/>
      <c r="H31"/>
      <c r="I31"/>
      <c r="J31"/>
    </row>
    <row r="32" spans="3:10" ht="12.75">
      <c r="C32"/>
      <c r="D32"/>
      <c r="E32"/>
      <c r="F32"/>
      <c r="G32"/>
      <c r="H32"/>
      <c r="I32"/>
      <c r="J32"/>
    </row>
    <row r="33" spans="3:10" ht="12.75">
      <c r="C33"/>
      <c r="D33"/>
      <c r="E33"/>
      <c r="F33"/>
      <c r="G33"/>
      <c r="H33"/>
      <c r="I33"/>
      <c r="J33"/>
    </row>
    <row r="34" spans="3:10" ht="22.5" customHeight="1">
      <c r="C34"/>
      <c r="D34"/>
      <c r="E34"/>
      <c r="F34"/>
      <c r="G34"/>
      <c r="H34"/>
      <c r="I34"/>
      <c r="J34"/>
    </row>
    <row r="35" spans="3:10" ht="12.75">
      <c r="C35"/>
      <c r="D35"/>
      <c r="E35"/>
      <c r="F35"/>
      <c r="G35"/>
      <c r="H35"/>
      <c r="I35"/>
      <c r="J35"/>
    </row>
    <row r="36" spans="3:10" ht="12.75">
      <c r="C36"/>
      <c r="D36"/>
      <c r="E36"/>
      <c r="F36"/>
      <c r="G36"/>
      <c r="H36"/>
      <c r="I36"/>
      <c r="J36"/>
    </row>
  </sheetData>
  <mergeCells count="5">
    <mergeCell ref="C5:J5"/>
    <mergeCell ref="A1:K1"/>
    <mergeCell ref="A2:K2"/>
    <mergeCell ref="A3:K3"/>
    <mergeCell ref="A4:K4"/>
  </mergeCells>
  <printOptions/>
  <pageMargins left="0.5" right="0.5" top="0.5" bottom="0.55" header="0.75" footer="0.3"/>
  <pageSetup fitToHeight="1" fitToWidth="1" horizontalDpi="600" verticalDpi="600" orientation="landscape" r:id="rId2"/>
  <headerFooter alignWithMargins="0">
    <oddFooter>&amp;L&amp;A&amp;R&amp;"Arial,Regular"&amp;8Page 22</oddFooter>
  </headerFooter>
  <drawing r:id="rId1"/>
</worksheet>
</file>

<file path=xl/worksheets/sheet25.xml><?xml version="1.0" encoding="utf-8"?>
<worksheet xmlns="http://schemas.openxmlformats.org/spreadsheetml/2006/main" xmlns:r="http://schemas.openxmlformats.org/officeDocument/2006/relationships">
  <sheetPr codeName="Sheet6">
    <pageSetUpPr fitToPage="1"/>
  </sheetPr>
  <dimension ref="A1:Y24"/>
  <sheetViews>
    <sheetView workbookViewId="0" topLeftCell="A1">
      <selection activeCell="A5" sqref="A5"/>
    </sheetView>
  </sheetViews>
  <sheetFormatPr defaultColWidth="9.33203125" defaultRowHeight="12.75"/>
  <cols>
    <col min="1" max="1" width="2.83203125" style="49" customWidth="1"/>
    <col min="2" max="2" width="3.66015625" style="49" customWidth="1"/>
    <col min="3" max="6" width="9.33203125" style="49" customWidth="1"/>
    <col min="7" max="7" width="11.83203125" style="49" customWidth="1"/>
    <col min="8" max="13" width="9.83203125" style="49" customWidth="1"/>
    <col min="14" max="14" width="2.33203125" style="49" customWidth="1"/>
    <col min="15" max="15" width="9.83203125" style="49" customWidth="1"/>
    <col min="16" max="16" width="2.33203125" style="49" customWidth="1"/>
    <col min="17" max="18" width="9.83203125" style="49" customWidth="1"/>
    <col min="19" max="19" width="2.33203125" style="49" customWidth="1"/>
    <col min="20" max="21" width="11.66015625" style="49" customWidth="1"/>
    <col min="22" max="22" width="10" style="49" bestFit="1" customWidth="1"/>
    <col min="23" max="16384" width="9.33203125" style="49" customWidth="1"/>
  </cols>
  <sheetData>
    <row r="1" spans="1:18" ht="12.75">
      <c r="A1" s="631" t="s">
        <v>88</v>
      </c>
      <c r="B1" s="631"/>
      <c r="C1" s="631"/>
      <c r="D1" s="631"/>
      <c r="E1" s="631"/>
      <c r="F1" s="631"/>
      <c r="G1" s="631"/>
      <c r="H1" s="631"/>
      <c r="I1" s="631"/>
      <c r="J1" s="631"/>
      <c r="K1" s="631"/>
      <c r="L1" s="631"/>
      <c r="M1" s="631"/>
      <c r="N1" s="631"/>
      <c r="O1" s="631"/>
      <c r="P1" s="264"/>
      <c r="Q1" s="264"/>
      <c r="R1" s="264"/>
    </row>
    <row r="2" spans="1:18" ht="12.75">
      <c r="A2" s="640" t="s">
        <v>236</v>
      </c>
      <c r="B2" s="640"/>
      <c r="C2" s="640"/>
      <c r="D2" s="640"/>
      <c r="E2" s="640"/>
      <c r="F2" s="640"/>
      <c r="G2" s="640"/>
      <c r="H2" s="640"/>
      <c r="I2" s="640"/>
      <c r="J2" s="640"/>
      <c r="K2" s="640"/>
      <c r="L2" s="640"/>
      <c r="M2" s="640"/>
      <c r="N2" s="640"/>
      <c r="O2" s="640"/>
      <c r="P2" s="266"/>
      <c r="Q2" s="266"/>
      <c r="R2" s="266"/>
    </row>
    <row r="3" spans="1:18" ht="12.75">
      <c r="A3" s="633" t="s">
        <v>146</v>
      </c>
      <c r="B3" s="633"/>
      <c r="C3" s="633"/>
      <c r="D3" s="633"/>
      <c r="E3" s="633"/>
      <c r="F3" s="633"/>
      <c r="G3" s="633"/>
      <c r="H3" s="633"/>
      <c r="I3" s="633"/>
      <c r="J3" s="633"/>
      <c r="K3" s="633"/>
      <c r="L3" s="633"/>
      <c r="M3" s="633"/>
      <c r="N3" s="633"/>
      <c r="O3" s="633"/>
      <c r="P3" s="265"/>
      <c r="Q3" s="265"/>
      <c r="R3" s="265"/>
    </row>
    <row r="4" spans="1:18" ht="12.75">
      <c r="A4" s="633" t="s">
        <v>162</v>
      </c>
      <c r="B4" s="633"/>
      <c r="C4" s="633"/>
      <c r="D4" s="633"/>
      <c r="E4" s="633"/>
      <c r="F4" s="633"/>
      <c r="G4" s="633"/>
      <c r="H4" s="633"/>
      <c r="I4" s="633"/>
      <c r="J4" s="633"/>
      <c r="K4" s="633"/>
      <c r="L4" s="633"/>
      <c r="M4" s="633"/>
      <c r="N4" s="633"/>
      <c r="O4" s="633"/>
      <c r="P4" s="265"/>
      <c r="Q4" s="265"/>
      <c r="R4" s="265"/>
    </row>
    <row r="5" spans="4:12" ht="9" customHeight="1">
      <c r="D5" s="64"/>
      <c r="E5" s="64"/>
      <c r="F5" s="64"/>
      <c r="G5" s="64"/>
      <c r="H5" s="64"/>
      <c r="I5" s="64"/>
      <c r="J5" s="65"/>
      <c r="K5" s="65"/>
      <c r="L5" s="65"/>
    </row>
    <row r="6" spans="3:21" ht="14.25" customHeight="1">
      <c r="C6" s="663"/>
      <c r="D6" s="663"/>
      <c r="E6" s="663"/>
      <c r="F6" s="14"/>
      <c r="G6" s="14"/>
      <c r="H6" s="14"/>
      <c r="J6" s="39"/>
      <c r="K6" s="39"/>
      <c r="M6" s="2" t="s">
        <v>17</v>
      </c>
      <c r="N6" s="378"/>
      <c r="O6" s="51"/>
      <c r="Q6" s="51"/>
      <c r="R6" s="5"/>
      <c r="S6" s="51"/>
      <c r="T6" s="2"/>
      <c r="U6" s="2"/>
    </row>
    <row r="7" spans="3:21" ht="12.75">
      <c r="C7" s="231" t="s">
        <v>226</v>
      </c>
      <c r="H7" s="4" t="s">
        <v>449</v>
      </c>
      <c r="I7" s="4" t="s">
        <v>373</v>
      </c>
      <c r="J7" s="4" t="s">
        <v>365</v>
      </c>
      <c r="K7" s="4" t="s">
        <v>358</v>
      </c>
      <c r="L7" s="4" t="s">
        <v>336</v>
      </c>
      <c r="M7" s="6">
        <v>2007</v>
      </c>
      <c r="N7" s="7"/>
      <c r="O7" s="7"/>
      <c r="Q7" s="1"/>
      <c r="R7" s="116"/>
      <c r="S7" s="1"/>
      <c r="T7" s="116"/>
      <c r="U7" s="116"/>
    </row>
    <row r="8" spans="3:21" ht="12.75">
      <c r="C8" s="231"/>
      <c r="H8" s="5"/>
      <c r="I8" s="5"/>
      <c r="J8" s="5"/>
      <c r="K8" s="159"/>
      <c r="L8" s="159"/>
      <c r="M8" s="116"/>
      <c r="N8" s="7"/>
      <c r="O8" s="7"/>
      <c r="Q8" s="1"/>
      <c r="R8" s="116"/>
      <c r="S8" s="1"/>
      <c r="T8" s="116"/>
      <c r="U8" s="116"/>
    </row>
    <row r="9" spans="3:25" ht="13.5" customHeight="1">
      <c r="C9" s="164" t="s">
        <v>247</v>
      </c>
      <c r="H9" s="205">
        <f>'Financial Highlights'!E18</f>
        <v>377</v>
      </c>
      <c r="I9" s="205">
        <v>572</v>
      </c>
      <c r="J9" s="205">
        <v>656</v>
      </c>
      <c r="K9" s="205">
        <v>649</v>
      </c>
      <c r="L9" s="205">
        <v>701</v>
      </c>
      <c r="M9" s="205">
        <f>+J9+I9+K9+L9</f>
        <v>2578</v>
      </c>
      <c r="N9" s="68"/>
      <c r="O9" s="68"/>
      <c r="Q9" s="31"/>
      <c r="R9" s="205"/>
      <c r="S9" s="31"/>
      <c r="T9" s="205"/>
      <c r="U9" s="205"/>
      <c r="V9" s="140"/>
      <c r="W9" s="140"/>
      <c r="X9" s="140"/>
      <c r="Y9" s="140"/>
    </row>
    <row r="10" spans="3:25" ht="12" customHeight="1">
      <c r="C10" s="90" t="s">
        <v>227</v>
      </c>
      <c r="H10" s="253"/>
      <c r="I10" s="253"/>
      <c r="J10" s="253"/>
      <c r="K10" s="253"/>
      <c r="L10" s="253"/>
      <c r="M10" s="332"/>
      <c r="N10" s="71"/>
      <c r="O10" s="71"/>
      <c r="Q10" s="39"/>
      <c r="R10" s="253"/>
      <c r="S10" s="39"/>
      <c r="T10" s="253"/>
      <c r="U10" s="253"/>
      <c r="V10" s="140"/>
      <c r="W10" s="140"/>
      <c r="X10" s="140"/>
      <c r="Y10" s="140"/>
    </row>
    <row r="11" spans="3:25" ht="13.5" customHeight="1">
      <c r="C11" s="90" t="s">
        <v>41</v>
      </c>
      <c r="H11" s="329">
        <v>-497</v>
      </c>
      <c r="I11" s="329">
        <v>133</v>
      </c>
      <c r="J11" s="329">
        <v>218</v>
      </c>
      <c r="K11" s="329">
        <v>-427</v>
      </c>
      <c r="L11" s="334">
        <v>73</v>
      </c>
      <c r="M11" s="351">
        <f>+J11+I11+K11+L11</f>
        <v>-3</v>
      </c>
      <c r="N11" s="71"/>
      <c r="O11" s="71"/>
      <c r="Q11" s="39"/>
      <c r="R11" s="334"/>
      <c r="S11" s="39"/>
      <c r="T11" s="334"/>
      <c r="U11" s="334"/>
      <c r="V11" s="140"/>
      <c r="W11" s="140"/>
      <c r="X11" s="140"/>
      <c r="Y11" s="140"/>
    </row>
    <row r="12" spans="3:25" ht="13.5" customHeight="1">
      <c r="C12" s="7" t="s">
        <v>494</v>
      </c>
      <c r="E12" s="140"/>
      <c r="F12" s="140"/>
      <c r="G12" s="140"/>
      <c r="H12" s="329"/>
      <c r="I12" s="329"/>
      <c r="J12" s="329"/>
      <c r="K12" s="329"/>
      <c r="L12" s="334"/>
      <c r="M12" s="351"/>
      <c r="N12" s="71"/>
      <c r="O12" s="71"/>
      <c r="Q12" s="39"/>
      <c r="R12" s="334"/>
      <c r="S12" s="39"/>
      <c r="T12" s="334"/>
      <c r="U12" s="334"/>
      <c r="V12" s="140"/>
      <c r="W12" s="140"/>
      <c r="X12" s="140"/>
      <c r="Y12" s="140"/>
    </row>
    <row r="13" spans="3:25" ht="13.5" customHeight="1">
      <c r="C13" s="7" t="s">
        <v>46</v>
      </c>
      <c r="E13" s="140"/>
      <c r="F13" s="140"/>
      <c r="G13" s="140"/>
      <c r="H13" s="329">
        <v>173</v>
      </c>
      <c r="I13" s="329">
        <v>6</v>
      </c>
      <c r="J13" s="329">
        <v>6</v>
      </c>
      <c r="K13" s="329">
        <v>12</v>
      </c>
      <c r="L13" s="334">
        <v>3</v>
      </c>
      <c r="M13" s="351">
        <f>+J13+I13+K13+L13</f>
        <v>27</v>
      </c>
      <c r="N13" s="71"/>
      <c r="O13" s="71"/>
      <c r="Q13" s="39"/>
      <c r="R13" s="334"/>
      <c r="S13" s="39"/>
      <c r="T13" s="334"/>
      <c r="U13" s="334"/>
      <c r="V13" s="140"/>
      <c r="W13" s="140"/>
      <c r="X13" s="140"/>
      <c r="Y13" s="140"/>
    </row>
    <row r="14" spans="3:25" ht="13.5" customHeight="1">
      <c r="C14" s="7" t="s">
        <v>490</v>
      </c>
      <c r="E14" s="140"/>
      <c r="F14" s="140"/>
      <c r="G14" s="140"/>
      <c r="H14" s="329">
        <v>27</v>
      </c>
      <c r="I14" s="329">
        <v>12</v>
      </c>
      <c r="J14" s="329">
        <v>58</v>
      </c>
      <c r="K14" s="329">
        <v>19</v>
      </c>
      <c r="L14" s="334">
        <v>16</v>
      </c>
      <c r="M14" s="351">
        <f>+J14+I14+K14+L14</f>
        <v>105</v>
      </c>
      <c r="N14" s="71"/>
      <c r="O14" s="71"/>
      <c r="Q14" s="39"/>
      <c r="R14" s="334"/>
      <c r="S14" s="39"/>
      <c r="T14" s="334"/>
      <c r="U14" s="334"/>
      <c r="V14" s="140"/>
      <c r="W14" s="140"/>
      <c r="X14" s="140"/>
      <c r="Y14" s="140"/>
    </row>
    <row r="15" spans="3:25" ht="13.5" customHeight="1">
      <c r="C15" s="7" t="s">
        <v>356</v>
      </c>
      <c r="E15" s="140"/>
      <c r="F15" s="140"/>
      <c r="G15" s="140"/>
      <c r="H15" s="329">
        <v>0</v>
      </c>
      <c r="I15" s="329">
        <v>-1</v>
      </c>
      <c r="J15" s="329">
        <v>-1</v>
      </c>
      <c r="K15" s="329">
        <v>-2</v>
      </c>
      <c r="L15" s="329">
        <v>0</v>
      </c>
      <c r="M15" s="351">
        <f>+J15+I15+K15+L15</f>
        <v>-4</v>
      </c>
      <c r="N15" s="71"/>
      <c r="O15" s="71"/>
      <c r="Q15" s="39"/>
      <c r="R15" s="334"/>
      <c r="S15" s="39"/>
      <c r="T15" s="334"/>
      <c r="U15" s="334"/>
      <c r="V15" s="140"/>
      <c r="W15" s="140"/>
      <c r="X15" s="140"/>
      <c r="Y15" s="140"/>
    </row>
    <row r="16" spans="3:25" ht="13.5" customHeight="1">
      <c r="C16" s="7" t="s">
        <v>132</v>
      </c>
      <c r="E16" s="140"/>
      <c r="F16" s="140"/>
      <c r="G16" s="140"/>
      <c r="H16" s="329"/>
      <c r="I16" s="329"/>
      <c r="J16" s="329"/>
      <c r="K16" s="329"/>
      <c r="L16" s="334"/>
      <c r="M16" s="351"/>
      <c r="N16" s="71"/>
      <c r="O16" s="71"/>
      <c r="Q16" s="39"/>
      <c r="R16" s="334"/>
      <c r="S16" s="39"/>
      <c r="T16" s="334"/>
      <c r="U16" s="334"/>
      <c r="V16" s="140"/>
      <c r="W16" s="140"/>
      <c r="X16" s="140"/>
      <c r="Y16" s="140"/>
    </row>
    <row r="17" spans="3:25" ht="13.5" customHeight="1">
      <c r="C17" s="7" t="s">
        <v>133</v>
      </c>
      <c r="E17" s="140"/>
      <c r="F17" s="140"/>
      <c r="G17" s="140"/>
      <c r="H17" s="329">
        <v>8</v>
      </c>
      <c r="I17" s="329">
        <v>-37</v>
      </c>
      <c r="J17" s="329">
        <v>-28</v>
      </c>
      <c r="K17" s="329">
        <v>23</v>
      </c>
      <c r="L17" s="334">
        <v>-18</v>
      </c>
      <c r="M17" s="351">
        <f>+J17+I17+K17+L17</f>
        <v>-60</v>
      </c>
      <c r="N17" s="71"/>
      <c r="O17" s="71"/>
      <c r="Q17" s="39"/>
      <c r="R17" s="334"/>
      <c r="S17" s="39"/>
      <c r="T17" s="334"/>
      <c r="U17" s="334"/>
      <c r="V17" s="140"/>
      <c r="W17" s="140"/>
      <c r="X17" s="140"/>
      <c r="Y17" s="140"/>
    </row>
    <row r="18" spans="3:25" ht="13.5" customHeight="1">
      <c r="C18" s="7" t="s">
        <v>67</v>
      </c>
      <c r="E18" s="140"/>
      <c r="F18" s="140"/>
      <c r="G18" s="140"/>
      <c r="H18" s="260">
        <f aca="true" t="shared" si="0" ref="H18:M18">SUM(H11:H17)</f>
        <v>-289</v>
      </c>
      <c r="I18" s="260">
        <f t="shared" si="0"/>
        <v>113</v>
      </c>
      <c r="J18" s="260">
        <f t="shared" si="0"/>
        <v>253</v>
      </c>
      <c r="K18" s="260">
        <f t="shared" si="0"/>
        <v>-375</v>
      </c>
      <c r="L18" s="260">
        <f t="shared" si="0"/>
        <v>74</v>
      </c>
      <c r="M18" s="260">
        <f t="shared" si="0"/>
        <v>65</v>
      </c>
      <c r="N18" s="71"/>
      <c r="O18" s="71"/>
      <c r="Q18" s="39"/>
      <c r="R18" s="425"/>
      <c r="S18" s="39"/>
      <c r="T18" s="425"/>
      <c r="U18" s="425"/>
      <c r="V18" s="140"/>
      <c r="W18" s="140"/>
      <c r="X18" s="140"/>
      <c r="Y18" s="140"/>
    </row>
    <row r="19" spans="3:25" ht="13.5" customHeight="1" thickBot="1">
      <c r="C19" s="216" t="s">
        <v>5</v>
      </c>
      <c r="E19" s="140"/>
      <c r="F19" s="140"/>
      <c r="G19" s="140"/>
      <c r="H19" s="185">
        <f aca="true" t="shared" si="1" ref="H19:M19">SUM(H9:H17)</f>
        <v>88</v>
      </c>
      <c r="I19" s="185">
        <f t="shared" si="1"/>
        <v>685</v>
      </c>
      <c r="J19" s="185">
        <f t="shared" si="1"/>
        <v>909</v>
      </c>
      <c r="K19" s="185">
        <f t="shared" si="1"/>
        <v>274</v>
      </c>
      <c r="L19" s="185">
        <f t="shared" si="1"/>
        <v>775</v>
      </c>
      <c r="M19" s="185">
        <f t="shared" si="1"/>
        <v>2643</v>
      </c>
      <c r="N19" s="68"/>
      <c r="O19" s="68"/>
      <c r="Q19" s="31"/>
      <c r="R19" s="205"/>
      <c r="S19" s="31"/>
      <c r="T19" s="205"/>
      <c r="U19" s="205"/>
      <c r="V19" s="140"/>
      <c r="W19" s="140"/>
      <c r="X19" s="140"/>
      <c r="Y19" s="140"/>
    </row>
    <row r="20" spans="5:21" ht="13.5" thickTop="1">
      <c r="E20" s="140"/>
      <c r="F20" s="140"/>
      <c r="G20" s="140"/>
      <c r="H20" s="140"/>
      <c r="I20" s="140"/>
      <c r="O20" s="426"/>
      <c r="R20" s="426"/>
      <c r="T20" s="426"/>
      <c r="U20" s="426"/>
    </row>
    <row r="21" spans="5:15" ht="12.75">
      <c r="E21" s="140"/>
      <c r="F21" s="140"/>
      <c r="G21" s="140"/>
      <c r="H21" s="140"/>
      <c r="I21" s="140"/>
      <c r="O21" s="426"/>
    </row>
    <row r="22" spans="5:9" ht="12.75">
      <c r="E22" s="140"/>
      <c r="F22" s="140"/>
      <c r="G22" s="140"/>
      <c r="H22" s="357"/>
      <c r="I22" s="357"/>
    </row>
    <row r="23" spans="5:9" ht="12.75">
      <c r="E23" s="140"/>
      <c r="F23" s="140"/>
      <c r="G23" s="140"/>
      <c r="H23" s="140"/>
      <c r="I23" s="140"/>
    </row>
    <row r="24" spans="5:9" ht="12.75">
      <c r="E24" s="140"/>
      <c r="F24" s="140"/>
      <c r="G24" s="140"/>
      <c r="H24" s="140"/>
      <c r="I24" s="140"/>
    </row>
  </sheetData>
  <mergeCells count="5">
    <mergeCell ref="A1:O1"/>
    <mergeCell ref="C6:E6"/>
    <mergeCell ref="A4:O4"/>
    <mergeCell ref="A3:O3"/>
    <mergeCell ref="A2:O2"/>
  </mergeCells>
  <printOptions/>
  <pageMargins left="0.5" right="0.5" top="0.5" bottom="0.55" header="0.75" footer="0.3"/>
  <pageSetup fitToHeight="1" fitToWidth="1" horizontalDpi="600" verticalDpi="600" orientation="landscape" r:id="rId2"/>
  <headerFooter alignWithMargins="0">
    <oddFooter>&amp;L&amp;A&amp;R&amp;"Arial,Regular"&amp;8Page 23</oddFooter>
  </headerFooter>
  <drawing r:id="rId1"/>
</worksheet>
</file>

<file path=xl/worksheets/sheet26.xml><?xml version="1.0" encoding="utf-8"?>
<worksheet xmlns="http://schemas.openxmlformats.org/spreadsheetml/2006/main" xmlns:r="http://schemas.openxmlformats.org/officeDocument/2006/relationships">
  <sheetPr codeName="Sheet36">
    <pageSetUpPr fitToPage="1"/>
  </sheetPr>
  <dimension ref="A1:P43"/>
  <sheetViews>
    <sheetView workbookViewId="0" topLeftCell="A1">
      <selection activeCell="A5" sqref="A5"/>
    </sheetView>
  </sheetViews>
  <sheetFormatPr defaultColWidth="9.33203125" defaultRowHeight="12.75"/>
  <cols>
    <col min="1" max="1" width="2.83203125" style="1" customWidth="1"/>
    <col min="2" max="2" width="54.83203125" style="1" customWidth="1"/>
    <col min="3" max="3" width="16.83203125" style="1" customWidth="1"/>
    <col min="4" max="4" width="10.16015625" style="1" customWidth="1"/>
    <col min="5" max="5" width="16.66015625" style="1" customWidth="1"/>
    <col min="6" max="6" width="16.83203125" style="1" customWidth="1"/>
    <col min="7" max="7" width="24.33203125" style="1" customWidth="1"/>
    <col min="8" max="8" width="5.33203125" style="1" customWidth="1"/>
    <col min="9" max="16384" width="8.16015625" style="1" customWidth="1"/>
  </cols>
  <sheetData>
    <row r="1" spans="1:16" ht="12.75">
      <c r="A1" s="608" t="s">
        <v>88</v>
      </c>
      <c r="B1" s="608"/>
      <c r="C1" s="608"/>
      <c r="D1" s="608"/>
      <c r="E1" s="608"/>
      <c r="F1" s="608"/>
      <c r="G1" s="608"/>
      <c r="H1" s="321"/>
      <c r="I1" s="321"/>
      <c r="J1" s="321"/>
      <c r="K1" s="321"/>
      <c r="L1" s="321"/>
      <c r="M1" s="321"/>
      <c r="N1" s="321"/>
      <c r="O1" s="23"/>
      <c r="P1" s="23"/>
    </row>
    <row r="2" spans="1:16" ht="12">
      <c r="A2" s="607" t="s">
        <v>200</v>
      </c>
      <c r="B2" s="607"/>
      <c r="C2" s="607"/>
      <c r="D2" s="607"/>
      <c r="E2" s="607"/>
      <c r="F2" s="607"/>
      <c r="G2" s="607"/>
      <c r="H2" s="607"/>
      <c r="I2" s="607"/>
      <c r="J2" s="607"/>
      <c r="K2" s="607"/>
      <c r="L2" s="607"/>
      <c r="M2" s="607"/>
      <c r="N2" s="607"/>
      <c r="O2" s="23"/>
      <c r="P2" s="23"/>
    </row>
    <row r="3" spans="1:16" ht="12">
      <c r="A3" s="664"/>
      <c r="B3" s="664"/>
      <c r="C3" s="664"/>
      <c r="D3" s="664"/>
      <c r="E3" s="664"/>
      <c r="F3" s="664"/>
      <c r="G3" s="664"/>
      <c r="H3" s="664"/>
      <c r="I3" s="664"/>
      <c r="J3" s="664"/>
      <c r="K3" s="664"/>
      <c r="L3" s="664"/>
      <c r="M3" s="664"/>
      <c r="N3" s="664"/>
      <c r="O3" s="23"/>
      <c r="P3" s="23"/>
    </row>
    <row r="4" spans="1:16" ht="12">
      <c r="A4" s="664"/>
      <c r="B4" s="664"/>
      <c r="C4" s="664"/>
      <c r="D4" s="664"/>
      <c r="E4" s="664"/>
      <c r="F4" s="664"/>
      <c r="G4" s="664"/>
      <c r="H4" s="664"/>
      <c r="I4" s="664"/>
      <c r="J4" s="664"/>
      <c r="K4" s="664"/>
      <c r="L4" s="664"/>
      <c r="M4" s="664"/>
      <c r="N4" s="664"/>
      <c r="O4" s="23"/>
      <c r="P4" s="23"/>
    </row>
    <row r="5" spans="2:4" ht="12">
      <c r="B5" s="663"/>
      <c r="C5" s="663"/>
      <c r="D5" s="663"/>
    </row>
    <row r="6" spans="2:15" ht="11.25">
      <c r="B6" s="14"/>
      <c r="M6" s="23"/>
      <c r="N6" s="664"/>
      <c r="O6" s="664"/>
    </row>
    <row r="7" ht="7.5" customHeight="1">
      <c r="P7" s="7"/>
    </row>
    <row r="8" spans="1:16" ht="23.25" customHeight="1">
      <c r="A8" s="87"/>
      <c r="B8" s="669" t="s">
        <v>491</v>
      </c>
      <c r="C8" s="670"/>
      <c r="D8" s="670"/>
      <c r="E8" s="670"/>
      <c r="F8" s="670"/>
      <c r="G8" s="670"/>
      <c r="H8" s="150"/>
      <c r="P8" s="7"/>
    </row>
    <row r="9" spans="1:16" ht="7.5" customHeight="1">
      <c r="A9" s="87"/>
      <c r="B9" s="68"/>
      <c r="C9" s="93"/>
      <c r="D9" s="92"/>
      <c r="E9" s="92"/>
      <c r="F9" s="92"/>
      <c r="G9" s="91"/>
      <c r="P9" s="7"/>
    </row>
    <row r="10" spans="1:16" ht="13.5" customHeight="1">
      <c r="A10" s="87"/>
      <c r="B10" s="669" t="s">
        <v>295</v>
      </c>
      <c r="C10" s="670"/>
      <c r="D10" s="670"/>
      <c r="E10" s="670"/>
      <c r="F10" s="670"/>
      <c r="G10" s="670"/>
      <c r="P10" s="7"/>
    </row>
    <row r="11" spans="1:16" ht="7.5" customHeight="1">
      <c r="A11" s="87"/>
      <c r="B11" s="68"/>
      <c r="C11" s="93"/>
      <c r="D11" s="92"/>
      <c r="E11" s="92"/>
      <c r="F11" s="92"/>
      <c r="G11" s="91"/>
      <c r="P11" s="7"/>
    </row>
    <row r="12" spans="1:16" ht="12.75">
      <c r="A12" s="87"/>
      <c r="B12" s="669" t="s">
        <v>355</v>
      </c>
      <c r="C12" s="670"/>
      <c r="D12" s="670"/>
      <c r="E12" s="670"/>
      <c r="F12" s="670"/>
      <c r="G12" s="670"/>
      <c r="P12" s="7"/>
    </row>
    <row r="13" spans="1:16" ht="7.5" customHeight="1">
      <c r="A13" s="87"/>
      <c r="B13" s="68"/>
      <c r="C13" s="93"/>
      <c r="D13" s="92"/>
      <c r="E13" s="92"/>
      <c r="F13" s="92"/>
      <c r="G13" s="91"/>
      <c r="P13" s="7"/>
    </row>
    <row r="14" spans="1:16" ht="12.75" customHeight="1">
      <c r="A14" s="87"/>
      <c r="B14" s="669" t="s">
        <v>492</v>
      </c>
      <c r="C14" s="670"/>
      <c r="D14" s="670"/>
      <c r="E14" s="670"/>
      <c r="F14" s="670"/>
      <c r="G14" s="670"/>
      <c r="P14" s="7"/>
    </row>
    <row r="15" spans="1:16" ht="7.5" customHeight="1">
      <c r="A15" s="87"/>
      <c r="B15" s="68"/>
      <c r="C15" s="93"/>
      <c r="D15" s="92"/>
      <c r="E15" s="92"/>
      <c r="F15" s="92"/>
      <c r="G15" s="91"/>
      <c r="P15" s="7"/>
    </row>
    <row r="16" spans="1:16" ht="12.75" customHeight="1">
      <c r="A16" s="87"/>
      <c r="B16" s="669" t="s">
        <v>22</v>
      </c>
      <c r="C16" s="670"/>
      <c r="D16" s="670"/>
      <c r="E16" s="670"/>
      <c r="F16" s="670"/>
      <c r="G16" s="670"/>
      <c r="P16" s="7"/>
    </row>
    <row r="17" spans="1:16" ht="7.5" customHeight="1">
      <c r="A17" s="87"/>
      <c r="B17" s="68"/>
      <c r="C17" s="93"/>
      <c r="D17" s="92"/>
      <c r="E17" s="92"/>
      <c r="F17" s="92"/>
      <c r="G17" s="91"/>
      <c r="P17" s="7"/>
    </row>
    <row r="18" spans="1:16" ht="13.5" customHeight="1">
      <c r="A18" s="87"/>
      <c r="B18" s="669" t="s">
        <v>23</v>
      </c>
      <c r="C18" s="670"/>
      <c r="D18" s="670"/>
      <c r="E18" s="670"/>
      <c r="F18" s="670"/>
      <c r="G18" s="670"/>
      <c r="H18" s="670"/>
      <c r="P18" s="7"/>
    </row>
    <row r="19" spans="1:16" ht="7.5" customHeight="1">
      <c r="A19" s="87"/>
      <c r="B19" s="68"/>
      <c r="C19" s="93"/>
      <c r="D19" s="92"/>
      <c r="E19" s="92"/>
      <c r="F19" s="92"/>
      <c r="G19" s="91"/>
      <c r="P19" s="7"/>
    </row>
    <row r="20" spans="1:16" ht="12.75" customHeight="1">
      <c r="A20" s="87"/>
      <c r="B20" s="483" t="s">
        <v>24</v>
      </c>
      <c r="C20" s="92"/>
      <c r="D20" s="92"/>
      <c r="E20" s="92"/>
      <c r="F20" s="92"/>
      <c r="G20" s="92"/>
      <c r="P20" s="7"/>
    </row>
    <row r="21" spans="1:7" ht="7.5" customHeight="1">
      <c r="A21" s="87"/>
      <c r="B21" s="61"/>
      <c r="C21" s="92"/>
      <c r="D21" s="92"/>
      <c r="E21" s="92"/>
      <c r="F21" s="92"/>
      <c r="G21" s="92"/>
    </row>
    <row r="22" spans="1:7" ht="12.75" customHeight="1">
      <c r="A22" s="87"/>
      <c r="B22" s="669" t="s">
        <v>25</v>
      </c>
      <c r="C22" s="670"/>
      <c r="D22" s="670"/>
      <c r="E22" s="670"/>
      <c r="F22" s="670"/>
      <c r="G22" s="670"/>
    </row>
    <row r="23" spans="1:14" ht="7.5" customHeight="1">
      <c r="A23" s="87"/>
      <c r="B23" s="68"/>
      <c r="C23" s="93"/>
      <c r="D23" s="92"/>
      <c r="E23" s="92"/>
      <c r="F23" s="92"/>
      <c r="G23" s="91"/>
      <c r="L23" s="664"/>
      <c r="M23" s="664"/>
      <c r="N23" s="664"/>
    </row>
    <row r="24" spans="2:8" ht="13.5" customHeight="1">
      <c r="B24" s="669" t="s">
        <v>330</v>
      </c>
      <c r="C24" s="670"/>
      <c r="D24" s="670"/>
      <c r="E24" s="670"/>
      <c r="F24" s="670"/>
      <c r="G24" s="670"/>
      <c r="H24" s="23"/>
    </row>
    <row r="25" spans="1:7" ht="7.5" customHeight="1">
      <c r="A25" s="87"/>
      <c r="B25" s="68"/>
      <c r="C25" s="93"/>
      <c r="D25" s="92"/>
      <c r="E25" s="92"/>
      <c r="F25" s="92"/>
      <c r="G25" s="91"/>
    </row>
    <row r="26" spans="1:16" ht="13.5" customHeight="1">
      <c r="A26" s="87"/>
      <c r="B26" s="669" t="s">
        <v>294</v>
      </c>
      <c r="C26" s="670"/>
      <c r="D26" s="670"/>
      <c r="E26" s="670"/>
      <c r="F26" s="670"/>
      <c r="G26" s="670"/>
      <c r="P26" s="7"/>
    </row>
    <row r="27" spans="1:16" ht="7.5" customHeight="1">
      <c r="A27" s="87"/>
      <c r="B27" s="68"/>
      <c r="C27" s="93"/>
      <c r="D27" s="92"/>
      <c r="E27" s="92"/>
      <c r="F27" s="92"/>
      <c r="G27" s="91"/>
      <c r="P27" s="7"/>
    </row>
    <row r="28" spans="1:8" s="94" customFormat="1" ht="12.75" customHeight="1">
      <c r="A28" s="87"/>
      <c r="B28" s="482" t="s">
        <v>26</v>
      </c>
      <c r="C28" s="672"/>
      <c r="D28" s="672"/>
      <c r="E28" s="672"/>
      <c r="F28" s="672"/>
      <c r="G28" s="672"/>
      <c r="H28" s="1"/>
    </row>
    <row r="29" spans="1:8" s="94" customFormat="1" ht="7.5" customHeight="1">
      <c r="A29" s="87"/>
      <c r="B29" s="68"/>
      <c r="C29" s="93"/>
      <c r="D29" s="92"/>
      <c r="E29" s="92"/>
      <c r="F29" s="92"/>
      <c r="G29" s="91"/>
      <c r="H29" s="1"/>
    </row>
    <row r="30" spans="2:7" ht="12.75">
      <c r="B30" s="669" t="s">
        <v>257</v>
      </c>
      <c r="C30" s="670"/>
      <c r="D30" s="670"/>
      <c r="E30" s="670"/>
      <c r="F30" s="670"/>
      <c r="G30" s="670"/>
    </row>
    <row r="31" spans="2:7" ht="7.5" customHeight="1">
      <c r="B31" s="68"/>
      <c r="C31" s="93"/>
      <c r="D31" s="92"/>
      <c r="E31" s="92"/>
      <c r="F31" s="92"/>
      <c r="G31" s="91"/>
    </row>
    <row r="32" spans="2:6" ht="11.25">
      <c r="B32" s="14"/>
      <c r="C32" s="89"/>
      <c r="D32" s="7"/>
      <c r="E32" s="7"/>
      <c r="F32" s="7"/>
    </row>
    <row r="33" spans="2:6" ht="12.75" customHeight="1">
      <c r="B33" s="68"/>
      <c r="C33" s="89"/>
      <c r="D33" s="7"/>
      <c r="E33" s="7"/>
      <c r="F33" s="7"/>
    </row>
    <row r="34" spans="2:8" ht="12.75" customHeight="1">
      <c r="B34" s="671"/>
      <c r="C34" s="666"/>
      <c r="D34" s="666"/>
      <c r="E34" s="666"/>
      <c r="F34" s="666"/>
      <c r="G34" s="666"/>
      <c r="H34" s="7"/>
    </row>
    <row r="35" spans="2:8" ht="12.75" customHeight="1">
      <c r="B35" s="494"/>
      <c r="C35" s="7"/>
      <c r="D35" s="7"/>
      <c r="E35" s="7"/>
      <c r="F35" s="7"/>
      <c r="G35" s="7"/>
      <c r="H35" s="7"/>
    </row>
    <row r="36" spans="2:8" ht="12.75" customHeight="1">
      <c r="B36"/>
      <c r="C36" s="7"/>
      <c r="D36" s="7"/>
      <c r="E36" s="7"/>
      <c r="F36" s="7"/>
      <c r="G36" s="7"/>
      <c r="H36" s="7"/>
    </row>
    <row r="37" spans="2:8" ht="12.75" customHeight="1">
      <c r="B37" s="494"/>
      <c r="C37" s="7"/>
      <c r="D37" s="7"/>
      <c r="E37" s="7"/>
      <c r="F37" s="7"/>
      <c r="G37" s="7"/>
      <c r="H37" s="7"/>
    </row>
    <row r="38" spans="2:8" ht="12.75" customHeight="1">
      <c r="B38"/>
      <c r="C38" s="7"/>
      <c r="D38" s="7"/>
      <c r="E38" s="7"/>
      <c r="F38" s="7"/>
      <c r="G38" s="7"/>
      <c r="H38" s="7"/>
    </row>
    <row r="39" spans="1:8" ht="12.75" customHeight="1">
      <c r="A39" s="91"/>
      <c r="B39" s="7"/>
      <c r="C39" s="7"/>
      <c r="D39" s="7"/>
      <c r="E39" s="7"/>
      <c r="F39" s="7"/>
      <c r="G39" s="7"/>
      <c r="H39" s="7"/>
    </row>
    <row r="40" spans="1:8" ht="12.75" customHeight="1">
      <c r="A40" s="91"/>
      <c r="B40" s="7"/>
      <c r="C40" s="7"/>
      <c r="D40" s="7"/>
      <c r="E40" s="7"/>
      <c r="F40" s="7"/>
      <c r="G40" s="7"/>
      <c r="H40" s="7"/>
    </row>
    <row r="41" spans="1:8" ht="12.75" customHeight="1">
      <c r="A41" s="91"/>
      <c r="B41" s="71"/>
      <c r="C41" s="92"/>
      <c r="D41" s="92"/>
      <c r="E41" s="92"/>
      <c r="F41" s="92"/>
      <c r="G41" s="92"/>
      <c r="H41" s="92"/>
    </row>
    <row r="42" spans="2:8" ht="12.75" customHeight="1">
      <c r="B42" s="7"/>
      <c r="C42" s="7"/>
      <c r="D42" s="7"/>
      <c r="E42" s="7"/>
      <c r="F42" s="7"/>
      <c r="G42" s="7"/>
      <c r="H42" s="7"/>
    </row>
    <row r="43" ht="12.75" customHeight="1">
      <c r="A43" s="91"/>
    </row>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20">
    <mergeCell ref="L23:N23"/>
    <mergeCell ref="N6:O6"/>
    <mergeCell ref="B10:G10"/>
    <mergeCell ref="B14:G14"/>
    <mergeCell ref="B16:G16"/>
    <mergeCell ref="B34:G34"/>
    <mergeCell ref="B24:G24"/>
    <mergeCell ref="B18:H18"/>
    <mergeCell ref="B22:G22"/>
    <mergeCell ref="B30:G30"/>
    <mergeCell ref="C28:G28"/>
    <mergeCell ref="B26:G26"/>
    <mergeCell ref="A1:G1"/>
    <mergeCell ref="A2:G2"/>
    <mergeCell ref="B8:G8"/>
    <mergeCell ref="B12:G12"/>
    <mergeCell ref="B5:D5"/>
    <mergeCell ref="A3:N3"/>
    <mergeCell ref="A4:N4"/>
    <mergeCell ref="H2:N2"/>
  </mergeCells>
  <printOptions/>
  <pageMargins left="0.5" right="0.5" top="0.5" bottom="0.55" header="0.75" footer="0.3"/>
  <pageSetup fitToHeight="1" fitToWidth="1" horizontalDpi="600" verticalDpi="600" orientation="landscape" r:id="rId2"/>
  <headerFooter alignWithMargins="0">
    <oddFooter>&amp;L&amp;A&amp;R&amp;"Arial,Regular"&amp;8Page 24</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V111"/>
  <sheetViews>
    <sheetView workbookViewId="0" topLeftCell="A1">
      <selection activeCell="A5" sqref="A5"/>
    </sheetView>
  </sheetViews>
  <sheetFormatPr defaultColWidth="9.33203125" defaultRowHeight="12.75"/>
  <cols>
    <col min="1" max="1" width="3.33203125" style="1" customWidth="1"/>
    <col min="2" max="2" width="2.83203125" style="1" customWidth="1"/>
    <col min="3" max="3" width="54.33203125" style="1" customWidth="1"/>
    <col min="4" max="4" width="4.33203125" style="1" customWidth="1"/>
    <col min="5" max="5" width="9.83203125" style="1" customWidth="1"/>
    <col min="6" max="6" width="3.83203125" style="1" customWidth="1"/>
    <col min="7" max="7" width="9.83203125" style="1" customWidth="1"/>
    <col min="8" max="8" width="3.16015625" style="1" customWidth="1"/>
    <col min="9" max="9" width="8.83203125" style="1" customWidth="1"/>
    <col min="10" max="10" width="2.16015625" style="1" customWidth="1"/>
    <col min="11" max="11" width="2.83203125" style="1" customWidth="1"/>
    <col min="12" max="12" width="9.83203125" style="7" customWidth="1"/>
    <col min="13" max="13" width="3.83203125" style="7" customWidth="1"/>
    <col min="14" max="14" width="9.83203125" style="7" customWidth="1"/>
    <col min="15" max="15" width="3.16015625" style="7" customWidth="1"/>
    <col min="16" max="16" width="9.5" style="7" customWidth="1"/>
    <col min="17" max="16384" width="8.16015625" style="1" customWidth="1"/>
  </cols>
  <sheetData>
    <row r="1" spans="3:22" ht="12.75">
      <c r="C1" s="608" t="s">
        <v>88</v>
      </c>
      <c r="D1" s="608"/>
      <c r="E1" s="608"/>
      <c r="F1" s="608"/>
      <c r="G1" s="608"/>
      <c r="H1" s="608"/>
      <c r="I1" s="608"/>
      <c r="J1" s="608"/>
      <c r="K1" s="608"/>
      <c r="L1" s="608"/>
      <c r="M1" s="608"/>
      <c r="N1" s="608"/>
      <c r="O1" s="608"/>
      <c r="P1" s="608"/>
      <c r="Q1" s="88"/>
      <c r="R1" s="88"/>
      <c r="S1" s="88"/>
      <c r="T1" s="88"/>
      <c r="U1" s="88"/>
      <c r="V1" s="88"/>
    </row>
    <row r="2" spans="3:16" ht="11.25" customHeight="1">
      <c r="C2" s="607" t="s">
        <v>220</v>
      </c>
      <c r="D2" s="607"/>
      <c r="E2" s="607"/>
      <c r="F2" s="607"/>
      <c r="G2" s="607"/>
      <c r="H2" s="607"/>
      <c r="I2" s="607"/>
      <c r="J2" s="607"/>
      <c r="K2" s="607"/>
      <c r="L2" s="607"/>
      <c r="M2" s="607"/>
      <c r="N2" s="607"/>
      <c r="O2" s="607"/>
      <c r="P2" s="607"/>
    </row>
    <row r="3" spans="3:16" ht="11.25" customHeight="1">
      <c r="C3" s="611" t="s">
        <v>251</v>
      </c>
      <c r="D3" s="611"/>
      <c r="E3" s="611"/>
      <c r="F3" s="611"/>
      <c r="G3" s="611"/>
      <c r="H3" s="611"/>
      <c r="I3" s="611"/>
      <c r="J3" s="611"/>
      <c r="K3" s="611"/>
      <c r="L3" s="611"/>
      <c r="M3" s="611"/>
      <c r="N3" s="611"/>
      <c r="O3" s="611"/>
      <c r="P3" s="611"/>
    </row>
    <row r="4" spans="3:16" ht="11.25" customHeight="1">
      <c r="C4" s="611" t="s">
        <v>162</v>
      </c>
      <c r="D4" s="611"/>
      <c r="E4" s="611"/>
      <c r="F4" s="611"/>
      <c r="G4" s="611"/>
      <c r="H4" s="611"/>
      <c r="I4" s="611"/>
      <c r="J4" s="611"/>
      <c r="K4" s="611"/>
      <c r="L4" s="611"/>
      <c r="M4" s="611"/>
      <c r="N4" s="611"/>
      <c r="O4" s="611"/>
      <c r="P4" s="611"/>
    </row>
    <row r="5" spans="5:16" ht="7.5" customHeight="1">
      <c r="E5"/>
      <c r="F5"/>
      <c r="G5"/>
      <c r="H5"/>
      <c r="I5"/>
      <c r="K5" s="167"/>
      <c r="M5" s="167"/>
      <c r="N5" s="71"/>
      <c r="O5" s="373"/>
      <c r="P5" s="167"/>
    </row>
    <row r="6" spans="3:16" ht="12.75" customHeight="1">
      <c r="C6" s="578"/>
      <c r="E6" s="609"/>
      <c r="F6" s="609"/>
      <c r="G6" s="609"/>
      <c r="I6" s="2" t="s">
        <v>158</v>
      </c>
      <c r="L6" s="612"/>
      <c r="M6" s="612"/>
      <c r="N6" s="612"/>
      <c r="P6" s="5"/>
    </row>
    <row r="7" spans="4:16" ht="12.75" customHeight="1">
      <c r="D7" s="609" t="s">
        <v>448</v>
      </c>
      <c r="E7" s="610"/>
      <c r="F7" s="610"/>
      <c r="G7" s="610"/>
      <c r="H7" s="610"/>
      <c r="I7" s="2" t="s">
        <v>447</v>
      </c>
      <c r="K7" s="609"/>
      <c r="L7" s="610"/>
      <c r="M7" s="610"/>
      <c r="N7" s="610"/>
      <c r="O7" s="610"/>
      <c r="P7" s="5"/>
    </row>
    <row r="8" spans="5:16" ht="12">
      <c r="E8" s="158" t="s">
        <v>446</v>
      </c>
      <c r="G8" s="158" t="s">
        <v>339</v>
      </c>
      <c r="I8" s="56" t="s">
        <v>336</v>
      </c>
      <c r="L8" s="158"/>
      <c r="N8" s="158"/>
      <c r="P8" s="158"/>
    </row>
    <row r="9" spans="3:14" ht="12">
      <c r="C9" s="14"/>
      <c r="D9" s="14"/>
      <c r="E9" s="159"/>
      <c r="F9" s="63"/>
      <c r="G9" s="159"/>
      <c r="K9" s="14"/>
      <c r="L9" s="116"/>
      <c r="N9" s="116"/>
    </row>
    <row r="10" spans="3:16" ht="11.25" customHeight="1">
      <c r="C10" s="1" t="s">
        <v>123</v>
      </c>
      <c r="E10" s="167">
        <f>+'Segment 2008 Qtr'!Q10</f>
        <v>4409</v>
      </c>
      <c r="G10" s="167">
        <f>+'Segment 2008 Qtr'!Q32</f>
        <v>4496</v>
      </c>
      <c r="I10" s="121">
        <f>(+E10-G10)/G10</f>
        <v>-0.01935053380782918</v>
      </c>
      <c r="L10" s="167"/>
      <c r="N10" s="167"/>
      <c r="P10" s="373"/>
    </row>
    <row r="11" spans="5:16" ht="4.5" customHeight="1">
      <c r="E11" s="123"/>
      <c r="G11" s="123"/>
      <c r="I11" s="121"/>
      <c r="L11" s="531"/>
      <c r="N11" s="531"/>
      <c r="P11" s="373"/>
    </row>
    <row r="12" spans="3:16" ht="11.25" customHeight="1">
      <c r="C12" s="73" t="s">
        <v>124</v>
      </c>
      <c r="D12" s="73"/>
      <c r="E12" s="167">
        <f>+'Segment 2008 Qtr'!Q11</f>
        <v>3154</v>
      </c>
      <c r="G12" s="167">
        <f>+'Segment 2008 Qtr'!Q33</f>
        <v>3270</v>
      </c>
      <c r="I12" s="121">
        <f>(+E12-G12)/G12</f>
        <v>-0.03547400611620795</v>
      </c>
      <c r="K12" s="73"/>
      <c r="L12" s="167"/>
      <c r="N12" s="167"/>
      <c r="P12" s="373"/>
    </row>
    <row r="13" spans="3:16" ht="4.5" customHeight="1">
      <c r="C13" s="73"/>
      <c r="D13" s="73"/>
      <c r="E13" s="123"/>
      <c r="G13" s="123"/>
      <c r="I13" s="121"/>
      <c r="K13" s="73"/>
      <c r="L13" s="531"/>
      <c r="N13" s="531"/>
      <c r="P13" s="373"/>
    </row>
    <row r="14" spans="3:16" ht="11.25" customHeight="1">
      <c r="C14" s="73" t="s">
        <v>125</v>
      </c>
      <c r="D14" s="73"/>
      <c r="E14" s="167">
        <f>+'Segment 2008 Qtr'!Q12</f>
        <v>2940</v>
      </c>
      <c r="G14" s="167">
        <f>+'Segment 2008 Qtr'!Q34</f>
        <v>3082</v>
      </c>
      <c r="I14" s="121">
        <f>(+E14-G14)/G14</f>
        <v>-0.046073977936404935</v>
      </c>
      <c r="K14" s="73"/>
      <c r="L14" s="167"/>
      <c r="N14" s="167"/>
      <c r="P14" s="373"/>
    </row>
    <row r="15" spans="3:14" ht="4.5" customHeight="1">
      <c r="C15" s="73"/>
      <c r="D15" s="73"/>
      <c r="E15" s="123"/>
      <c r="G15" s="123"/>
      <c r="K15" s="73"/>
      <c r="L15" s="531"/>
      <c r="N15" s="531"/>
    </row>
    <row r="16" spans="3:16" ht="12">
      <c r="C16" s="1" t="s">
        <v>120</v>
      </c>
      <c r="E16" s="167">
        <f>+'Segment 2008 Qtr'!Q19</f>
        <v>489</v>
      </c>
      <c r="G16" s="167">
        <f>+'Segment 2008 Qtr'!Q41</f>
        <v>451</v>
      </c>
      <c r="I16" s="229">
        <f>(+E16-G16)/G16</f>
        <v>0.08425720620842572</v>
      </c>
      <c r="L16" s="167"/>
      <c r="N16" s="167"/>
      <c r="P16" s="230"/>
    </row>
    <row r="17" spans="3:14" ht="4.5" customHeight="1">
      <c r="C17" s="14"/>
      <c r="D17" s="14"/>
      <c r="E17" s="21"/>
      <c r="G17" s="21"/>
      <c r="K17" s="14"/>
      <c r="L17" s="116"/>
      <c r="N17" s="116"/>
    </row>
    <row r="18" spans="3:16" ht="12">
      <c r="C18" s="1" t="s">
        <v>247</v>
      </c>
      <c r="E18" s="238">
        <f>+'Segment 2008 Qtr'!Q24</f>
        <v>377</v>
      </c>
      <c r="G18" s="238">
        <f>+'Segment 2008 Qtr'!Q46</f>
        <v>701</v>
      </c>
      <c r="I18" s="121">
        <f>(+E18-G18)/G18</f>
        <v>-0.46219686162624823</v>
      </c>
      <c r="L18" s="238"/>
      <c r="N18" s="238"/>
      <c r="P18" s="373"/>
    </row>
    <row r="19" spans="5:14" ht="4.5" customHeight="1">
      <c r="E19" s="123"/>
      <c r="G19" s="123"/>
      <c r="L19" s="531"/>
      <c r="N19" s="531"/>
    </row>
    <row r="20" spans="3:16" ht="13.5" customHeight="1">
      <c r="C20" s="72" t="s">
        <v>478</v>
      </c>
      <c r="D20" s="46"/>
      <c r="E20" s="167">
        <f>+'Segment 2008 Qtr'!Q29</f>
        <v>725</v>
      </c>
      <c r="G20" s="167">
        <f>+'Segment 2008 Qtr'!Q50</f>
        <v>663</v>
      </c>
      <c r="I20" s="121">
        <f>(+E20-G20)/G20</f>
        <v>0.09351432880844646</v>
      </c>
      <c r="K20" s="46"/>
      <c r="L20" s="167"/>
      <c r="N20" s="167"/>
      <c r="P20" s="373"/>
    </row>
    <row r="21" spans="5:14" ht="4.5" customHeight="1">
      <c r="E21" s="123"/>
      <c r="G21" s="124"/>
      <c r="L21" s="531"/>
      <c r="N21" s="532"/>
    </row>
    <row r="22" spans="3:16" ht="12">
      <c r="C22" s="1" t="s">
        <v>5</v>
      </c>
      <c r="E22" s="238">
        <f>'Comprehensive Income'!H19</f>
        <v>88</v>
      </c>
      <c r="F22" s="39"/>
      <c r="G22" s="124">
        <f>+'Comprehensive Income'!L19</f>
        <v>775</v>
      </c>
      <c r="H22" s="39"/>
      <c r="I22" s="121">
        <f>(+E22-G22)/G22</f>
        <v>-0.8864516129032258</v>
      </c>
      <c r="L22" s="238"/>
      <c r="M22" s="71"/>
      <c r="N22" s="532"/>
      <c r="O22" s="71"/>
      <c r="P22" s="373"/>
    </row>
    <row r="23" spans="5:16" ht="4.5" customHeight="1">
      <c r="E23" s="124"/>
      <c r="F23" s="39"/>
      <c r="G23" s="124"/>
      <c r="H23" s="39"/>
      <c r="I23" s="39"/>
      <c r="L23" s="532"/>
      <c r="M23" s="71"/>
      <c r="N23" s="532"/>
      <c r="O23" s="71"/>
      <c r="P23" s="71"/>
    </row>
    <row r="24" spans="3:16" ht="12">
      <c r="C24" s="1" t="s">
        <v>164</v>
      </c>
      <c r="E24" s="238">
        <v>1015</v>
      </c>
      <c r="G24" s="29">
        <v>1236</v>
      </c>
      <c r="I24" s="121">
        <f>(+E24-G24)/G24</f>
        <v>-0.17880258899676377</v>
      </c>
      <c r="L24" s="238"/>
      <c r="N24" s="30"/>
      <c r="P24" s="373"/>
    </row>
    <row r="25" spans="5:14" ht="10.5" customHeight="1">
      <c r="E25" s="125"/>
      <c r="G25" s="126"/>
      <c r="L25" s="466"/>
      <c r="N25" s="533"/>
    </row>
    <row r="26" spans="3:14" ht="12">
      <c r="C26" s="171" t="s">
        <v>127</v>
      </c>
      <c r="E26" s="125"/>
      <c r="G26" s="126"/>
      <c r="L26" s="466"/>
      <c r="N26" s="533"/>
    </row>
    <row r="27" spans="3:16" ht="11.25" customHeight="1">
      <c r="C27" s="1" t="s">
        <v>122</v>
      </c>
      <c r="E27" s="16">
        <f>'Consolidated Results'!D36</f>
        <v>0.556</v>
      </c>
      <c r="F27" s="244"/>
      <c r="G27" s="16">
        <f>+'Consolidated Results'!L36</f>
        <v>0.621</v>
      </c>
      <c r="H27" s="39"/>
      <c r="I27" s="493"/>
      <c r="L27" s="17"/>
      <c r="M27" s="376"/>
      <c r="N27" s="17"/>
      <c r="O27" s="71"/>
      <c r="P27" s="534"/>
    </row>
    <row r="28" spans="3:16" ht="11.25" customHeight="1">
      <c r="C28" s="1" t="s">
        <v>174</v>
      </c>
      <c r="E28" s="17">
        <f>+'Consolidated Results'!D37+'Consolidated Results'!D38</f>
        <v>0.29000000000000004</v>
      </c>
      <c r="F28" s="244"/>
      <c r="G28" s="17">
        <f>+'Consolidated Results'!L37+'Consolidated Results'!L38</f>
        <v>0.25</v>
      </c>
      <c r="H28" s="39"/>
      <c r="I28" s="39"/>
      <c r="L28" s="17"/>
      <c r="M28" s="376"/>
      <c r="N28" s="17"/>
      <c r="O28" s="71"/>
      <c r="P28" s="71"/>
    </row>
    <row r="29" spans="3:16" ht="11.25" customHeight="1">
      <c r="C29" s="1" t="s">
        <v>54</v>
      </c>
      <c r="E29" s="348">
        <f>SUM(E27:E28)</f>
        <v>0.8460000000000001</v>
      </c>
      <c r="F29" s="244"/>
      <c r="G29" s="348">
        <f>SUM(G27:G28)</f>
        <v>0.871</v>
      </c>
      <c r="H29" s="39"/>
      <c r="I29" s="39"/>
      <c r="L29" s="17"/>
      <c r="M29" s="376"/>
      <c r="N29" s="17"/>
      <c r="O29" s="71"/>
      <c r="P29" s="71"/>
    </row>
    <row r="30" spans="5:16" ht="8.25" customHeight="1">
      <c r="E30" s="16"/>
      <c r="F30" s="244"/>
      <c r="G30" s="16"/>
      <c r="H30" s="39"/>
      <c r="I30" s="39"/>
      <c r="L30" s="17"/>
      <c r="M30" s="376"/>
      <c r="N30" s="17"/>
      <c r="O30" s="71"/>
      <c r="P30" s="71"/>
    </row>
    <row r="31" spans="3:16" ht="11.25" customHeight="1">
      <c r="C31" s="1" t="s">
        <v>19</v>
      </c>
      <c r="E31" s="349">
        <v>0.177</v>
      </c>
      <c r="F31" s="39"/>
      <c r="G31" s="350">
        <v>0.185</v>
      </c>
      <c r="H31" s="39"/>
      <c r="I31" s="39"/>
      <c r="J31" s="71"/>
      <c r="K31" s="39"/>
      <c r="L31" s="47"/>
      <c r="M31" s="71"/>
      <c r="N31" s="535"/>
      <c r="O31" s="71"/>
      <c r="P31" s="71"/>
    </row>
    <row r="32" spans="3:16" ht="11.25" customHeight="1">
      <c r="C32" s="74" t="s">
        <v>244</v>
      </c>
      <c r="E32" s="349">
        <v>0.182</v>
      </c>
      <c r="F32" s="39"/>
      <c r="G32" s="349">
        <v>0.194</v>
      </c>
      <c r="H32" s="39"/>
      <c r="I32" s="39"/>
      <c r="J32" s="71"/>
      <c r="K32" s="39"/>
      <c r="L32" s="47"/>
      <c r="M32" s="71"/>
      <c r="N32" s="47"/>
      <c r="O32" s="71"/>
      <c r="P32" s="71"/>
    </row>
    <row r="33" spans="3:16" ht="6.75" customHeight="1">
      <c r="C33" s="74"/>
      <c r="E33" s="349"/>
      <c r="F33" s="39"/>
      <c r="G33" s="349"/>
      <c r="H33" s="39"/>
      <c r="I33" s="39"/>
      <c r="J33" s="71"/>
      <c r="L33" s="47"/>
      <c r="M33" s="71"/>
      <c r="N33" s="47"/>
      <c r="O33" s="71"/>
      <c r="P33" s="71"/>
    </row>
    <row r="34" spans="3:16" ht="11.25" customHeight="1">
      <c r="C34" s="74" t="s">
        <v>341</v>
      </c>
      <c r="E34" s="412">
        <f>+'Consolidated Results'!D34</f>
        <v>0.20417124039517015</v>
      </c>
      <c r="F34" s="413"/>
      <c r="G34" s="412">
        <f>+'Consolidated Results'!L34</f>
        <v>0.1855036855036855</v>
      </c>
      <c r="H34" s="39"/>
      <c r="I34" s="39"/>
      <c r="J34" s="71"/>
      <c r="L34" s="71"/>
      <c r="M34" s="71"/>
      <c r="N34" s="71"/>
      <c r="O34" s="71"/>
      <c r="P34" s="71"/>
    </row>
    <row r="35" spans="5:16" ht="7.5" customHeight="1">
      <c r="E35" s="121"/>
      <c r="F35" s="39"/>
      <c r="G35" s="121"/>
      <c r="H35" s="39"/>
      <c r="I35" s="39"/>
      <c r="J35" s="71"/>
      <c r="L35" s="373"/>
      <c r="M35" s="71"/>
      <c r="N35" s="373"/>
      <c r="O35" s="71"/>
      <c r="P35" s="71"/>
    </row>
    <row r="36" spans="3:16" ht="12">
      <c r="C36" s="171" t="s">
        <v>285</v>
      </c>
      <c r="E36" s="39"/>
      <c r="F36" s="39"/>
      <c r="G36" s="39"/>
      <c r="H36" s="39"/>
      <c r="I36" s="39"/>
      <c r="J36" s="71"/>
      <c r="L36" s="71"/>
      <c r="M36" s="71"/>
      <c r="N36" s="71"/>
      <c r="O36" s="71"/>
      <c r="P36" s="71"/>
    </row>
    <row r="37" spans="3:16" ht="17.25" customHeight="1">
      <c r="C37" s="72" t="s">
        <v>478</v>
      </c>
      <c r="D37" s="111"/>
      <c r="E37" s="127">
        <f>+'Earnings per share '!D33</f>
        <v>2.16</v>
      </c>
      <c r="F37" s="39"/>
      <c r="G37" s="127">
        <f>+'Earnings per share '!F33</f>
        <v>1.98</v>
      </c>
      <c r="H37" s="39"/>
      <c r="I37" s="121">
        <f>(+E37-G37)/G37</f>
        <v>0.090909090909091</v>
      </c>
      <c r="J37" s="112"/>
      <c r="K37" s="111"/>
      <c r="L37" s="536"/>
      <c r="M37" s="71"/>
      <c r="N37" s="536"/>
      <c r="O37" s="71"/>
      <c r="P37" s="373"/>
    </row>
    <row r="38" spans="3:16" ht="11.25" customHeight="1">
      <c r="C38" s="111" t="s">
        <v>247</v>
      </c>
      <c r="D38" s="111"/>
      <c r="E38" s="127">
        <f>+'Earnings per share '!D35</f>
        <v>1.1</v>
      </c>
      <c r="F38" s="39"/>
      <c r="G38" s="127">
        <f>+'Earnings per share '!F35</f>
        <v>2.1</v>
      </c>
      <c r="H38" s="39"/>
      <c r="I38" s="121">
        <f>(+E38-G38)/G38</f>
        <v>-0.47619047619047616</v>
      </c>
      <c r="J38" s="112"/>
      <c r="K38" s="111"/>
      <c r="L38" s="536"/>
      <c r="M38" s="71"/>
      <c r="N38" s="536"/>
      <c r="O38" s="71"/>
      <c r="P38" s="373"/>
    </row>
    <row r="39" spans="5:16" ht="7.5" customHeight="1">
      <c r="E39" s="39"/>
      <c r="F39" s="39"/>
      <c r="G39" s="39"/>
      <c r="H39" s="39"/>
      <c r="I39" s="39"/>
      <c r="J39" s="71"/>
      <c r="L39" s="71"/>
      <c r="M39" s="71"/>
      <c r="N39" s="71"/>
      <c r="O39" s="71"/>
      <c r="P39" s="71"/>
    </row>
    <row r="40" spans="3:16" ht="11.25" customHeight="1">
      <c r="C40" s="1" t="s">
        <v>219</v>
      </c>
      <c r="E40" s="127">
        <f>+'Consol Bal Sheet'!E49</f>
        <v>48.65468107609923</v>
      </c>
      <c r="F40" s="39"/>
      <c r="G40" s="103">
        <v>43.87</v>
      </c>
      <c r="H40" s="39"/>
      <c r="I40" s="229">
        <f>(+E40-G40)/G40</f>
        <v>0.10906498919761187</v>
      </c>
      <c r="J40" s="71"/>
      <c r="L40" s="536"/>
      <c r="M40" s="71"/>
      <c r="N40" s="436"/>
      <c r="O40" s="71"/>
      <c r="P40" s="230"/>
    </row>
    <row r="41" spans="3:16" ht="11.25" customHeight="1">
      <c r="C41" s="1" t="s">
        <v>287</v>
      </c>
      <c r="E41" s="127">
        <f>+'Consol Bal Sheet'!E50</f>
        <v>40.34507025812036</v>
      </c>
      <c r="F41" s="39"/>
      <c r="G41" s="103">
        <v>35.55</v>
      </c>
      <c r="H41" s="39"/>
      <c r="I41" s="229">
        <f>(+E41-G41)/G41</f>
        <v>0.13488242638875841</v>
      </c>
      <c r="J41" s="71"/>
      <c r="L41" s="536"/>
      <c r="M41" s="71"/>
      <c r="N41" s="436"/>
      <c r="O41" s="71"/>
      <c r="P41" s="230"/>
    </row>
    <row r="42" spans="5:16" ht="4.5" customHeight="1">
      <c r="E42" s="127"/>
      <c r="F42" s="39"/>
      <c r="G42" s="127"/>
      <c r="H42" s="39"/>
      <c r="I42" s="39"/>
      <c r="J42" s="71"/>
      <c r="L42" s="536"/>
      <c r="M42" s="71"/>
      <c r="N42" s="536"/>
      <c r="O42" s="71"/>
      <c r="P42" s="71"/>
    </row>
    <row r="43" spans="3:16" ht="11.25" customHeight="1">
      <c r="C43" s="111" t="s">
        <v>281</v>
      </c>
      <c r="E43" s="28">
        <f>'Earnings per share '!D23/1000000</f>
        <v>327.004051</v>
      </c>
      <c r="F43" s="39"/>
      <c r="G43" s="28">
        <f>'Earnings per share '!F23/1000000</f>
        <v>324.079146</v>
      </c>
      <c r="H43" s="39"/>
      <c r="I43" s="39"/>
      <c r="J43" s="71"/>
      <c r="L43" s="341"/>
      <c r="M43" s="71"/>
      <c r="N43" s="341"/>
      <c r="O43" s="71"/>
      <c r="P43" s="71"/>
    </row>
    <row r="44" spans="3:16" ht="11.25" customHeight="1">
      <c r="C44" s="111" t="s">
        <v>79</v>
      </c>
      <c r="D44" s="111"/>
      <c r="E44" s="28">
        <f>'Earnings per share '!D25/1000000</f>
        <v>331.035341</v>
      </c>
      <c r="F44" s="39"/>
      <c r="G44" s="28">
        <f>+'Earnings per share '!F25/1000000</f>
        <v>328.898005</v>
      </c>
      <c r="H44" s="39"/>
      <c r="I44" s="121"/>
      <c r="J44" s="112"/>
      <c r="K44" s="111"/>
      <c r="L44" s="341"/>
      <c r="M44" s="71"/>
      <c r="N44" s="341"/>
      <c r="O44" s="71"/>
      <c r="P44" s="373"/>
    </row>
    <row r="45" spans="5:16" ht="8.25" customHeight="1">
      <c r="E45" s="39"/>
      <c r="F45" s="39"/>
      <c r="G45" s="39"/>
      <c r="H45" s="39"/>
      <c r="I45" s="39"/>
      <c r="J45" s="71"/>
      <c r="L45" s="71"/>
      <c r="M45" s="71"/>
      <c r="N45" s="71"/>
      <c r="O45" s="71"/>
      <c r="P45" s="71"/>
    </row>
    <row r="46" spans="3:16" ht="12">
      <c r="C46" s="57" t="s">
        <v>196</v>
      </c>
      <c r="E46" s="350">
        <f>'Capital Structure'!D24</f>
        <v>0.1685448070637592</v>
      </c>
      <c r="F46" s="39"/>
      <c r="G46" s="350">
        <v>0.148</v>
      </c>
      <c r="H46" s="39"/>
      <c r="I46" s="39"/>
      <c r="J46" s="71"/>
      <c r="L46" s="535"/>
      <c r="M46" s="71"/>
      <c r="N46" s="535"/>
      <c r="O46" s="71"/>
      <c r="P46" s="71"/>
    </row>
    <row r="47" spans="5:15" ht="8.25" customHeight="1">
      <c r="E47" s="39"/>
      <c r="F47" s="39"/>
      <c r="G47" s="39"/>
      <c r="H47" s="39"/>
      <c r="I47" s="39"/>
      <c r="J47" s="376"/>
      <c r="K47" s="376"/>
      <c r="L47" s="376"/>
      <c r="M47" s="376"/>
      <c r="N47" s="376"/>
      <c r="O47" s="376"/>
    </row>
    <row r="48" spans="3:15" ht="12" customHeight="1">
      <c r="C48" s="475" t="s">
        <v>474</v>
      </c>
      <c r="D48" s="247"/>
      <c r="E48" s="247"/>
      <c r="F48" s="247"/>
      <c r="G48" s="247"/>
      <c r="H48" s="247"/>
      <c r="I48" s="247"/>
      <c r="J48"/>
      <c r="K48"/>
      <c r="L48" s="152"/>
      <c r="M48" s="152"/>
      <c r="N48" s="152"/>
      <c r="O48" s="152"/>
    </row>
    <row r="49" spans="3:15" ht="11.25" customHeight="1">
      <c r="C49" s="599" t="s">
        <v>482</v>
      </c>
      <c r="D49" s="599"/>
      <c r="E49" s="599"/>
      <c r="F49" s="599"/>
      <c r="G49" s="599"/>
      <c r="H49" s="599"/>
      <c r="I49" s="599"/>
      <c r="J49" s="599"/>
      <c r="K49" s="599"/>
      <c r="L49" s="599"/>
      <c r="M49" s="599"/>
      <c r="N49" s="152"/>
      <c r="O49" s="152"/>
    </row>
    <row r="50" ht="12"/>
    <row r="51" ht="12"/>
    <row r="52" ht="12"/>
    <row r="53" ht="12"/>
    <row r="54" ht="12"/>
    <row r="55" ht="12"/>
    <row r="56" ht="12"/>
    <row r="57" ht="12"/>
    <row r="58" ht="12"/>
    <row r="59" ht="12"/>
    <row r="60" ht="12"/>
    <row r="61" ht="12"/>
    <row r="62" ht="12"/>
    <row r="63" ht="12"/>
    <row r="64" ht="12"/>
    <row r="65" ht="12"/>
    <row r="66" ht="12"/>
    <row r="67" ht="12"/>
    <row r="68" ht="12"/>
    <row r="69" spans="3:15" ht="12.75">
      <c r="C69" s="608" t="s">
        <v>88</v>
      </c>
      <c r="D69" s="608"/>
      <c r="E69" s="608"/>
      <c r="F69" s="608"/>
      <c r="G69" s="608"/>
      <c r="H69" s="608"/>
      <c r="I69" s="608"/>
      <c r="J69" s="608"/>
      <c r="K69" s="608"/>
      <c r="L69" s="608"/>
      <c r="M69" s="608"/>
      <c r="N69" s="608"/>
      <c r="O69" s="608"/>
    </row>
    <row r="70" spans="3:15" ht="12">
      <c r="C70" s="607" t="s">
        <v>149</v>
      </c>
      <c r="D70" s="607"/>
      <c r="E70" s="607"/>
      <c r="F70" s="607"/>
      <c r="G70" s="607"/>
      <c r="H70" s="607"/>
      <c r="I70" s="607"/>
      <c r="J70" s="607"/>
      <c r="K70" s="607"/>
      <c r="L70" s="607"/>
      <c r="M70" s="607"/>
      <c r="N70" s="607"/>
      <c r="O70" s="607"/>
    </row>
    <row r="71" spans="3:15" ht="12">
      <c r="C71" s="606" t="s">
        <v>146</v>
      </c>
      <c r="D71" s="606"/>
      <c r="E71" s="606"/>
      <c r="F71" s="606"/>
      <c r="G71" s="606"/>
      <c r="H71" s="606"/>
      <c r="I71" s="606"/>
      <c r="J71" s="606"/>
      <c r="K71" s="606"/>
      <c r="L71" s="606"/>
      <c r="M71" s="606"/>
      <c r="N71" s="606"/>
      <c r="O71" s="606"/>
    </row>
    <row r="72" spans="3:17" ht="12.75">
      <c r="C72" s="606" t="s">
        <v>162</v>
      </c>
      <c r="D72" s="606"/>
      <c r="E72" s="606"/>
      <c r="F72" s="606"/>
      <c r="G72" s="606"/>
      <c r="H72" s="606"/>
      <c r="I72" s="606"/>
      <c r="J72" s="606"/>
      <c r="K72" s="606"/>
      <c r="L72" s="606"/>
      <c r="M72" s="606"/>
      <c r="N72" s="606"/>
      <c r="O72" s="606"/>
      <c r="P72" s="152"/>
      <c r="Q72"/>
    </row>
    <row r="73" spans="3:17" ht="12.75">
      <c r="C73" s="15"/>
      <c r="D73" s="15"/>
      <c r="E73" s="116"/>
      <c r="F73" s="116"/>
      <c r="G73" s="116"/>
      <c r="H73" s="116"/>
      <c r="I73" s="116" t="s">
        <v>158</v>
      </c>
      <c r="J73" s="15"/>
      <c r="K73" s="15"/>
      <c r="L73" s="116"/>
      <c r="M73" s="116"/>
      <c r="N73" s="116"/>
      <c r="O73" s="116"/>
      <c r="P73" s="116"/>
      <c r="Q73"/>
    </row>
    <row r="74" spans="3:17" ht="12.75" customHeight="1">
      <c r="C74" s="120"/>
      <c r="D74" s="604" t="str">
        <f>+D7</f>
        <v>Three months ended March 31</v>
      </c>
      <c r="E74" s="605"/>
      <c r="F74" s="605"/>
      <c r="G74" s="605"/>
      <c r="H74" s="605"/>
      <c r="I74" s="2" t="str">
        <f>+I7</f>
        <v>1Q-08 vs.</v>
      </c>
      <c r="J74" s="118"/>
      <c r="K74" s="604"/>
      <c r="L74" s="605"/>
      <c r="M74" s="605"/>
      <c r="N74" s="605"/>
      <c r="O74" s="605"/>
      <c r="P74" s="5"/>
      <c r="Q74"/>
    </row>
    <row r="75" spans="3:17" ht="12.75">
      <c r="C75" s="15"/>
      <c r="D75" s="15"/>
      <c r="E75" s="496" t="str">
        <f>+E8</f>
        <v>2008</v>
      </c>
      <c r="F75" s="117"/>
      <c r="G75" s="496" t="str">
        <f>+G8</f>
        <v>2007</v>
      </c>
      <c r="H75" s="118"/>
      <c r="I75" s="56" t="str">
        <f>+I8</f>
        <v>1Q-07</v>
      </c>
      <c r="J75" s="15"/>
      <c r="K75" s="15"/>
      <c r="L75" s="537"/>
      <c r="M75" s="118"/>
      <c r="N75" s="537"/>
      <c r="O75" s="118"/>
      <c r="P75" s="378"/>
      <c r="Q75"/>
    </row>
    <row r="76" spans="3:17" ht="12.75">
      <c r="C76" s="119"/>
      <c r="D76" s="119"/>
      <c r="E76" s="120"/>
      <c r="F76" s="120"/>
      <c r="G76" s="15"/>
      <c r="H76" s="15"/>
      <c r="J76" s="119"/>
      <c r="K76" s="119"/>
      <c r="L76" s="120"/>
      <c r="M76" s="120"/>
      <c r="N76" s="15"/>
      <c r="O76" s="15"/>
      <c r="Q76"/>
    </row>
    <row r="77" spans="2:17" ht="12.75">
      <c r="B77" s="15"/>
      <c r="C77" s="165" t="s">
        <v>123</v>
      </c>
      <c r="D77" s="166"/>
      <c r="E77" s="167">
        <f>+'Segment 2008 Qtr'!Q10</f>
        <v>4409</v>
      </c>
      <c r="F77" s="167"/>
      <c r="G77" s="319">
        <f>+'Segment 2008 Qtr'!Q32</f>
        <v>4496</v>
      </c>
      <c r="H77" s="167"/>
      <c r="I77" s="168">
        <f>(+E77-G77)/G77</f>
        <v>-0.01935053380782918</v>
      </c>
      <c r="J77" s="166"/>
      <c r="K77" s="166"/>
      <c r="L77" s="531"/>
      <c r="M77" s="167"/>
      <c r="N77" s="531"/>
      <c r="O77" s="167"/>
      <c r="P77" s="310"/>
      <c r="Q77"/>
    </row>
    <row r="78" spans="2:17" ht="12.75">
      <c r="B78" s="15"/>
      <c r="C78" s="165"/>
      <c r="D78" s="166"/>
      <c r="E78" s="169"/>
      <c r="F78" s="169"/>
      <c r="G78" s="123"/>
      <c r="H78" s="169"/>
      <c r="I78" s="164"/>
      <c r="J78" s="166"/>
      <c r="K78" s="166"/>
      <c r="L78" s="169"/>
      <c r="M78" s="169"/>
      <c r="N78" s="531"/>
      <c r="O78" s="169"/>
      <c r="P78" s="173"/>
      <c r="Q78"/>
    </row>
    <row r="79" spans="2:17" ht="12.75">
      <c r="B79" s="15"/>
      <c r="C79" s="165" t="s">
        <v>124</v>
      </c>
      <c r="D79" s="166"/>
      <c r="E79" s="167">
        <f>+'Segment 2008 Qtr'!Q11</f>
        <v>3154</v>
      </c>
      <c r="F79" s="167"/>
      <c r="G79" s="319">
        <f>+'Segment 2008 Qtr'!Q33</f>
        <v>3270</v>
      </c>
      <c r="H79" s="170"/>
      <c r="I79" s="168">
        <f>(+E79-G79)/G79</f>
        <v>-0.03547400611620795</v>
      </c>
      <c r="J79" s="166"/>
      <c r="K79" s="166"/>
      <c r="L79" s="531"/>
      <c r="M79" s="170"/>
      <c r="N79" s="531"/>
      <c r="O79" s="170"/>
      <c r="P79" s="310"/>
      <c r="Q79"/>
    </row>
    <row r="80" spans="2:17" ht="12.75">
      <c r="B80" s="15"/>
      <c r="C80" s="165"/>
      <c r="D80" s="166"/>
      <c r="E80" s="170"/>
      <c r="F80" s="170"/>
      <c r="G80" s="123"/>
      <c r="H80" s="170"/>
      <c r="I80" s="164"/>
      <c r="J80" s="166"/>
      <c r="K80" s="166"/>
      <c r="L80" s="170"/>
      <c r="M80" s="170"/>
      <c r="N80" s="531"/>
      <c r="O80" s="170"/>
      <c r="P80" s="173"/>
      <c r="Q80"/>
    </row>
    <row r="81" spans="2:17" ht="12.75">
      <c r="B81" s="15"/>
      <c r="C81" s="165" t="s">
        <v>125</v>
      </c>
      <c r="D81" s="166"/>
      <c r="E81" s="167">
        <f>+'Segment 2008 Qtr'!Q12</f>
        <v>2940</v>
      </c>
      <c r="F81" s="167"/>
      <c r="G81" s="319">
        <f>+'Segment 2008 Qtr'!Q34</f>
        <v>3082</v>
      </c>
      <c r="H81" s="170"/>
      <c r="I81" s="168">
        <f>(+E81-G81)/G81</f>
        <v>-0.046073977936404935</v>
      </c>
      <c r="J81" s="166"/>
      <c r="K81" s="166"/>
      <c r="L81" s="531"/>
      <c r="M81" s="170"/>
      <c r="N81" s="531"/>
      <c r="O81" s="170"/>
      <c r="P81" s="310"/>
      <c r="Q81"/>
    </row>
    <row r="82" spans="2:17" ht="12.75">
      <c r="B82" s="15"/>
      <c r="C82" s="165"/>
      <c r="D82" s="165"/>
      <c r="E82" s="165"/>
      <c r="F82" s="165"/>
      <c r="G82" s="165"/>
      <c r="H82" s="165"/>
      <c r="I82" s="164"/>
      <c r="J82" s="165"/>
      <c r="K82" s="165"/>
      <c r="L82" s="165"/>
      <c r="M82" s="165"/>
      <c r="N82" s="165"/>
      <c r="O82" s="165"/>
      <c r="P82" s="173"/>
      <c r="Q82"/>
    </row>
    <row r="83" spans="2:17" ht="12.75">
      <c r="B83" s="15"/>
      <c r="C83" s="15" t="s">
        <v>118</v>
      </c>
      <c r="D83" s="15"/>
      <c r="E83" s="10">
        <f>+'Segment 2008 Qtr'!M13</f>
        <v>1579</v>
      </c>
      <c r="F83" s="10"/>
      <c r="G83" s="50">
        <f>+'Segment 2008 Qtr'!M35</f>
        <v>1860</v>
      </c>
      <c r="H83" s="10"/>
      <c r="I83" s="121">
        <f>(+E83-G83)/G83</f>
        <v>-0.1510752688172043</v>
      </c>
      <c r="J83" s="15"/>
      <c r="K83" s="15"/>
      <c r="L83" s="10"/>
      <c r="M83" s="10"/>
      <c r="N83" s="10"/>
      <c r="O83" s="10"/>
      <c r="P83" s="373"/>
      <c r="Q83"/>
    </row>
    <row r="84" spans="2:17" ht="12.75">
      <c r="B84" s="15"/>
      <c r="C84" s="15" t="s">
        <v>117</v>
      </c>
      <c r="D84" s="15"/>
      <c r="E84" s="10">
        <f>+'Segment 2008 Qtr'!Q14</f>
        <v>63</v>
      </c>
      <c r="F84" s="10"/>
      <c r="G84" s="50">
        <f>+'Segment 2008 Qtr'!Q36</f>
        <v>36</v>
      </c>
      <c r="H84" s="10"/>
      <c r="I84" s="121">
        <f>(+E84-G84)/G84</f>
        <v>0.75</v>
      </c>
      <c r="J84" s="15"/>
      <c r="K84" s="15"/>
      <c r="L84" s="10"/>
      <c r="M84" s="10"/>
      <c r="N84" s="10"/>
      <c r="O84" s="10"/>
      <c r="P84" s="373"/>
      <c r="Q84"/>
    </row>
    <row r="85" spans="2:18" ht="12.75">
      <c r="B85" s="15"/>
      <c r="C85" s="15" t="s">
        <v>128</v>
      </c>
      <c r="D85" s="15"/>
      <c r="E85" s="10">
        <f>+'Segment 2008 Qtr'!Q15</f>
        <v>468</v>
      </c>
      <c r="F85" s="10"/>
      <c r="G85" s="50">
        <f>+'Segment 2008 Qtr'!Q37</f>
        <v>417</v>
      </c>
      <c r="H85" s="10"/>
      <c r="I85" s="121">
        <f>(+E85-G85)/G85</f>
        <v>0.1223021582733813</v>
      </c>
      <c r="J85" s="15"/>
      <c r="K85" s="15"/>
      <c r="L85" s="10"/>
      <c r="M85" s="10"/>
      <c r="N85" s="10"/>
      <c r="O85" s="10"/>
      <c r="P85" s="373"/>
      <c r="Q85"/>
      <c r="R85" s="318"/>
    </row>
    <row r="86" spans="2:18" ht="12.75">
      <c r="B86" s="15"/>
      <c r="C86" s="15" t="s">
        <v>126</v>
      </c>
      <c r="D86" s="15"/>
      <c r="E86" s="13">
        <f>+'Segment 2008 Qtr'!Q16</f>
        <v>375</v>
      </c>
      <c r="F86" s="13"/>
      <c r="G86" s="237">
        <f>+'Segment 2008 Qtr'!Q38</f>
        <v>356</v>
      </c>
      <c r="H86" s="10"/>
      <c r="I86" s="122">
        <f>(+E86-G86)/G86</f>
        <v>0.05337078651685393</v>
      </c>
      <c r="J86" s="15"/>
      <c r="K86" s="15"/>
      <c r="L86" s="10"/>
      <c r="M86" s="10"/>
      <c r="N86" s="10"/>
      <c r="O86" s="10"/>
      <c r="P86" s="373"/>
      <c r="Q86"/>
      <c r="R86" s="318"/>
    </row>
    <row r="87" spans="2:19" ht="12.75">
      <c r="B87" s="15"/>
      <c r="C87" s="165" t="s">
        <v>55</v>
      </c>
      <c r="D87" s="165"/>
      <c r="E87" s="167">
        <f>+E81-E83-E84-E85-E86</f>
        <v>455</v>
      </c>
      <c r="F87" s="169"/>
      <c r="G87" s="167">
        <f>+G81-G83-G84-G85-G86</f>
        <v>413</v>
      </c>
      <c r="H87" s="169"/>
      <c r="I87" s="168">
        <f>(+E87-G87)/G87</f>
        <v>0.1016949152542373</v>
      </c>
      <c r="J87" s="165"/>
      <c r="K87" s="165"/>
      <c r="L87" s="167"/>
      <c r="M87" s="169"/>
      <c r="N87" s="167"/>
      <c r="O87" s="169"/>
      <c r="P87" s="310"/>
      <c r="Q87"/>
      <c r="R87" s="318"/>
      <c r="S87" s="318"/>
    </row>
    <row r="88" spans="2:17" ht="12.75">
      <c r="B88" s="15"/>
      <c r="C88" s="165"/>
      <c r="D88" s="165"/>
      <c r="E88" s="190"/>
      <c r="F88" s="190"/>
      <c r="G88" s="239"/>
      <c r="H88" s="190"/>
      <c r="I88" s="164"/>
      <c r="J88" s="165"/>
      <c r="K88" s="165"/>
      <c r="L88" s="190"/>
      <c r="M88" s="190"/>
      <c r="N88" s="239"/>
      <c r="O88" s="190"/>
      <c r="P88" s="173"/>
      <c r="Q88"/>
    </row>
    <row r="89" spans="2:17" ht="12.75">
      <c r="B89" s="15"/>
      <c r="C89" s="165" t="s">
        <v>120</v>
      </c>
      <c r="D89" s="165"/>
      <c r="E89" s="169">
        <f>+'Segment 2008 Qtr'!Q19</f>
        <v>489</v>
      </c>
      <c r="F89" s="169"/>
      <c r="G89" s="193">
        <f>+'Segment 2008 Qtr'!Q41</f>
        <v>451</v>
      </c>
      <c r="H89" s="169"/>
      <c r="I89" s="168">
        <f>(+E89-G89)/G89</f>
        <v>0.08425720620842572</v>
      </c>
      <c r="J89" s="165"/>
      <c r="K89" s="165"/>
      <c r="L89" s="169"/>
      <c r="M89" s="169"/>
      <c r="N89" s="193"/>
      <c r="O89" s="169"/>
      <c r="P89" s="310"/>
      <c r="Q89"/>
    </row>
    <row r="90" spans="2:17" ht="12.75">
      <c r="B90" s="15"/>
      <c r="C90" s="165" t="s">
        <v>197</v>
      </c>
      <c r="D90" s="165"/>
      <c r="E90" s="193">
        <f>+'Segment 2008 Qtr'!Q20</f>
        <v>-353</v>
      </c>
      <c r="F90" s="193"/>
      <c r="G90" s="193">
        <f>+'Segment 2008 Qtr'!Q42</f>
        <v>16</v>
      </c>
      <c r="H90" s="169"/>
      <c r="I90" s="168">
        <f>(+E90-G90)/G90</f>
        <v>-23.0625</v>
      </c>
      <c r="J90" s="165"/>
      <c r="K90" s="165"/>
      <c r="L90" s="169"/>
      <c r="M90" s="193"/>
      <c r="N90" s="193"/>
      <c r="O90" s="169"/>
      <c r="P90" s="538"/>
      <c r="Q90"/>
    </row>
    <row r="91" spans="2:17" ht="12.75">
      <c r="B91" s="15"/>
      <c r="C91" s="165" t="s">
        <v>138</v>
      </c>
      <c r="D91" s="165"/>
      <c r="E91" s="169">
        <f>+'Segment 2008 Qtr'!Q21</f>
        <v>46</v>
      </c>
      <c r="F91" s="169"/>
      <c r="G91" s="193">
        <f>+'Segment 2008 Qtr'!Q43</f>
        <v>46</v>
      </c>
      <c r="H91" s="169"/>
      <c r="I91" s="168">
        <f>(+E91-G91)/G91</f>
        <v>0</v>
      </c>
      <c r="J91" s="165"/>
      <c r="K91" s="165"/>
      <c r="L91" s="169"/>
      <c r="M91" s="169"/>
      <c r="N91" s="193"/>
      <c r="O91" s="169"/>
      <c r="P91" s="310"/>
      <c r="Q91"/>
    </row>
    <row r="92" spans="2:17" ht="12.75">
      <c r="B92" s="15"/>
      <c r="C92" s="1" t="s">
        <v>451</v>
      </c>
      <c r="D92" s="165"/>
      <c r="E92" s="169">
        <f>+'Segment 2008 Qtr'!Q22</f>
        <v>-15</v>
      </c>
      <c r="F92" s="169"/>
      <c r="G92" s="193">
        <f>+'Segment 2008 Qtr'!Q44</f>
        <v>-4</v>
      </c>
      <c r="H92" s="169"/>
      <c r="I92" s="191" t="s">
        <v>193</v>
      </c>
      <c r="J92" s="165"/>
      <c r="K92" s="165"/>
      <c r="L92" s="169"/>
      <c r="M92" s="169"/>
      <c r="N92" s="193"/>
      <c r="O92" s="169"/>
      <c r="P92" s="538"/>
      <c r="Q92"/>
    </row>
    <row r="93" spans="2:17" ht="12.75">
      <c r="B93" s="15"/>
      <c r="C93" s="165" t="s">
        <v>121</v>
      </c>
      <c r="D93" s="165"/>
      <c r="E93" s="193">
        <f>+'Segment 2008 Qtr'!Q23</f>
        <v>153</v>
      </c>
      <c r="F93" s="169"/>
      <c r="G93" s="193">
        <f>+'Segment 2008 Qtr'!Q45</f>
        <v>129</v>
      </c>
      <c r="H93" s="169"/>
      <c r="I93" s="168">
        <f>(+E93-G93)/G93</f>
        <v>0.18604651162790697</v>
      </c>
      <c r="J93" s="165"/>
      <c r="K93" s="165"/>
      <c r="L93" s="193"/>
      <c r="M93" s="169"/>
      <c r="N93" s="193"/>
      <c r="O93" s="169"/>
      <c r="P93" s="310"/>
      <c r="Q93"/>
    </row>
    <row r="94" spans="2:17" ht="14.25" customHeight="1">
      <c r="B94" s="15"/>
      <c r="C94" s="192" t="s">
        <v>315</v>
      </c>
      <c r="D94" s="165"/>
      <c r="E94" s="13">
        <v>0</v>
      </c>
      <c r="F94" s="13"/>
      <c r="G94" s="13">
        <v>0</v>
      </c>
      <c r="H94" s="10"/>
      <c r="I94" s="459" t="s">
        <v>193</v>
      </c>
      <c r="J94" s="165"/>
      <c r="K94" s="165"/>
      <c r="L94" s="10"/>
      <c r="M94" s="10"/>
      <c r="N94" s="10"/>
      <c r="O94" s="10"/>
      <c r="P94" s="539"/>
      <c r="Q94"/>
    </row>
    <row r="95" spans="2:17" ht="12.75">
      <c r="B95" s="15"/>
      <c r="C95" s="165" t="s">
        <v>205</v>
      </c>
      <c r="D95" s="165"/>
      <c r="E95" s="167">
        <f>+E87+E89+E92-E91-E93+E90+E94</f>
        <v>377</v>
      </c>
      <c r="F95" s="169"/>
      <c r="G95" s="167">
        <f>+G87+G89+G92-G91-G93+G90+G94</f>
        <v>701</v>
      </c>
      <c r="H95" s="169"/>
      <c r="I95" s="168">
        <f>(+E95-G95)/G95</f>
        <v>-0.46219686162624823</v>
      </c>
      <c r="J95" s="165"/>
      <c r="K95" s="165"/>
      <c r="L95" s="167"/>
      <c r="M95" s="169"/>
      <c r="N95" s="167"/>
      <c r="O95" s="169"/>
      <c r="P95" s="310"/>
      <c r="Q95"/>
    </row>
    <row r="96" spans="2:17" ht="6.75" customHeight="1">
      <c r="B96" s="15"/>
      <c r="D96" s="165"/>
      <c r="E96" s="190"/>
      <c r="F96" s="190"/>
      <c r="G96" s="239"/>
      <c r="H96" s="190"/>
      <c r="I96" s="164"/>
      <c r="J96" s="165"/>
      <c r="K96" s="165"/>
      <c r="L96" s="167"/>
      <c r="M96" s="169"/>
      <c r="N96" s="167"/>
      <c r="O96" s="169"/>
      <c r="P96" s="538"/>
      <c r="Q96"/>
    </row>
    <row r="97" spans="2:17" ht="12.75">
      <c r="B97" s="15"/>
      <c r="C97" s="165" t="s">
        <v>197</v>
      </c>
      <c r="D97" s="165"/>
      <c r="E97" s="193">
        <f>+E90</f>
        <v>-353</v>
      </c>
      <c r="F97" s="193"/>
      <c r="G97" s="193">
        <f>+G90</f>
        <v>16</v>
      </c>
      <c r="H97" s="169"/>
      <c r="I97" s="168">
        <f>(+E97-G97)/G97</f>
        <v>-23.0625</v>
      </c>
      <c r="J97" s="165"/>
      <c r="K97" s="165"/>
      <c r="L97" s="193"/>
      <c r="M97" s="193"/>
      <c r="N97" s="193"/>
      <c r="O97" s="169"/>
      <c r="P97" s="538"/>
      <c r="Q97"/>
    </row>
    <row r="98" spans="2:17" ht="12.75">
      <c r="B98" s="15"/>
      <c r="C98" s="164" t="s">
        <v>367</v>
      </c>
      <c r="D98" s="165"/>
      <c r="E98" s="193">
        <f>+'Consolidated Results'!D25</f>
        <v>-28</v>
      </c>
      <c r="F98" s="193"/>
      <c r="G98" s="193">
        <v>0</v>
      </c>
      <c r="H98" s="169"/>
      <c r="I98" s="168"/>
      <c r="J98" s="165"/>
      <c r="K98" s="165"/>
      <c r="L98" s="193"/>
      <c r="M98" s="193"/>
      <c r="N98" s="193"/>
      <c r="O98" s="169"/>
      <c r="P98" s="538"/>
      <c r="Q98"/>
    </row>
    <row r="99" spans="2:17" ht="12.75">
      <c r="B99" s="15"/>
      <c r="C99" s="165" t="s">
        <v>240</v>
      </c>
      <c r="D99" s="165"/>
      <c r="E99" s="193">
        <f>+'Segment 2008 Qtr'!Q28</f>
        <v>-33</v>
      </c>
      <c r="F99" s="193"/>
      <c r="G99" s="193">
        <f>+'Segment 2008 Qtr'!Q49</f>
        <v>-22</v>
      </c>
      <c r="H99" s="169"/>
      <c r="I99" s="168">
        <f>(+E99-G99)/G99</f>
        <v>0.5</v>
      </c>
      <c r="J99" s="165"/>
      <c r="K99" s="165"/>
      <c r="L99" s="193"/>
      <c r="M99" s="193"/>
      <c r="N99" s="193"/>
      <c r="O99" s="169"/>
      <c r="P99" s="310"/>
      <c r="Q99"/>
    </row>
    <row r="100" spans="2:17" ht="22.5">
      <c r="B100" s="15"/>
      <c r="C100" s="192" t="s">
        <v>315</v>
      </c>
      <c r="D100" s="165"/>
      <c r="E100" s="13">
        <f>+E94</f>
        <v>0</v>
      </c>
      <c r="F100" s="13"/>
      <c r="G100" s="13">
        <v>0</v>
      </c>
      <c r="H100" s="10"/>
      <c r="I100" s="191" t="s">
        <v>193</v>
      </c>
      <c r="J100" s="451"/>
      <c r="K100" s="451"/>
      <c r="L100" s="193"/>
      <c r="M100" s="193"/>
      <c r="N100" s="193"/>
      <c r="O100" s="169"/>
      <c r="P100" s="538"/>
      <c r="Q100"/>
    </row>
    <row r="101" spans="2:17" ht="13.5" thickBot="1">
      <c r="B101" s="15"/>
      <c r="C101" s="192" t="s">
        <v>114</v>
      </c>
      <c r="D101" s="165"/>
      <c r="E101" s="240">
        <f>+E95-E97-E98+E99-E100</f>
        <v>725</v>
      </c>
      <c r="F101" s="182"/>
      <c r="G101" s="240">
        <f>+G95-G97+G99-G100</f>
        <v>663</v>
      </c>
      <c r="H101" s="167"/>
      <c r="I101" s="194">
        <f>(+E101-G101)/G101</f>
        <v>0.09351432880844646</v>
      </c>
      <c r="J101" s="451"/>
      <c r="K101" s="451"/>
      <c r="L101" s="238"/>
      <c r="M101" s="167"/>
      <c r="N101" s="238"/>
      <c r="O101" s="167"/>
      <c r="P101" s="310"/>
      <c r="Q101"/>
    </row>
    <row r="102" spans="10:17" ht="13.5" thickTop="1">
      <c r="J102"/>
      <c r="K102" s="193"/>
      <c r="L102" s="193"/>
      <c r="M102" s="193"/>
      <c r="N102" s="193"/>
      <c r="O102" s="310"/>
      <c r="P102" s="152"/>
      <c r="Q102"/>
    </row>
    <row r="103" spans="10:17" ht="12.75">
      <c r="J103"/>
      <c r="K103" s="238"/>
      <c r="L103" s="238"/>
      <c r="M103" s="238"/>
      <c r="N103" s="238"/>
      <c r="O103" s="310"/>
      <c r="P103" s="152"/>
      <c r="Q103"/>
    </row>
    <row r="104" spans="10:17" ht="12.75">
      <c r="J104"/>
      <c r="K104"/>
      <c r="L104" s="152"/>
      <c r="M104" s="152"/>
      <c r="N104" s="152"/>
      <c r="O104" s="152"/>
      <c r="P104" s="152"/>
      <c r="Q104"/>
    </row>
    <row r="105" spans="10:17" ht="12.75">
      <c r="J105"/>
      <c r="K105"/>
      <c r="L105" s="152"/>
      <c r="M105" s="152"/>
      <c r="N105" s="152"/>
      <c r="O105" s="152"/>
      <c r="P105" s="152"/>
      <c r="Q105"/>
    </row>
    <row r="106" spans="10:17" ht="12.75">
      <c r="J106"/>
      <c r="K106"/>
      <c r="L106" s="152"/>
      <c r="M106" s="152"/>
      <c r="N106" s="152"/>
      <c r="O106" s="152"/>
      <c r="P106" s="152"/>
      <c r="Q106"/>
    </row>
    <row r="107" spans="10:17" ht="12.75">
      <c r="J107"/>
      <c r="K107"/>
      <c r="L107" s="152"/>
      <c r="M107" s="152"/>
      <c r="N107" s="152"/>
      <c r="O107" s="152"/>
      <c r="P107" s="152"/>
      <c r="Q107"/>
    </row>
    <row r="108" spans="10:17" ht="12.75">
      <c r="J108"/>
      <c r="K108"/>
      <c r="L108" s="152"/>
      <c r="M108" s="152"/>
      <c r="N108" s="152"/>
      <c r="O108" s="152"/>
      <c r="P108" s="152"/>
      <c r="Q108"/>
    </row>
    <row r="109" spans="10:17" ht="12.75">
      <c r="J109"/>
      <c r="K109"/>
      <c r="L109" s="152"/>
      <c r="M109" s="152"/>
      <c r="N109" s="152"/>
      <c r="O109" s="152"/>
      <c r="P109" s="152"/>
      <c r="Q109"/>
    </row>
    <row r="110" spans="11:15" ht="12.75">
      <c r="K110"/>
      <c r="L110" s="152"/>
      <c r="M110" s="152"/>
      <c r="N110" s="152"/>
      <c r="O110" s="152"/>
    </row>
    <row r="111" spans="11:15" ht="12.75">
      <c r="K111"/>
      <c r="L111" s="152"/>
      <c r="M111" s="152"/>
      <c r="N111" s="152"/>
      <c r="O111" s="152"/>
    </row>
  </sheetData>
  <mergeCells count="15">
    <mergeCell ref="K7:O7"/>
    <mergeCell ref="K74:O74"/>
    <mergeCell ref="E6:G6"/>
    <mergeCell ref="C1:P1"/>
    <mergeCell ref="C2:P2"/>
    <mergeCell ref="C3:P3"/>
    <mergeCell ref="C4:P4"/>
    <mergeCell ref="L6:N6"/>
    <mergeCell ref="D7:H7"/>
    <mergeCell ref="C49:M49"/>
    <mergeCell ref="D74:H74"/>
    <mergeCell ref="C71:O71"/>
    <mergeCell ref="C70:O70"/>
    <mergeCell ref="C69:O69"/>
    <mergeCell ref="C72:O72"/>
  </mergeCells>
  <hyperlinks>
    <hyperlink ref="C48" location="'Reconciliation Non-GAAP'!Print_Area" display="(1) See page 23 Non-GAAP Financial Measures."/>
  </hyperlinks>
  <printOptions/>
  <pageMargins left="0.5" right="0.5" top="0.5" bottom="0.55" header="0.75" footer="0.3"/>
  <pageSetup fitToHeight="1" fitToWidth="1" horizontalDpi="600" verticalDpi="600" orientation="landscape" r:id="rId4"/>
  <headerFooter alignWithMargins="0">
    <oddFooter>&amp;L&amp;A&amp;R&amp;"Arial,Regular"&amp;8Page 1</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71">
    <pageSetUpPr fitToPage="1"/>
  </sheetPr>
  <dimension ref="C1:V114"/>
  <sheetViews>
    <sheetView workbookViewId="0" topLeftCell="A1">
      <selection activeCell="A5" sqref="A5"/>
    </sheetView>
  </sheetViews>
  <sheetFormatPr defaultColWidth="9.33203125" defaultRowHeight="12.75"/>
  <cols>
    <col min="1" max="1" width="1.83203125" style="1" customWidth="1"/>
    <col min="2" max="2" width="3.33203125" style="1" customWidth="1"/>
    <col min="3" max="3" width="49.66015625" style="1" customWidth="1"/>
    <col min="4" max="4" width="9.83203125" style="1" customWidth="1"/>
    <col min="5" max="5" width="2.33203125" style="1" customWidth="1"/>
    <col min="6" max="6" width="9.83203125" style="1" customWidth="1"/>
    <col min="7" max="7" width="2.33203125" style="7" customWidth="1"/>
    <col min="8" max="8" width="9.83203125" style="1" customWidth="1"/>
    <col min="9" max="9" width="2.33203125" style="7" customWidth="1"/>
    <col min="10" max="10" width="9.83203125" style="1" customWidth="1"/>
    <col min="11" max="11" width="2.33203125" style="7" customWidth="1"/>
    <col min="12" max="12" width="9.83203125" style="1" customWidth="1"/>
    <col min="13" max="13" width="2.33203125" style="7" customWidth="1"/>
    <col min="14" max="14" width="9.83203125" style="7" customWidth="1"/>
    <col min="15" max="16" width="2.33203125" style="7" customWidth="1"/>
    <col min="17" max="17" width="8.5" style="1" customWidth="1"/>
    <col min="18" max="18" width="15" style="1" customWidth="1"/>
    <col min="19" max="19" width="6" style="1" customWidth="1"/>
    <col min="20" max="16384" width="9" style="1" customWidth="1"/>
  </cols>
  <sheetData>
    <row r="1" spans="3:19" ht="12.75">
      <c r="C1" s="608" t="s">
        <v>88</v>
      </c>
      <c r="D1" s="608"/>
      <c r="E1" s="608"/>
      <c r="F1" s="608"/>
      <c r="G1" s="608"/>
      <c r="H1" s="608"/>
      <c r="I1" s="608"/>
      <c r="J1" s="608"/>
      <c r="K1" s="608"/>
      <c r="L1" s="608"/>
      <c r="M1" s="608"/>
      <c r="N1" s="608"/>
      <c r="O1" s="608"/>
      <c r="P1" s="608"/>
      <c r="Q1" s="321"/>
      <c r="R1" s="321"/>
      <c r="S1" s="321"/>
    </row>
    <row r="2" spans="3:19" ht="12.75" customHeight="1">
      <c r="C2" s="607" t="s">
        <v>221</v>
      </c>
      <c r="D2" s="607"/>
      <c r="E2" s="607"/>
      <c r="F2" s="607"/>
      <c r="G2" s="607"/>
      <c r="H2" s="607"/>
      <c r="I2" s="607"/>
      <c r="J2" s="607"/>
      <c r="K2" s="607"/>
      <c r="L2" s="607"/>
      <c r="M2" s="607"/>
      <c r="N2" s="607"/>
      <c r="O2" s="607"/>
      <c r="P2" s="607"/>
      <c r="Q2" s="51"/>
      <c r="R2" s="51"/>
      <c r="S2" s="51"/>
    </row>
    <row r="3" spans="3:17" ht="12.75" customHeight="1">
      <c r="C3" s="606" t="s">
        <v>146</v>
      </c>
      <c r="D3" s="606"/>
      <c r="E3" s="606"/>
      <c r="F3" s="606"/>
      <c r="G3" s="606"/>
      <c r="H3" s="606"/>
      <c r="I3" s="606"/>
      <c r="J3" s="606"/>
      <c r="K3" s="606"/>
      <c r="L3" s="606"/>
      <c r="M3" s="606"/>
      <c r="N3" s="606"/>
      <c r="O3" s="606"/>
      <c r="P3" s="606"/>
      <c r="Q3" s="322"/>
    </row>
    <row r="4" spans="3:17" ht="12.75" customHeight="1">
      <c r="C4" s="606" t="s">
        <v>162</v>
      </c>
      <c r="D4" s="606"/>
      <c r="E4" s="606"/>
      <c r="F4" s="606"/>
      <c r="G4" s="606"/>
      <c r="H4" s="606"/>
      <c r="I4" s="606"/>
      <c r="J4" s="606"/>
      <c r="K4" s="606"/>
      <c r="L4" s="606"/>
      <c r="M4" s="606"/>
      <c r="N4" s="606"/>
      <c r="O4" s="606"/>
      <c r="P4" s="606"/>
      <c r="Q4" s="322"/>
    </row>
    <row r="5" spans="3:17" ht="11.25" customHeight="1">
      <c r="C5" s="458"/>
      <c r="D5" s="278"/>
      <c r="E5" s="3"/>
      <c r="F5" s="2"/>
      <c r="G5" s="5"/>
      <c r="H5" s="241"/>
      <c r="I5" s="378"/>
      <c r="J5" s="241"/>
      <c r="K5" s="378"/>
      <c r="L5" s="241"/>
      <c r="M5" s="378"/>
      <c r="N5" s="241" t="s">
        <v>17</v>
      </c>
      <c r="O5" s="378"/>
      <c r="P5" s="378"/>
      <c r="Q5" s="2"/>
    </row>
    <row r="6" spans="3:17" ht="12.75">
      <c r="C6" s="3" t="s">
        <v>163</v>
      </c>
      <c r="D6" s="4" t="s">
        <v>449</v>
      </c>
      <c r="E6" s="3"/>
      <c r="F6" s="4" t="s">
        <v>373</v>
      </c>
      <c r="G6" s="3"/>
      <c r="H6" s="4" t="s">
        <v>365</v>
      </c>
      <c r="I6" s="3"/>
      <c r="J6" s="4" t="s">
        <v>358</v>
      </c>
      <c r="K6" s="5"/>
      <c r="L6" s="4" t="s">
        <v>336</v>
      </c>
      <c r="N6" s="540">
        <v>2007</v>
      </c>
      <c r="Q6" s="116"/>
    </row>
    <row r="7" spans="3:14" ht="12.75" customHeight="1">
      <c r="C7" s="1" t="s">
        <v>333</v>
      </c>
      <c r="F7" s="2"/>
      <c r="H7" s="2"/>
      <c r="J7" s="2"/>
      <c r="L7" s="2"/>
      <c r="N7" s="541"/>
    </row>
    <row r="8" spans="3:16" ht="11.25">
      <c r="C8" s="1" t="s">
        <v>123</v>
      </c>
      <c r="D8" s="29">
        <f>'Segment 2008 Qtr'!M10</f>
        <v>4304</v>
      </c>
      <c r="F8" s="29">
        <v>4035</v>
      </c>
      <c r="G8" s="30"/>
      <c r="H8" s="29">
        <v>4363</v>
      </c>
      <c r="I8" s="30"/>
      <c r="J8" s="29">
        <v>4545</v>
      </c>
      <c r="K8" s="71"/>
      <c r="L8" s="29">
        <v>4406</v>
      </c>
      <c r="M8" s="71"/>
      <c r="N8" s="29">
        <f aca="true" t="shared" si="0" ref="N8:N13">F8+H8+J8+L8</f>
        <v>17349</v>
      </c>
      <c r="O8" s="71"/>
      <c r="P8" s="71"/>
    </row>
    <row r="9" spans="3:16" ht="11.25">
      <c r="C9" s="1" t="s">
        <v>124</v>
      </c>
      <c r="D9" s="59">
        <f>'Segment 2008 Qtr'!M11</f>
        <v>3049</v>
      </c>
      <c r="F9" s="59">
        <v>2716</v>
      </c>
      <c r="G9" s="35"/>
      <c r="H9" s="59">
        <v>2705</v>
      </c>
      <c r="I9" s="35"/>
      <c r="J9" s="59">
        <v>2995</v>
      </c>
      <c r="K9" s="71"/>
      <c r="L9" s="59">
        <v>3182</v>
      </c>
      <c r="M9" s="71"/>
      <c r="N9" s="59">
        <f t="shared" si="0"/>
        <v>11598</v>
      </c>
      <c r="O9" s="71"/>
      <c r="P9" s="71"/>
    </row>
    <row r="10" spans="3:16" ht="11.25">
      <c r="C10" s="1" t="s">
        <v>125</v>
      </c>
      <c r="D10" s="59">
        <f>'Segment 2008 Qtr'!M12</f>
        <v>2840</v>
      </c>
      <c r="F10" s="59">
        <v>2959</v>
      </c>
      <c r="G10" s="35"/>
      <c r="H10" s="59">
        <v>3055</v>
      </c>
      <c r="I10" s="35"/>
      <c r="J10" s="59">
        <v>2921</v>
      </c>
      <c r="K10" s="71"/>
      <c r="L10" s="59">
        <v>2994</v>
      </c>
      <c r="M10" s="71"/>
      <c r="N10" s="59">
        <f t="shared" si="0"/>
        <v>11929</v>
      </c>
      <c r="O10" s="71"/>
      <c r="P10" s="71"/>
    </row>
    <row r="11" spans="3:16" ht="11.25">
      <c r="C11" s="164" t="s">
        <v>118</v>
      </c>
      <c r="D11" s="59">
        <f>'Segment 2008 Qtr'!M13</f>
        <v>1579</v>
      </c>
      <c r="E11" s="164"/>
      <c r="F11" s="59">
        <v>1788</v>
      </c>
      <c r="G11" s="35"/>
      <c r="H11" s="59">
        <v>1910</v>
      </c>
      <c r="I11" s="35"/>
      <c r="J11" s="59">
        <v>1793</v>
      </c>
      <c r="K11" s="71"/>
      <c r="L11" s="59">
        <v>1860</v>
      </c>
      <c r="M11" s="71"/>
      <c r="N11" s="59">
        <f t="shared" si="0"/>
        <v>7351</v>
      </c>
      <c r="O11" s="71"/>
      <c r="P11" s="71"/>
    </row>
    <row r="12" spans="3:16" ht="11.25">
      <c r="C12" s="164" t="s">
        <v>128</v>
      </c>
      <c r="D12" s="59">
        <f>'Segment 2008 Qtr'!M15</f>
        <v>460</v>
      </c>
      <c r="E12" s="164"/>
      <c r="F12" s="59">
        <v>448</v>
      </c>
      <c r="G12" s="35"/>
      <c r="H12" s="59">
        <v>450</v>
      </c>
      <c r="I12" s="35"/>
      <c r="J12" s="59">
        <v>422</v>
      </c>
      <c r="K12" s="71"/>
      <c r="L12" s="59">
        <v>406</v>
      </c>
      <c r="M12" s="71"/>
      <c r="N12" s="59">
        <f t="shared" si="0"/>
        <v>1726</v>
      </c>
      <c r="O12" s="71"/>
      <c r="P12" s="71"/>
    </row>
    <row r="13" spans="3:17" ht="11.25">
      <c r="C13" s="164" t="s">
        <v>126</v>
      </c>
      <c r="D13" s="59">
        <f>'Segment 2008 Qtr'!M16</f>
        <v>362</v>
      </c>
      <c r="E13" s="164"/>
      <c r="F13" s="59">
        <v>372</v>
      </c>
      <c r="G13" s="35"/>
      <c r="H13" s="59">
        <v>345</v>
      </c>
      <c r="I13" s="35"/>
      <c r="J13" s="59">
        <v>344</v>
      </c>
      <c r="K13" s="71"/>
      <c r="L13" s="59">
        <v>344</v>
      </c>
      <c r="M13" s="71"/>
      <c r="N13" s="219">
        <f t="shared" si="0"/>
        <v>1405</v>
      </c>
      <c r="O13" s="71"/>
      <c r="P13" s="71"/>
      <c r="Q13" s="590"/>
    </row>
    <row r="14" spans="3:17" ht="11.25">
      <c r="C14" s="164" t="s">
        <v>353</v>
      </c>
      <c r="D14" s="377">
        <f>+D10-D11-D12-D13</f>
        <v>439</v>
      </c>
      <c r="E14" s="164"/>
      <c r="F14" s="377">
        <f>+F10-F11-F12-F13</f>
        <v>351</v>
      </c>
      <c r="G14" s="204"/>
      <c r="H14" s="377">
        <f>+H10-H11-H12-H13</f>
        <v>350</v>
      </c>
      <c r="I14" s="204"/>
      <c r="J14" s="377">
        <f>+J10-J11-J12-J13</f>
        <v>362</v>
      </c>
      <c r="K14" s="71"/>
      <c r="L14" s="377">
        <f>+L10-L11-L12-L13</f>
        <v>384</v>
      </c>
      <c r="M14" s="236"/>
      <c r="N14" s="377">
        <f>+N10-N11-N12-N13</f>
        <v>1447</v>
      </c>
      <c r="O14" s="236"/>
      <c r="P14" s="236"/>
      <c r="Q14" s="259"/>
    </row>
    <row r="15" spans="3:18" ht="5.25" customHeight="1">
      <c r="C15" s="164"/>
      <c r="D15" s="343"/>
      <c r="E15" s="164"/>
      <c r="F15" s="343"/>
      <c r="G15" s="253"/>
      <c r="H15" s="343"/>
      <c r="I15" s="253"/>
      <c r="J15" s="343"/>
      <c r="K15" s="71"/>
      <c r="L15" s="343"/>
      <c r="M15" s="71"/>
      <c r="N15" s="343"/>
      <c r="O15" s="71"/>
      <c r="P15" s="71"/>
      <c r="Q15" s="259"/>
      <c r="R15" s="8"/>
    </row>
    <row r="16" spans="3:18" ht="11.25">
      <c r="C16" s="164" t="s">
        <v>282</v>
      </c>
      <c r="D16" s="215">
        <f>+'Segment 2008 Qtr'!O17</f>
        <v>16</v>
      </c>
      <c r="E16" s="164"/>
      <c r="F16" s="215">
        <v>16</v>
      </c>
      <c r="G16" s="193"/>
      <c r="H16" s="215">
        <v>30</v>
      </c>
      <c r="I16" s="193"/>
      <c r="J16" s="215">
        <v>30</v>
      </c>
      <c r="K16" s="71"/>
      <c r="L16" s="215">
        <v>29</v>
      </c>
      <c r="M16" s="71"/>
      <c r="N16" s="59">
        <f aca="true" t="shared" si="1" ref="N16:N21">F16+H16+J16+L16</f>
        <v>105</v>
      </c>
      <c r="O16" s="71"/>
      <c r="P16" s="71"/>
      <c r="Q16" s="259"/>
      <c r="R16" s="8"/>
    </row>
    <row r="17" spans="3:18" ht="11.25">
      <c r="C17" s="164" t="s">
        <v>9</v>
      </c>
      <c r="D17" s="215">
        <f>+'Segment 2008 Qtr'!Q19</f>
        <v>489</v>
      </c>
      <c r="E17" s="164"/>
      <c r="F17" s="215">
        <v>504</v>
      </c>
      <c r="G17" s="209"/>
      <c r="H17" s="215">
        <v>492</v>
      </c>
      <c r="I17" s="209"/>
      <c r="J17" s="215">
        <v>471</v>
      </c>
      <c r="K17" s="71"/>
      <c r="L17" s="215">
        <v>451</v>
      </c>
      <c r="M17" s="71"/>
      <c r="N17" s="59">
        <f t="shared" si="1"/>
        <v>1918</v>
      </c>
      <c r="O17" s="71"/>
      <c r="P17" s="71"/>
      <c r="Q17" s="259"/>
      <c r="R17" s="8"/>
    </row>
    <row r="18" spans="3:18" ht="11.25" customHeight="1">
      <c r="C18" s="165" t="s">
        <v>165</v>
      </c>
      <c r="D18" s="215">
        <f>+'Segment 2008 Qtr'!Q26</f>
        <v>-353</v>
      </c>
      <c r="E18" s="165"/>
      <c r="F18" s="215">
        <v>-66</v>
      </c>
      <c r="G18" s="193"/>
      <c r="H18" s="215">
        <v>0</v>
      </c>
      <c r="I18" s="193"/>
      <c r="J18" s="215">
        <v>-11</v>
      </c>
      <c r="K18" s="71"/>
      <c r="L18" s="215">
        <v>16</v>
      </c>
      <c r="M18" s="71"/>
      <c r="N18" s="59">
        <f t="shared" si="1"/>
        <v>-61</v>
      </c>
      <c r="O18" s="71"/>
      <c r="P18" s="71"/>
      <c r="Q18" s="259"/>
      <c r="R18" s="8"/>
    </row>
    <row r="19" spans="3:18" ht="11.25" customHeight="1">
      <c r="C19" s="164" t="s">
        <v>138</v>
      </c>
      <c r="D19" s="215">
        <f>+'Segment 2008 Qtr'!Q21</f>
        <v>46</v>
      </c>
      <c r="E19" s="164"/>
      <c r="F19" s="215">
        <v>43</v>
      </c>
      <c r="G19" s="209"/>
      <c r="H19" s="215">
        <v>44</v>
      </c>
      <c r="I19" s="209"/>
      <c r="J19" s="215">
        <v>42</v>
      </c>
      <c r="K19" s="71"/>
      <c r="L19" s="215">
        <v>46</v>
      </c>
      <c r="M19" s="71"/>
      <c r="N19" s="59">
        <f t="shared" si="1"/>
        <v>175</v>
      </c>
      <c r="O19" s="71"/>
      <c r="P19" s="71"/>
      <c r="Q19" s="259"/>
      <c r="R19" s="8"/>
    </row>
    <row r="20" spans="3:18" ht="11.25">
      <c r="C20" s="1" t="s">
        <v>450</v>
      </c>
      <c r="D20" s="215">
        <f>+'Segment 2008 Qtr'!Q22</f>
        <v>-15</v>
      </c>
      <c r="F20" s="215">
        <v>-49</v>
      </c>
      <c r="G20" s="209"/>
      <c r="H20" s="215">
        <v>-32</v>
      </c>
      <c r="I20" s="209"/>
      <c r="J20" s="215">
        <v>4</v>
      </c>
      <c r="K20" s="71"/>
      <c r="L20" s="215">
        <v>-4</v>
      </c>
      <c r="M20" s="71"/>
      <c r="N20" s="59">
        <f t="shared" si="1"/>
        <v>-81</v>
      </c>
      <c r="O20" s="71"/>
      <c r="P20" s="71"/>
      <c r="Q20" s="259"/>
      <c r="R20" s="8"/>
    </row>
    <row r="21" spans="3:18" ht="11.25">
      <c r="C21" s="164" t="s">
        <v>150</v>
      </c>
      <c r="D21" s="365">
        <f>+'Segment 2008 Qtr'!Q23</f>
        <v>153</v>
      </c>
      <c r="E21" s="173"/>
      <c r="F21" s="365">
        <v>141</v>
      </c>
      <c r="G21" s="209"/>
      <c r="H21" s="365">
        <v>140</v>
      </c>
      <c r="I21" s="209"/>
      <c r="J21" s="365">
        <v>165</v>
      </c>
      <c r="K21" s="71"/>
      <c r="L21" s="365">
        <v>129</v>
      </c>
      <c r="M21" s="71"/>
      <c r="N21" s="219">
        <f t="shared" si="1"/>
        <v>575</v>
      </c>
      <c r="O21" s="71"/>
      <c r="P21" s="71"/>
      <c r="Q21" s="259"/>
      <c r="R21" s="8"/>
    </row>
    <row r="22" spans="3:18" ht="13.5" customHeight="1">
      <c r="C22" s="164" t="s">
        <v>331</v>
      </c>
      <c r="D22" s="204">
        <f>+D14+D16+D17+D20+D18-D19-D21</f>
        <v>377</v>
      </c>
      <c r="E22" s="164"/>
      <c r="F22" s="204">
        <f>+F14+F16+F17+F20+F18-F19-F21</f>
        <v>572</v>
      </c>
      <c r="G22" s="204"/>
      <c r="H22" s="204">
        <f>+H14+H16+H17+H20+H18-H19-H21</f>
        <v>656</v>
      </c>
      <c r="I22" s="204"/>
      <c r="J22" s="204">
        <f>+J14+J16+J17+J20+J18-J19-J21</f>
        <v>649</v>
      </c>
      <c r="K22" s="71"/>
      <c r="L22" s="204">
        <f>+L14+L16+L17+L20+L18-L19-L21</f>
        <v>701</v>
      </c>
      <c r="M22" s="236"/>
      <c r="N22" s="204">
        <f>+N14+N16+N17+N20+N18-N19-N21</f>
        <v>2578</v>
      </c>
      <c r="O22" s="236"/>
      <c r="P22" s="236"/>
      <c r="Q22" s="259"/>
      <c r="R22" s="8"/>
    </row>
    <row r="23" spans="3:18" ht="6.75" customHeight="1">
      <c r="C23" s="164"/>
      <c r="D23" s="329"/>
      <c r="E23" s="164"/>
      <c r="F23" s="244"/>
      <c r="G23" s="204"/>
      <c r="H23" s="244"/>
      <c r="I23" s="204"/>
      <c r="J23" s="244"/>
      <c r="K23" s="71"/>
      <c r="L23" s="244"/>
      <c r="M23" s="204"/>
      <c r="N23" s="244"/>
      <c r="O23" s="204"/>
      <c r="P23" s="204"/>
      <c r="Q23" s="259"/>
      <c r="R23" s="8"/>
    </row>
    <row r="24" spans="3:18" ht="11.25" customHeight="1">
      <c r="C24" s="165" t="s">
        <v>165</v>
      </c>
      <c r="D24" s="329">
        <f>+'Segment 2008 Qtr'!Q26</f>
        <v>-353</v>
      </c>
      <c r="E24" s="165"/>
      <c r="F24" s="215">
        <v>-66</v>
      </c>
      <c r="G24" s="193"/>
      <c r="H24" s="215">
        <v>0</v>
      </c>
      <c r="I24" s="193"/>
      <c r="J24" s="329">
        <v>-11</v>
      </c>
      <c r="K24" s="391"/>
      <c r="L24" s="329">
        <v>16</v>
      </c>
      <c r="M24" s="391"/>
      <c r="N24" s="59">
        <f>F24+H24+J24+L24</f>
        <v>-61</v>
      </c>
      <c r="O24" s="71"/>
      <c r="P24" s="391"/>
      <c r="Q24" s="259"/>
      <c r="R24" s="8"/>
    </row>
    <row r="25" spans="3:18" ht="11.25">
      <c r="C25" s="164" t="s">
        <v>473</v>
      </c>
      <c r="D25" s="215">
        <f>+'Segment 2008 Qtr'!Q27</f>
        <v>-28</v>
      </c>
      <c r="E25" s="165"/>
      <c r="F25" s="329">
        <v>-57</v>
      </c>
      <c r="G25" s="193"/>
      <c r="H25" s="329">
        <v>-38</v>
      </c>
      <c r="I25" s="193"/>
      <c r="J25" s="329">
        <v>0</v>
      </c>
      <c r="K25" s="391"/>
      <c r="L25" s="329">
        <v>0</v>
      </c>
      <c r="M25" s="391"/>
      <c r="N25" s="59">
        <f>F25+H25+J25+L25</f>
        <v>-95</v>
      </c>
      <c r="O25" s="71"/>
      <c r="P25" s="391"/>
      <c r="Q25" s="259"/>
      <c r="R25" s="8"/>
    </row>
    <row r="26" spans="3:18" ht="11.25">
      <c r="C26" s="165" t="s">
        <v>240</v>
      </c>
      <c r="D26" s="209">
        <f>'Segment 2008 Qtr'!Q28</f>
        <v>-33</v>
      </c>
      <c r="E26" s="165"/>
      <c r="F26" s="209">
        <v>-2</v>
      </c>
      <c r="G26" s="193"/>
      <c r="H26" s="209">
        <v>-2</v>
      </c>
      <c r="I26" s="193"/>
      <c r="J26" s="329">
        <v>4</v>
      </c>
      <c r="K26" s="391"/>
      <c r="L26" s="329">
        <v>-22</v>
      </c>
      <c r="M26" s="391"/>
      <c r="N26" s="59">
        <f>F26+H26+J26+L26</f>
        <v>-22</v>
      </c>
      <c r="O26" s="71"/>
      <c r="P26" s="391"/>
      <c r="Q26" s="259"/>
      <c r="R26" s="8"/>
    </row>
    <row r="27" spans="3:18" ht="23.25" customHeight="1" thickBot="1">
      <c r="C27" s="192" t="s">
        <v>483</v>
      </c>
      <c r="D27" s="203">
        <f>+D22-D24-D25+D26</f>
        <v>725</v>
      </c>
      <c r="E27" s="164"/>
      <c r="F27" s="203">
        <f>+F22-F24-F25+F26</f>
        <v>693</v>
      </c>
      <c r="G27" s="204"/>
      <c r="H27" s="203">
        <f>+H22-H24-H25+H26</f>
        <v>692</v>
      </c>
      <c r="I27" s="204"/>
      <c r="J27" s="203">
        <f>+J22-J24-J25+J26</f>
        <v>664</v>
      </c>
      <c r="K27" s="71"/>
      <c r="L27" s="203">
        <f>+L22-L24-L25+L26</f>
        <v>663</v>
      </c>
      <c r="M27" s="236"/>
      <c r="N27" s="203">
        <f>+N22-N24-N25+N26</f>
        <v>2712</v>
      </c>
      <c r="O27" s="236"/>
      <c r="P27" s="236"/>
      <c r="Q27" s="259"/>
      <c r="R27" s="8"/>
    </row>
    <row r="28" spans="3:17" ht="7.5" customHeight="1" thickTop="1">
      <c r="C28" s="177"/>
      <c r="D28" s="177"/>
      <c r="E28" s="177"/>
      <c r="G28" s="200"/>
      <c r="I28" s="200"/>
      <c r="J28" s="200"/>
      <c r="L28" s="200"/>
      <c r="M28" s="200"/>
      <c r="N28" s="204"/>
      <c r="O28" s="200"/>
      <c r="P28" s="200"/>
      <c r="Q28" s="200"/>
    </row>
    <row r="29" spans="3:19" ht="12.75" customHeight="1">
      <c r="C29" s="14" t="s">
        <v>378</v>
      </c>
      <c r="D29" s="524"/>
      <c r="E29" s="479"/>
      <c r="F29" s="477"/>
      <c r="G29" s="478"/>
      <c r="H29" s="477"/>
      <c r="I29" s="478"/>
      <c r="J29" s="477"/>
      <c r="K29" s="478"/>
      <c r="L29" s="477"/>
      <c r="M29" s="478"/>
      <c r="N29" s="542"/>
      <c r="O29" s="478"/>
      <c r="P29" s="478"/>
      <c r="Q29" s="195"/>
      <c r="R29" s="164"/>
      <c r="S29" s="164"/>
    </row>
    <row r="30" spans="3:19" ht="12.75">
      <c r="C30" s="1" t="s">
        <v>283</v>
      </c>
      <c r="D30" s="201">
        <f>(D9/L9)-1</f>
        <v>-0.04179761156505346</v>
      </c>
      <c r="F30" s="201">
        <v>-0.03</v>
      </c>
      <c r="G30" s="307"/>
      <c r="H30" s="465">
        <v>-0.01</v>
      </c>
      <c r="I30" s="307"/>
      <c r="J30" s="201">
        <v>0</v>
      </c>
      <c r="K30" s="71"/>
      <c r="L30" s="201">
        <v>-0.020621729763004026</v>
      </c>
      <c r="M30" s="71"/>
      <c r="N30" s="168">
        <v>-0.013439945559714173</v>
      </c>
      <c r="O30" s="71"/>
      <c r="P30" s="71"/>
      <c r="Q30" s="201"/>
      <c r="R30"/>
      <c r="S30" s="164"/>
    </row>
    <row r="31" spans="3:19" ht="12.75">
      <c r="C31" s="1" t="s">
        <v>284</v>
      </c>
      <c r="D31" s="201">
        <f>(D10/L10)-1</f>
        <v>-0.051436205744822994</v>
      </c>
      <c r="F31" s="201">
        <v>0</v>
      </c>
      <c r="G31" s="307"/>
      <c r="H31" s="201">
        <v>0.01</v>
      </c>
      <c r="I31" s="307"/>
      <c r="J31" s="201">
        <v>0.03</v>
      </c>
      <c r="K31" s="71"/>
      <c r="L31" s="201">
        <v>0.09110787172011658</v>
      </c>
      <c r="M31" s="71"/>
      <c r="N31" s="168">
        <v>0.03272443944247261</v>
      </c>
      <c r="O31" s="71"/>
      <c r="P31" s="71"/>
      <c r="Q31" s="201"/>
      <c r="R31"/>
      <c r="S31" s="171"/>
    </row>
    <row r="32" spans="3:19" ht="12.75">
      <c r="C32" s="14" t="s">
        <v>14</v>
      </c>
      <c r="E32" s="14"/>
      <c r="G32" s="308"/>
      <c r="I32" s="308"/>
      <c r="J32" s="171"/>
      <c r="L32" s="171"/>
      <c r="M32" s="309"/>
      <c r="N32" s="39"/>
      <c r="O32" s="309"/>
      <c r="P32" s="309"/>
      <c r="Q32" s="199"/>
      <c r="R32"/>
      <c r="S32" s="171"/>
    </row>
    <row r="33" spans="3:22" ht="11.25">
      <c r="C33" s="1" t="s">
        <v>53</v>
      </c>
      <c r="D33" s="228">
        <f>+'Consolidated Results'!D9/'Consolidated Results'!D8</f>
        <v>0.708410780669145</v>
      </c>
      <c r="F33" s="228">
        <v>0.6731102850061957</v>
      </c>
      <c r="G33" s="228"/>
      <c r="H33" s="228">
        <v>0.6199862479944992</v>
      </c>
      <c r="I33" s="228"/>
      <c r="J33" s="228">
        <v>0.658965896589659</v>
      </c>
      <c r="L33" s="228">
        <v>0.7221970040853382</v>
      </c>
      <c r="M33" s="474"/>
      <c r="N33" s="474">
        <v>0.6685111533805983</v>
      </c>
      <c r="O33" s="474"/>
      <c r="P33" s="474"/>
      <c r="Q33" s="228"/>
      <c r="R33" s="228"/>
      <c r="S33" s="228"/>
      <c r="T33" s="9"/>
      <c r="V33" s="9"/>
    </row>
    <row r="34" spans="3:19" ht="11.25">
      <c r="C34" s="1" t="s">
        <v>484</v>
      </c>
      <c r="D34" s="168">
        <f>(+D21-D26)/(D27+(D21-D26))</f>
        <v>0.20417124039517015</v>
      </c>
      <c r="F34" s="168">
        <v>0.17105263157894737</v>
      </c>
      <c r="G34" s="307"/>
      <c r="H34" s="168">
        <v>0.17026378896882494</v>
      </c>
      <c r="I34" s="307"/>
      <c r="J34" s="168">
        <v>0.19515151515151516</v>
      </c>
      <c r="L34" s="168">
        <v>0.1855036855036855</v>
      </c>
      <c r="M34" s="310"/>
      <c r="N34" s="168">
        <v>0.18041704442429737</v>
      </c>
      <c r="O34" s="310"/>
      <c r="P34" s="310"/>
      <c r="Q34" s="168"/>
      <c r="R34" s="201"/>
      <c r="S34" s="201"/>
    </row>
    <row r="35" spans="3:19" ht="11.25">
      <c r="C35" s="31" t="s">
        <v>379</v>
      </c>
      <c r="D35" s="344"/>
      <c r="E35" s="31"/>
      <c r="F35" s="344"/>
      <c r="G35" s="344"/>
      <c r="H35" s="344"/>
      <c r="I35" s="344"/>
      <c r="J35" s="400"/>
      <c r="K35" s="344"/>
      <c r="L35" s="400"/>
      <c r="M35" s="344"/>
      <c r="N35" s="39"/>
      <c r="O35" s="344"/>
      <c r="P35" s="344"/>
      <c r="Q35" s="171"/>
      <c r="R35" s="171"/>
      <c r="S35" s="171"/>
    </row>
    <row r="36" spans="3:19" ht="11.25">
      <c r="C36" s="39" t="s">
        <v>166</v>
      </c>
      <c r="D36" s="16">
        <f>+'Segment 2008 Qtr'!M55</f>
        <v>0.556</v>
      </c>
      <c r="E36" s="39"/>
      <c r="F36" s="16">
        <v>0.604</v>
      </c>
      <c r="G36" s="17"/>
      <c r="H36" s="16">
        <v>0.625</v>
      </c>
      <c r="I36" s="17"/>
      <c r="J36" s="16">
        <v>0.614</v>
      </c>
      <c r="K36" s="17"/>
      <c r="L36" s="16">
        <v>0.621</v>
      </c>
      <c r="M36" s="17"/>
      <c r="N36" s="16">
        <v>0.616</v>
      </c>
      <c r="O36" s="17"/>
      <c r="P36" s="17"/>
      <c r="Q36" s="171"/>
      <c r="R36" s="171"/>
      <c r="S36" s="171"/>
    </row>
    <row r="37" spans="3:19" ht="11.25">
      <c r="C37" s="39" t="s">
        <v>167</v>
      </c>
      <c r="D37" s="16">
        <f>+'Segment 2008 Qtr'!M56</f>
        <v>0.162</v>
      </c>
      <c r="E37" s="39"/>
      <c r="F37" s="16">
        <v>0.151</v>
      </c>
      <c r="G37" s="17"/>
      <c r="H37" s="16">
        <v>0.147</v>
      </c>
      <c r="I37" s="17"/>
      <c r="J37" s="16">
        <v>0.145</v>
      </c>
      <c r="K37" s="17"/>
      <c r="L37" s="16">
        <v>0.135</v>
      </c>
      <c r="M37" s="17"/>
      <c r="N37" s="16">
        <v>0.145</v>
      </c>
      <c r="O37" s="17"/>
      <c r="P37" s="17"/>
      <c r="Q37" s="523"/>
      <c r="R37" s="171"/>
      <c r="S37" s="171"/>
    </row>
    <row r="38" spans="3:19" ht="11.25">
      <c r="C38" s="39" t="s">
        <v>168</v>
      </c>
      <c r="D38" s="16">
        <f>+'Segment 2008 Qtr'!M57</f>
        <v>0.128</v>
      </c>
      <c r="E38" s="39"/>
      <c r="F38" s="16">
        <v>0.126</v>
      </c>
      <c r="G38" s="472"/>
      <c r="H38" s="16">
        <v>0.113</v>
      </c>
      <c r="I38" s="472"/>
      <c r="J38" s="16">
        <v>0.117</v>
      </c>
      <c r="K38" s="473"/>
      <c r="L38" s="16">
        <v>0.115</v>
      </c>
      <c r="M38" s="17"/>
      <c r="N38" s="16">
        <v>0.118</v>
      </c>
      <c r="O38" s="17"/>
      <c r="P38" s="17"/>
      <c r="Q38" s="171"/>
      <c r="R38" s="171"/>
      <c r="S38" s="171"/>
    </row>
    <row r="39" spans="3:19" ht="12" thickBot="1">
      <c r="C39" s="332" t="s">
        <v>54</v>
      </c>
      <c r="D39" s="174">
        <f>SUM(D36:D38)</f>
        <v>0.8460000000000001</v>
      </c>
      <c r="E39" s="332"/>
      <c r="F39" s="174">
        <f>SUM(F36:F38)</f>
        <v>0.881</v>
      </c>
      <c r="G39" s="311"/>
      <c r="H39" s="174">
        <f>SUM(H36:H38)</f>
        <v>0.885</v>
      </c>
      <c r="I39" s="311"/>
      <c r="J39" s="174">
        <f>SUM(J36:J38)</f>
        <v>0.876</v>
      </c>
      <c r="K39" s="311"/>
      <c r="L39" s="174">
        <f>SUM(L36:L38)</f>
        <v>0.871</v>
      </c>
      <c r="M39" s="311"/>
      <c r="N39" s="174">
        <f>SUM(N36:N38)</f>
        <v>0.879</v>
      </c>
      <c r="O39" s="311"/>
      <c r="P39" s="311"/>
      <c r="Q39" s="171"/>
      <c r="R39" s="171"/>
      <c r="S39" s="171"/>
    </row>
    <row r="40" spans="3:19" ht="8.25" customHeight="1" thickTop="1">
      <c r="C40" s="332"/>
      <c r="D40" s="311"/>
      <c r="E40" s="332"/>
      <c r="F40" s="311"/>
      <c r="G40" s="311"/>
      <c r="H40" s="311"/>
      <c r="I40" s="311"/>
      <c r="J40" s="311"/>
      <c r="K40" s="311"/>
      <c r="L40" s="311"/>
      <c r="M40" s="311"/>
      <c r="N40" s="311"/>
      <c r="O40" s="311"/>
      <c r="P40" s="311"/>
      <c r="Q40" s="171"/>
      <c r="R40" s="171"/>
      <c r="S40" s="171"/>
    </row>
    <row r="41" spans="3:19" ht="11.25">
      <c r="C41" s="39" t="s">
        <v>369</v>
      </c>
      <c r="D41" s="311">
        <f>+D38+D37</f>
        <v>0.29000000000000004</v>
      </c>
      <c r="E41" s="332"/>
      <c r="F41" s="311">
        <f>+F37+F38</f>
        <v>0.277</v>
      </c>
      <c r="G41" s="311"/>
      <c r="H41" s="311">
        <f>+H37+H38</f>
        <v>0.26</v>
      </c>
      <c r="I41" s="311"/>
      <c r="J41" s="311">
        <f>+J37+J38</f>
        <v>0.262</v>
      </c>
      <c r="K41" s="311"/>
      <c r="L41" s="311">
        <f>+L37+L38</f>
        <v>0.25</v>
      </c>
      <c r="M41" s="311"/>
      <c r="N41" s="311">
        <f>+N37+N38</f>
        <v>0.263</v>
      </c>
      <c r="O41" s="311"/>
      <c r="P41" s="311"/>
      <c r="Q41" s="171"/>
      <c r="R41" s="171"/>
      <c r="S41" s="171"/>
    </row>
    <row r="42" spans="3:19" ht="11.25">
      <c r="C42" s="39" t="s">
        <v>368</v>
      </c>
      <c r="D42" s="311">
        <v>0.258</v>
      </c>
      <c r="E42" s="332"/>
      <c r="F42" s="311">
        <v>0.246</v>
      </c>
      <c r="G42" s="311"/>
      <c r="H42" s="311">
        <v>0.228</v>
      </c>
      <c r="I42" s="311"/>
      <c r="J42" s="311">
        <v>0.236</v>
      </c>
      <c r="K42" s="311"/>
      <c r="L42" s="311">
        <v>0.219</v>
      </c>
      <c r="M42" s="311"/>
      <c r="N42" s="311">
        <v>0.232</v>
      </c>
      <c r="O42" s="311"/>
      <c r="P42" s="311"/>
      <c r="Q42" s="522"/>
      <c r="R42" s="171"/>
      <c r="S42" s="171"/>
    </row>
    <row r="43" spans="3:19" ht="4.5" customHeight="1">
      <c r="C43" s="332"/>
      <c r="D43" s="311"/>
      <c r="E43" s="332"/>
      <c r="F43" s="311"/>
      <c r="G43" s="311"/>
      <c r="H43" s="311"/>
      <c r="I43" s="311"/>
      <c r="J43" s="311"/>
      <c r="K43" s="311"/>
      <c r="L43" s="311"/>
      <c r="M43" s="311"/>
      <c r="N43" s="311"/>
      <c r="O43" s="311"/>
      <c r="P43" s="311"/>
      <c r="Q43" s="171"/>
      <c r="R43" s="171"/>
      <c r="S43" s="171"/>
    </row>
    <row r="44" spans="3:19" ht="12.75">
      <c r="C44" s="31" t="s">
        <v>380</v>
      </c>
      <c r="D44" s="14"/>
      <c r="E44" s="14"/>
      <c r="F44" s="355"/>
      <c r="G44" s="379"/>
      <c r="H44" s="355"/>
      <c r="I44" s="379"/>
      <c r="J44" s="355"/>
      <c r="K44" s="379"/>
      <c r="L44" s="355"/>
      <c r="M44" s="312"/>
      <c r="N44" s="39"/>
      <c r="O44" s="312"/>
      <c r="P44" s="312"/>
      <c r="Q44" s="171"/>
      <c r="R44" s="171"/>
      <c r="S44" s="171"/>
    </row>
    <row r="45" spans="3:19" ht="11.25">
      <c r="C45" s="1" t="s">
        <v>506</v>
      </c>
      <c r="D45" s="34">
        <f>+'Insurance-North American '!D34+'Insurance-Overseas General '!D35+'Global Reinsurance '!D34</f>
        <v>31</v>
      </c>
      <c r="F45" s="34">
        <v>23</v>
      </c>
      <c r="G45" s="71"/>
      <c r="H45" s="34">
        <v>21</v>
      </c>
      <c r="I45" s="71"/>
      <c r="J45" s="34">
        <v>81</v>
      </c>
      <c r="K45" s="55"/>
      <c r="L45" s="34">
        <v>34</v>
      </c>
      <c r="M45" s="55"/>
      <c r="N45" s="34">
        <v>159</v>
      </c>
      <c r="O45" s="55"/>
      <c r="P45" s="55"/>
      <c r="Q45" s="171"/>
      <c r="R45" s="171"/>
      <c r="S45" s="171"/>
    </row>
    <row r="46" spans="3:19" ht="11.25">
      <c r="C46" s="1" t="s">
        <v>498</v>
      </c>
      <c r="D46" s="34">
        <f>+'Insurance-North American '!D35+'Insurance-Overseas General '!D36+'Global Reinsurance '!D35</f>
        <v>-137</v>
      </c>
      <c r="F46" s="34">
        <v>-89</v>
      </c>
      <c r="G46" s="71"/>
      <c r="H46" s="34">
        <v>-70</v>
      </c>
      <c r="I46" s="71"/>
      <c r="J46" s="34">
        <v>-40</v>
      </c>
      <c r="K46" s="55"/>
      <c r="L46" s="34">
        <v>-18</v>
      </c>
      <c r="M46" s="55"/>
      <c r="N46" s="34">
        <v>-217</v>
      </c>
      <c r="O46" s="55"/>
      <c r="P46" s="55"/>
      <c r="Q46" s="171"/>
      <c r="R46" s="171"/>
      <c r="S46" s="171"/>
    </row>
    <row r="47" spans="4:19" ht="6.75" customHeight="1">
      <c r="D47" s="171"/>
      <c r="E47" s="171"/>
      <c r="F47" s="171"/>
      <c r="G47" s="308"/>
      <c r="H47" s="171"/>
      <c r="I47" s="308"/>
      <c r="J47" s="171"/>
      <c r="K47" s="308"/>
      <c r="L47" s="171"/>
      <c r="M47" s="308"/>
      <c r="N47" s="308"/>
      <c r="O47" s="308"/>
      <c r="P47" s="308"/>
      <c r="Q47" s="171"/>
      <c r="R47" s="171"/>
      <c r="S47" s="171"/>
    </row>
    <row r="48" spans="3:19" ht="20.25" customHeight="1">
      <c r="C48" s="600" t="s">
        <v>493</v>
      </c>
      <c r="D48" s="601"/>
      <c r="E48" s="601"/>
      <c r="F48" s="601"/>
      <c r="G48" s="601"/>
      <c r="H48" s="601"/>
      <c r="I48" s="601"/>
      <c r="J48" s="601"/>
      <c r="K48" s="601"/>
      <c r="L48" s="601"/>
      <c r="M48" s="601"/>
      <c r="N48" s="601"/>
      <c r="O48" s="601"/>
      <c r="P48" s="308"/>
      <c r="Q48" s="171"/>
      <c r="R48" s="171"/>
      <c r="S48" s="171"/>
    </row>
    <row r="49" spans="3:19" ht="11.25">
      <c r="C49" s="475" t="s">
        <v>485</v>
      </c>
      <c r="D49" s="171"/>
      <c r="E49" s="171"/>
      <c r="F49" s="171"/>
      <c r="G49" s="308"/>
      <c r="H49" s="171"/>
      <c r="I49" s="308"/>
      <c r="J49" s="171"/>
      <c r="K49" s="308"/>
      <c r="L49" s="171"/>
      <c r="M49" s="308"/>
      <c r="N49" s="308"/>
      <c r="O49" s="308"/>
      <c r="P49" s="308"/>
      <c r="Q49" s="171"/>
      <c r="R49" s="171"/>
      <c r="S49" s="171"/>
    </row>
    <row r="50" spans="3:19" ht="11.25">
      <c r="C50" s="255" t="s">
        <v>377</v>
      </c>
      <c r="P50" s="308"/>
      <c r="Q50" s="171"/>
      <c r="R50" s="171"/>
      <c r="S50" s="171"/>
    </row>
    <row r="51" spans="3:19" ht="12.75">
      <c r="C51" s="600" t="s">
        <v>499</v>
      </c>
      <c r="D51" s="601"/>
      <c r="E51" s="601"/>
      <c r="F51" s="601"/>
      <c r="G51" s="601"/>
      <c r="H51" s="601"/>
      <c r="I51" s="601"/>
      <c r="J51" s="601"/>
      <c r="K51" s="601"/>
      <c r="L51" s="601"/>
      <c r="M51" s="601"/>
      <c r="N51" s="601"/>
      <c r="O51" s="601"/>
      <c r="P51" s="308"/>
      <c r="Q51" s="171"/>
      <c r="R51" s="171"/>
      <c r="S51" s="171"/>
    </row>
    <row r="52" spans="3:19" ht="11.25">
      <c r="C52" s="171"/>
      <c r="D52" s="171"/>
      <c r="E52" s="171"/>
      <c r="F52" s="171"/>
      <c r="G52" s="308"/>
      <c r="H52" s="171"/>
      <c r="I52" s="308"/>
      <c r="J52" s="171"/>
      <c r="K52" s="308"/>
      <c r="L52" s="171"/>
      <c r="M52" s="308"/>
      <c r="N52" s="308"/>
      <c r="O52" s="308"/>
      <c r="P52" s="308"/>
      <c r="Q52" s="171"/>
      <c r="R52" s="171"/>
      <c r="S52" s="171"/>
    </row>
    <row r="53" spans="3:19" ht="11.25">
      <c r="C53" s="171"/>
      <c r="D53" s="171"/>
      <c r="E53" s="171"/>
      <c r="F53" s="171"/>
      <c r="G53" s="308"/>
      <c r="H53" s="171"/>
      <c r="I53" s="308"/>
      <c r="J53" s="171"/>
      <c r="K53" s="308"/>
      <c r="L53" s="171"/>
      <c r="M53" s="308"/>
      <c r="N53" s="308"/>
      <c r="O53" s="308"/>
      <c r="P53" s="308"/>
      <c r="Q53" s="171"/>
      <c r="R53" s="171"/>
      <c r="S53" s="171"/>
    </row>
    <row r="54" spans="3:19" ht="11.25">
      <c r="C54" s="171"/>
      <c r="D54" s="171"/>
      <c r="E54" s="171"/>
      <c r="F54" s="171"/>
      <c r="G54" s="308"/>
      <c r="H54" s="171"/>
      <c r="I54" s="308"/>
      <c r="J54" s="171"/>
      <c r="K54" s="308"/>
      <c r="L54" s="171"/>
      <c r="M54" s="308"/>
      <c r="N54" s="308"/>
      <c r="O54" s="308"/>
      <c r="P54" s="308"/>
      <c r="Q54" s="171"/>
      <c r="R54" s="171"/>
      <c r="S54" s="171"/>
    </row>
    <row r="55" spans="3:19" ht="11.25">
      <c r="C55" s="171"/>
      <c r="D55" s="171"/>
      <c r="E55" s="171"/>
      <c r="F55" s="171"/>
      <c r="G55" s="308"/>
      <c r="H55" s="171"/>
      <c r="I55" s="308"/>
      <c r="J55" s="171"/>
      <c r="K55" s="308"/>
      <c r="L55" s="171"/>
      <c r="M55" s="308"/>
      <c r="N55" s="308"/>
      <c r="O55" s="308"/>
      <c r="P55" s="308"/>
      <c r="Q55" s="171"/>
      <c r="R55" s="171"/>
      <c r="S55" s="171"/>
    </row>
    <row r="56" spans="3:19" ht="11.25">
      <c r="C56" s="171"/>
      <c r="D56" s="171"/>
      <c r="E56" s="171"/>
      <c r="F56" s="171"/>
      <c r="G56" s="308"/>
      <c r="H56" s="171"/>
      <c r="I56" s="308"/>
      <c r="J56" s="171"/>
      <c r="K56" s="308"/>
      <c r="L56" s="171"/>
      <c r="M56" s="308"/>
      <c r="N56" s="308"/>
      <c r="O56" s="308"/>
      <c r="P56" s="308"/>
      <c r="Q56" s="171"/>
      <c r="R56" s="171"/>
      <c r="S56" s="171"/>
    </row>
    <row r="57" spans="3:19" ht="11.25">
      <c r="C57" s="171"/>
      <c r="D57" s="171"/>
      <c r="E57" s="171"/>
      <c r="F57" s="171"/>
      <c r="G57" s="308"/>
      <c r="H57" s="171"/>
      <c r="I57" s="308"/>
      <c r="J57" s="171"/>
      <c r="K57" s="308"/>
      <c r="L57" s="171"/>
      <c r="M57" s="308"/>
      <c r="N57" s="308"/>
      <c r="O57" s="308"/>
      <c r="P57" s="308"/>
      <c r="Q57" s="171"/>
      <c r="R57" s="171"/>
      <c r="S57" s="171"/>
    </row>
    <row r="58" spans="3:19" ht="11.25">
      <c r="C58" s="171"/>
      <c r="D58" s="171"/>
      <c r="E58" s="171"/>
      <c r="F58" s="171"/>
      <c r="G58" s="308"/>
      <c r="H58" s="171"/>
      <c r="I58" s="308"/>
      <c r="J58" s="171"/>
      <c r="K58" s="308"/>
      <c r="L58" s="171"/>
      <c r="M58" s="308"/>
      <c r="N58" s="308"/>
      <c r="O58" s="308"/>
      <c r="P58" s="308"/>
      <c r="Q58" s="171"/>
      <c r="R58" s="171"/>
      <c r="S58" s="171"/>
    </row>
    <row r="59" spans="3:19" ht="11.25">
      <c r="C59" s="171"/>
      <c r="D59" s="171"/>
      <c r="E59" s="171"/>
      <c r="F59" s="171"/>
      <c r="G59" s="308"/>
      <c r="H59" s="171"/>
      <c r="I59" s="308"/>
      <c r="J59" s="171"/>
      <c r="K59" s="308"/>
      <c r="L59" s="171"/>
      <c r="M59" s="308"/>
      <c r="N59" s="308"/>
      <c r="O59" s="308"/>
      <c r="P59" s="308"/>
      <c r="Q59" s="171"/>
      <c r="R59" s="171"/>
      <c r="S59" s="171"/>
    </row>
    <row r="60" spans="3:19" ht="11.25">
      <c r="C60" s="171"/>
      <c r="D60" s="171"/>
      <c r="E60" s="171"/>
      <c r="F60" s="171"/>
      <c r="G60" s="308"/>
      <c r="H60" s="171"/>
      <c r="I60" s="308"/>
      <c r="J60" s="171"/>
      <c r="K60" s="308"/>
      <c r="L60" s="171"/>
      <c r="M60" s="308"/>
      <c r="N60" s="308"/>
      <c r="O60" s="308"/>
      <c r="P60" s="308"/>
      <c r="Q60" s="171"/>
      <c r="R60" s="171"/>
      <c r="S60" s="171"/>
    </row>
    <row r="61" spans="3:19" ht="11.25">
      <c r="C61" s="171"/>
      <c r="D61" s="171"/>
      <c r="E61" s="171"/>
      <c r="F61" s="171"/>
      <c r="G61" s="308"/>
      <c r="H61" s="171"/>
      <c r="I61" s="308"/>
      <c r="J61" s="171"/>
      <c r="K61" s="308"/>
      <c r="L61" s="171"/>
      <c r="M61" s="308"/>
      <c r="N61" s="308"/>
      <c r="O61" s="308"/>
      <c r="P61" s="308"/>
      <c r="Q61" s="171"/>
      <c r="R61" s="171"/>
      <c r="S61" s="171"/>
    </row>
    <row r="62" spans="3:19" ht="11.25">
      <c r="C62" s="171"/>
      <c r="D62" s="171"/>
      <c r="E62" s="171"/>
      <c r="F62" s="171"/>
      <c r="G62" s="308"/>
      <c r="H62" s="171"/>
      <c r="I62" s="308"/>
      <c r="J62" s="171"/>
      <c r="K62" s="308"/>
      <c r="L62" s="171"/>
      <c r="M62" s="308"/>
      <c r="N62" s="308"/>
      <c r="O62" s="308"/>
      <c r="P62" s="308"/>
      <c r="Q62" s="171"/>
      <c r="R62" s="171"/>
      <c r="S62" s="171"/>
    </row>
    <row r="63" spans="3:19" ht="11.25">
      <c r="C63" s="171"/>
      <c r="D63" s="171"/>
      <c r="E63" s="171"/>
      <c r="F63" s="171"/>
      <c r="G63" s="308"/>
      <c r="H63" s="171"/>
      <c r="I63" s="308"/>
      <c r="J63" s="171"/>
      <c r="K63" s="308"/>
      <c r="L63" s="171"/>
      <c r="M63" s="308"/>
      <c r="N63" s="308"/>
      <c r="O63" s="308"/>
      <c r="P63" s="308"/>
      <c r="Q63" s="171"/>
      <c r="R63" s="171"/>
      <c r="S63" s="171"/>
    </row>
    <row r="64" spans="3:19" ht="11.25">
      <c r="C64" s="171"/>
      <c r="D64" s="171"/>
      <c r="E64" s="171"/>
      <c r="F64" s="171"/>
      <c r="G64" s="308"/>
      <c r="H64" s="171"/>
      <c r="I64" s="308"/>
      <c r="J64" s="171"/>
      <c r="K64" s="308"/>
      <c r="L64" s="171"/>
      <c r="M64" s="308"/>
      <c r="N64" s="308"/>
      <c r="O64" s="308"/>
      <c r="P64" s="308"/>
      <c r="Q64" s="171"/>
      <c r="R64" s="171"/>
      <c r="S64" s="171"/>
    </row>
    <row r="65" spans="3:19" ht="11.25">
      <c r="C65" s="171"/>
      <c r="D65" s="171"/>
      <c r="E65" s="171"/>
      <c r="F65" s="171"/>
      <c r="G65" s="308"/>
      <c r="H65" s="171"/>
      <c r="I65" s="308"/>
      <c r="J65" s="171"/>
      <c r="K65" s="308"/>
      <c r="L65" s="171"/>
      <c r="M65" s="308"/>
      <c r="N65" s="308"/>
      <c r="O65" s="308"/>
      <c r="P65" s="308"/>
      <c r="Q65" s="171"/>
      <c r="R65" s="171"/>
      <c r="S65" s="171"/>
    </row>
    <row r="66" spans="3:19" ht="11.25">
      <c r="C66" s="171"/>
      <c r="D66" s="171"/>
      <c r="E66" s="171"/>
      <c r="F66" s="171"/>
      <c r="G66" s="308"/>
      <c r="H66" s="171"/>
      <c r="I66" s="308"/>
      <c r="J66" s="171"/>
      <c r="K66" s="308"/>
      <c r="L66" s="171"/>
      <c r="M66" s="308"/>
      <c r="N66" s="308"/>
      <c r="O66" s="308"/>
      <c r="P66" s="308"/>
      <c r="Q66" s="171"/>
      <c r="R66" s="171"/>
      <c r="S66" s="171"/>
    </row>
    <row r="67" spans="3:19" ht="11.25">
      <c r="C67" s="171"/>
      <c r="D67" s="171"/>
      <c r="E67" s="171"/>
      <c r="F67" s="171"/>
      <c r="G67" s="308"/>
      <c r="H67" s="171"/>
      <c r="I67" s="308"/>
      <c r="J67" s="171"/>
      <c r="K67" s="308"/>
      <c r="L67" s="171"/>
      <c r="M67" s="308"/>
      <c r="N67" s="308"/>
      <c r="O67" s="308"/>
      <c r="P67" s="308"/>
      <c r="Q67" s="171"/>
      <c r="R67" s="171"/>
      <c r="S67" s="171"/>
    </row>
    <row r="68" spans="3:19" ht="11.25">
      <c r="C68" s="171"/>
      <c r="D68" s="171"/>
      <c r="E68" s="171"/>
      <c r="F68" s="171"/>
      <c r="G68" s="308"/>
      <c r="H68" s="171"/>
      <c r="I68" s="308"/>
      <c r="J68" s="171"/>
      <c r="K68" s="308"/>
      <c r="L68" s="171"/>
      <c r="M68" s="308"/>
      <c r="N68" s="308"/>
      <c r="O68" s="308"/>
      <c r="P68" s="308"/>
      <c r="Q68" s="171"/>
      <c r="R68" s="171"/>
      <c r="S68" s="171"/>
    </row>
    <row r="69" spans="3:19" ht="11.25">
      <c r="C69" s="171"/>
      <c r="D69" s="171"/>
      <c r="E69" s="171"/>
      <c r="F69" s="171"/>
      <c r="G69" s="308"/>
      <c r="H69" s="171"/>
      <c r="I69" s="308"/>
      <c r="J69" s="171"/>
      <c r="K69" s="308"/>
      <c r="L69" s="171"/>
      <c r="M69" s="308"/>
      <c r="N69" s="308"/>
      <c r="O69" s="308"/>
      <c r="P69" s="308"/>
      <c r="Q69" s="171"/>
      <c r="R69" s="171"/>
      <c r="S69" s="171"/>
    </row>
    <row r="70" spans="3:19" ht="11.25">
      <c r="C70" s="171"/>
      <c r="D70" s="171"/>
      <c r="E70" s="171"/>
      <c r="F70" s="171"/>
      <c r="G70" s="308"/>
      <c r="H70" s="171"/>
      <c r="I70" s="308"/>
      <c r="J70" s="171"/>
      <c r="K70" s="308"/>
      <c r="L70" s="171"/>
      <c r="M70" s="308"/>
      <c r="N70" s="308"/>
      <c r="O70" s="308"/>
      <c r="P70" s="308"/>
      <c r="Q70" s="171"/>
      <c r="R70" s="171"/>
      <c r="S70" s="171"/>
    </row>
    <row r="71" spans="3:19" ht="11.25">
      <c r="C71" s="171"/>
      <c r="D71" s="171"/>
      <c r="E71" s="171"/>
      <c r="F71" s="171"/>
      <c r="G71" s="308"/>
      <c r="H71" s="171"/>
      <c r="I71" s="308"/>
      <c r="J71" s="171"/>
      <c r="K71" s="308"/>
      <c r="L71" s="171"/>
      <c r="M71" s="308"/>
      <c r="N71" s="308"/>
      <c r="O71" s="308"/>
      <c r="P71" s="308"/>
      <c r="Q71" s="171"/>
      <c r="R71" s="171"/>
      <c r="S71" s="171"/>
    </row>
    <row r="72" spans="3:19" ht="11.25">
      <c r="C72" s="171"/>
      <c r="D72" s="171"/>
      <c r="E72" s="171"/>
      <c r="F72" s="171"/>
      <c r="G72" s="308"/>
      <c r="H72" s="171"/>
      <c r="I72" s="308"/>
      <c r="J72" s="171"/>
      <c r="K72" s="308"/>
      <c r="L72" s="171"/>
      <c r="M72" s="308"/>
      <c r="N72" s="308"/>
      <c r="O72" s="308"/>
      <c r="P72" s="308"/>
      <c r="Q72" s="171"/>
      <c r="R72" s="171"/>
      <c r="S72" s="171"/>
    </row>
    <row r="73" spans="3:19" ht="11.25">
      <c r="C73" s="171"/>
      <c r="D73" s="171"/>
      <c r="E73" s="171"/>
      <c r="F73" s="171"/>
      <c r="G73" s="308"/>
      <c r="H73" s="171"/>
      <c r="I73" s="308"/>
      <c r="J73" s="171"/>
      <c r="K73" s="308"/>
      <c r="L73" s="171"/>
      <c r="M73" s="308"/>
      <c r="N73" s="308"/>
      <c r="O73" s="308"/>
      <c r="P73" s="308"/>
      <c r="Q73" s="171"/>
      <c r="R73" s="171"/>
      <c r="S73" s="171"/>
    </row>
    <row r="74" spans="3:19" ht="11.25">
      <c r="C74" s="171"/>
      <c r="D74" s="171"/>
      <c r="E74" s="171"/>
      <c r="F74" s="171"/>
      <c r="G74" s="308"/>
      <c r="H74" s="171"/>
      <c r="I74" s="308"/>
      <c r="J74" s="171"/>
      <c r="K74" s="308"/>
      <c r="L74" s="171"/>
      <c r="M74" s="308"/>
      <c r="N74" s="308"/>
      <c r="O74" s="308"/>
      <c r="P74" s="308"/>
      <c r="Q74" s="171"/>
      <c r="R74" s="171"/>
      <c r="S74" s="171"/>
    </row>
    <row r="75" spans="3:19" ht="11.25">
      <c r="C75" s="171"/>
      <c r="D75" s="171"/>
      <c r="E75" s="171"/>
      <c r="F75" s="171"/>
      <c r="G75" s="308"/>
      <c r="H75" s="171"/>
      <c r="I75" s="308"/>
      <c r="J75" s="171"/>
      <c r="K75" s="308"/>
      <c r="L75" s="171"/>
      <c r="M75" s="308"/>
      <c r="N75" s="308"/>
      <c r="O75" s="308"/>
      <c r="P75" s="308"/>
      <c r="Q75" s="171"/>
      <c r="R75" s="171"/>
      <c r="S75" s="171"/>
    </row>
    <row r="76" spans="3:19" ht="11.25">
      <c r="C76" s="171"/>
      <c r="D76" s="171"/>
      <c r="E76" s="171"/>
      <c r="F76" s="171"/>
      <c r="G76" s="308"/>
      <c r="H76" s="171"/>
      <c r="I76" s="308"/>
      <c r="J76" s="171"/>
      <c r="K76" s="308"/>
      <c r="L76" s="171"/>
      <c r="M76" s="308"/>
      <c r="N76" s="308"/>
      <c r="O76" s="308"/>
      <c r="P76" s="308"/>
      <c r="Q76" s="171"/>
      <c r="R76" s="171"/>
      <c r="S76" s="171"/>
    </row>
    <row r="77" spans="3:19" ht="11.25">
      <c r="C77" s="171"/>
      <c r="D77" s="171"/>
      <c r="E77" s="171"/>
      <c r="F77" s="171"/>
      <c r="G77" s="308"/>
      <c r="H77" s="171"/>
      <c r="I77" s="308"/>
      <c r="J77" s="171"/>
      <c r="K77" s="308"/>
      <c r="L77" s="171"/>
      <c r="M77" s="308"/>
      <c r="N77" s="308"/>
      <c r="O77" s="308"/>
      <c r="P77" s="308"/>
      <c r="Q77" s="171"/>
      <c r="R77" s="171"/>
      <c r="S77" s="171"/>
    </row>
    <row r="78" spans="3:19" ht="11.25">
      <c r="C78" s="171"/>
      <c r="D78" s="171"/>
      <c r="E78" s="171"/>
      <c r="F78" s="171"/>
      <c r="G78" s="308"/>
      <c r="H78" s="171"/>
      <c r="I78" s="308"/>
      <c r="J78" s="171"/>
      <c r="K78" s="308"/>
      <c r="L78" s="171"/>
      <c r="M78" s="308"/>
      <c r="N78" s="308"/>
      <c r="O78" s="308"/>
      <c r="P78" s="308"/>
      <c r="Q78" s="171"/>
      <c r="R78" s="171"/>
      <c r="S78" s="171"/>
    </row>
    <row r="79" spans="3:19" ht="11.25">
      <c r="C79" s="171"/>
      <c r="D79" s="171"/>
      <c r="E79" s="171"/>
      <c r="F79" s="171"/>
      <c r="G79" s="308"/>
      <c r="H79" s="171"/>
      <c r="I79" s="308"/>
      <c r="J79" s="171"/>
      <c r="K79" s="308"/>
      <c r="L79" s="171"/>
      <c r="M79" s="308"/>
      <c r="N79" s="308"/>
      <c r="O79" s="308"/>
      <c r="P79" s="308"/>
      <c r="Q79" s="171"/>
      <c r="R79" s="171"/>
      <c r="S79" s="171"/>
    </row>
    <row r="80" spans="3:19" ht="11.25">
      <c r="C80" s="171"/>
      <c r="D80" s="171"/>
      <c r="E80" s="171"/>
      <c r="F80" s="171"/>
      <c r="G80" s="308"/>
      <c r="H80" s="171"/>
      <c r="I80" s="308"/>
      <c r="J80" s="171"/>
      <c r="K80" s="308"/>
      <c r="L80" s="171"/>
      <c r="M80" s="308"/>
      <c r="N80" s="308"/>
      <c r="O80" s="308"/>
      <c r="P80" s="308"/>
      <c r="Q80" s="171"/>
      <c r="R80" s="171"/>
      <c r="S80" s="171"/>
    </row>
    <row r="81" spans="3:19" ht="11.25">
      <c r="C81" s="171"/>
      <c r="D81" s="171"/>
      <c r="E81" s="171"/>
      <c r="F81" s="171"/>
      <c r="G81" s="308"/>
      <c r="H81" s="171"/>
      <c r="I81" s="308"/>
      <c r="J81" s="171"/>
      <c r="K81" s="308"/>
      <c r="L81" s="171"/>
      <c r="M81" s="308"/>
      <c r="N81" s="308"/>
      <c r="O81" s="308"/>
      <c r="P81" s="308"/>
      <c r="Q81" s="171"/>
      <c r="R81" s="171"/>
      <c r="S81" s="171"/>
    </row>
    <row r="82" spans="3:19" ht="11.25">
      <c r="C82" s="171"/>
      <c r="D82" s="171"/>
      <c r="E82" s="171"/>
      <c r="F82" s="171"/>
      <c r="G82" s="308"/>
      <c r="H82" s="171"/>
      <c r="I82" s="308"/>
      <c r="J82" s="171"/>
      <c r="K82" s="308"/>
      <c r="L82" s="171"/>
      <c r="M82" s="308"/>
      <c r="N82" s="308"/>
      <c r="O82" s="308"/>
      <c r="P82" s="308"/>
      <c r="Q82" s="171"/>
      <c r="R82" s="171"/>
      <c r="S82" s="171"/>
    </row>
    <row r="83" spans="3:19" ht="11.25">
      <c r="C83" s="171"/>
      <c r="D83" s="171"/>
      <c r="E83" s="171"/>
      <c r="F83" s="171"/>
      <c r="G83" s="308"/>
      <c r="H83" s="171"/>
      <c r="I83" s="308"/>
      <c r="J83" s="171"/>
      <c r="K83" s="308"/>
      <c r="L83" s="171"/>
      <c r="M83" s="308"/>
      <c r="N83" s="308"/>
      <c r="O83" s="308"/>
      <c r="P83" s="308"/>
      <c r="Q83" s="171"/>
      <c r="R83" s="171"/>
      <c r="S83" s="171"/>
    </row>
    <row r="84" spans="3:19" ht="11.25">
      <c r="C84" s="171"/>
      <c r="D84" s="171"/>
      <c r="E84" s="171"/>
      <c r="F84" s="171"/>
      <c r="G84" s="308"/>
      <c r="H84" s="171"/>
      <c r="I84" s="308"/>
      <c r="J84" s="171"/>
      <c r="K84" s="308"/>
      <c r="L84" s="171"/>
      <c r="M84" s="308"/>
      <c r="N84" s="308"/>
      <c r="O84" s="308"/>
      <c r="P84" s="308"/>
      <c r="Q84" s="171"/>
      <c r="R84" s="171"/>
      <c r="S84" s="171"/>
    </row>
    <row r="85" spans="3:19" ht="11.25">
      <c r="C85" s="171"/>
      <c r="D85" s="171"/>
      <c r="E85" s="171"/>
      <c r="F85" s="171"/>
      <c r="G85" s="308"/>
      <c r="H85" s="171"/>
      <c r="I85" s="308"/>
      <c r="J85" s="171"/>
      <c r="K85" s="308"/>
      <c r="L85" s="171"/>
      <c r="M85" s="308"/>
      <c r="N85" s="308"/>
      <c r="O85" s="308"/>
      <c r="P85" s="308"/>
      <c r="Q85" s="171"/>
      <c r="R85" s="171"/>
      <c r="S85" s="171"/>
    </row>
    <row r="86" spans="3:19" ht="11.25">
      <c r="C86" s="171"/>
      <c r="D86" s="171"/>
      <c r="E86" s="171"/>
      <c r="F86" s="171"/>
      <c r="G86" s="308"/>
      <c r="H86" s="171"/>
      <c r="I86" s="308"/>
      <c r="J86" s="171"/>
      <c r="K86" s="308"/>
      <c r="L86" s="171"/>
      <c r="M86" s="308"/>
      <c r="N86" s="308"/>
      <c r="O86" s="308"/>
      <c r="P86" s="308"/>
      <c r="Q86" s="171"/>
      <c r="R86" s="171"/>
      <c r="S86" s="171"/>
    </row>
    <row r="87" spans="3:19" ht="11.25">
      <c r="C87" s="171"/>
      <c r="D87" s="171"/>
      <c r="E87" s="171"/>
      <c r="F87" s="171"/>
      <c r="G87" s="308"/>
      <c r="H87" s="171"/>
      <c r="I87" s="308"/>
      <c r="J87" s="171"/>
      <c r="K87" s="308"/>
      <c r="L87" s="171"/>
      <c r="M87" s="308"/>
      <c r="N87" s="308"/>
      <c r="O87" s="308"/>
      <c r="P87" s="308"/>
      <c r="Q87" s="171"/>
      <c r="R87" s="171"/>
      <c r="S87" s="171"/>
    </row>
    <row r="88" spans="3:19" ht="11.25">
      <c r="C88" s="171"/>
      <c r="D88" s="171"/>
      <c r="E88" s="171"/>
      <c r="F88" s="171"/>
      <c r="G88" s="308"/>
      <c r="H88" s="171"/>
      <c r="I88" s="308"/>
      <c r="J88" s="171"/>
      <c r="K88" s="308"/>
      <c r="L88" s="171"/>
      <c r="M88" s="308"/>
      <c r="N88" s="308"/>
      <c r="O88" s="308"/>
      <c r="P88" s="308"/>
      <c r="Q88" s="171"/>
      <c r="R88" s="171"/>
      <c r="S88" s="171"/>
    </row>
    <row r="89" spans="3:19" ht="11.25">
      <c r="C89" s="171"/>
      <c r="D89" s="171"/>
      <c r="E89" s="171"/>
      <c r="F89" s="171"/>
      <c r="G89" s="308"/>
      <c r="H89" s="171"/>
      <c r="I89" s="308"/>
      <c r="J89" s="171"/>
      <c r="K89" s="308"/>
      <c r="L89" s="171"/>
      <c r="M89" s="308"/>
      <c r="N89" s="308"/>
      <c r="O89" s="308"/>
      <c r="P89" s="308"/>
      <c r="Q89" s="171"/>
      <c r="R89" s="171"/>
      <c r="S89" s="171"/>
    </row>
    <row r="90" spans="3:19" ht="11.25">
      <c r="C90" s="171"/>
      <c r="D90" s="171"/>
      <c r="E90" s="171"/>
      <c r="F90" s="171"/>
      <c r="G90" s="308"/>
      <c r="H90" s="171"/>
      <c r="I90" s="308"/>
      <c r="J90" s="171"/>
      <c r="K90" s="308"/>
      <c r="L90" s="171"/>
      <c r="M90" s="308"/>
      <c r="N90" s="308"/>
      <c r="O90" s="308"/>
      <c r="P90" s="308"/>
      <c r="Q90" s="171"/>
      <c r="R90" s="171"/>
      <c r="S90" s="171"/>
    </row>
    <row r="91" spans="3:19" ht="11.25">
      <c r="C91" s="171"/>
      <c r="D91" s="171"/>
      <c r="E91" s="171"/>
      <c r="F91" s="171"/>
      <c r="G91" s="308"/>
      <c r="H91" s="171"/>
      <c r="I91" s="308"/>
      <c r="J91" s="171"/>
      <c r="K91" s="308"/>
      <c r="L91" s="171"/>
      <c r="M91" s="308"/>
      <c r="N91" s="308"/>
      <c r="O91" s="308"/>
      <c r="P91" s="308"/>
      <c r="Q91" s="171"/>
      <c r="R91" s="171"/>
      <c r="S91" s="171"/>
    </row>
    <row r="92" spans="3:19" ht="11.25">
      <c r="C92" s="171"/>
      <c r="D92" s="171"/>
      <c r="E92" s="171"/>
      <c r="F92" s="171"/>
      <c r="G92" s="308"/>
      <c r="H92" s="171"/>
      <c r="I92" s="308"/>
      <c r="J92" s="171"/>
      <c r="K92" s="308"/>
      <c r="L92" s="171"/>
      <c r="M92" s="308"/>
      <c r="N92" s="308"/>
      <c r="O92" s="308"/>
      <c r="P92" s="308"/>
      <c r="Q92" s="171"/>
      <c r="R92" s="171"/>
      <c r="S92" s="171"/>
    </row>
    <row r="93" spans="3:19" ht="11.25">
      <c r="C93" s="171"/>
      <c r="D93" s="171"/>
      <c r="E93" s="171"/>
      <c r="F93" s="171"/>
      <c r="G93" s="308"/>
      <c r="H93" s="171"/>
      <c r="I93" s="308"/>
      <c r="J93" s="171"/>
      <c r="K93" s="308"/>
      <c r="L93" s="171"/>
      <c r="M93" s="308"/>
      <c r="N93" s="308"/>
      <c r="O93" s="308"/>
      <c r="P93" s="308"/>
      <c r="Q93" s="171"/>
      <c r="R93" s="171"/>
      <c r="S93" s="171"/>
    </row>
    <row r="94" spans="3:19" ht="11.25">
      <c r="C94" s="171"/>
      <c r="D94" s="171"/>
      <c r="E94" s="171"/>
      <c r="F94" s="171"/>
      <c r="G94" s="308"/>
      <c r="H94" s="171"/>
      <c r="I94" s="308"/>
      <c r="J94" s="171"/>
      <c r="K94" s="308"/>
      <c r="L94" s="171"/>
      <c r="M94" s="308"/>
      <c r="N94" s="308"/>
      <c r="O94" s="308"/>
      <c r="P94" s="308"/>
      <c r="Q94" s="171"/>
      <c r="R94" s="171"/>
      <c r="S94" s="171"/>
    </row>
    <row r="95" spans="3:19" ht="11.25">
      <c r="C95" s="171"/>
      <c r="D95" s="171"/>
      <c r="E95" s="171"/>
      <c r="F95" s="171"/>
      <c r="G95" s="308"/>
      <c r="H95" s="171"/>
      <c r="I95" s="308"/>
      <c r="J95" s="171"/>
      <c r="K95" s="308"/>
      <c r="L95" s="171"/>
      <c r="M95" s="308"/>
      <c r="N95" s="308"/>
      <c r="O95" s="308"/>
      <c r="P95" s="308"/>
      <c r="Q95" s="171"/>
      <c r="R95" s="171"/>
      <c r="S95" s="171"/>
    </row>
    <row r="96" spans="3:19" ht="11.25">
      <c r="C96" s="171"/>
      <c r="D96" s="171"/>
      <c r="E96" s="171"/>
      <c r="F96" s="171"/>
      <c r="G96" s="308"/>
      <c r="H96" s="171"/>
      <c r="I96" s="308"/>
      <c r="J96" s="171"/>
      <c r="K96" s="308"/>
      <c r="L96" s="171"/>
      <c r="M96" s="308"/>
      <c r="N96" s="308"/>
      <c r="O96" s="308"/>
      <c r="P96" s="308"/>
      <c r="Q96" s="171"/>
      <c r="R96" s="171"/>
      <c r="S96" s="171"/>
    </row>
    <row r="97" spans="3:19" ht="11.25">
      <c r="C97" s="171"/>
      <c r="D97" s="171"/>
      <c r="E97" s="171"/>
      <c r="F97" s="171"/>
      <c r="G97" s="308"/>
      <c r="H97" s="171"/>
      <c r="I97" s="308"/>
      <c r="J97" s="171"/>
      <c r="K97" s="308"/>
      <c r="L97" s="171"/>
      <c r="M97" s="308"/>
      <c r="N97" s="308"/>
      <c r="O97" s="308"/>
      <c r="P97" s="308"/>
      <c r="Q97" s="171"/>
      <c r="R97" s="171"/>
      <c r="S97" s="171"/>
    </row>
    <row r="98" spans="3:19" ht="11.25">
      <c r="C98" s="171"/>
      <c r="D98" s="171"/>
      <c r="E98" s="171"/>
      <c r="F98" s="171"/>
      <c r="G98" s="308"/>
      <c r="H98" s="171"/>
      <c r="I98" s="308"/>
      <c r="J98" s="171"/>
      <c r="K98" s="308"/>
      <c r="L98" s="171"/>
      <c r="M98" s="308"/>
      <c r="N98" s="308"/>
      <c r="O98" s="308"/>
      <c r="P98" s="308"/>
      <c r="Q98" s="171"/>
      <c r="R98" s="171"/>
      <c r="S98" s="171"/>
    </row>
    <row r="99" spans="3:19" ht="11.25">
      <c r="C99" s="171"/>
      <c r="D99" s="171"/>
      <c r="E99" s="171"/>
      <c r="F99" s="171"/>
      <c r="G99" s="308"/>
      <c r="H99" s="171"/>
      <c r="I99" s="308"/>
      <c r="J99" s="171"/>
      <c r="K99" s="308"/>
      <c r="L99" s="171"/>
      <c r="M99" s="308"/>
      <c r="N99" s="308"/>
      <c r="O99" s="308"/>
      <c r="P99" s="308"/>
      <c r="Q99" s="171"/>
      <c r="R99" s="171"/>
      <c r="S99" s="171"/>
    </row>
    <row r="100" spans="3:19" ht="11.25">
      <c r="C100" s="171"/>
      <c r="D100" s="171"/>
      <c r="E100" s="171"/>
      <c r="F100" s="171"/>
      <c r="G100" s="308"/>
      <c r="H100" s="171"/>
      <c r="I100" s="308"/>
      <c r="J100" s="171"/>
      <c r="K100" s="308"/>
      <c r="L100" s="171"/>
      <c r="M100" s="308"/>
      <c r="N100" s="308"/>
      <c r="O100" s="308"/>
      <c r="P100" s="308"/>
      <c r="Q100" s="171"/>
      <c r="R100" s="171"/>
      <c r="S100" s="171"/>
    </row>
    <row r="101" spans="3:19" ht="11.25">
      <c r="C101" s="171"/>
      <c r="D101" s="171"/>
      <c r="E101" s="171"/>
      <c r="F101" s="171"/>
      <c r="G101" s="308"/>
      <c r="H101" s="171"/>
      <c r="I101" s="308"/>
      <c r="J101" s="171"/>
      <c r="K101" s="308"/>
      <c r="L101" s="171"/>
      <c r="M101" s="308"/>
      <c r="N101" s="308"/>
      <c r="O101" s="308"/>
      <c r="P101" s="308"/>
      <c r="Q101" s="171"/>
      <c r="R101" s="171"/>
      <c r="S101" s="171"/>
    </row>
    <row r="102" spans="3:19" ht="11.25">
      <c r="C102" s="171"/>
      <c r="D102" s="171"/>
      <c r="E102" s="171"/>
      <c r="F102" s="171"/>
      <c r="G102" s="308"/>
      <c r="H102" s="171"/>
      <c r="I102" s="308"/>
      <c r="J102" s="171"/>
      <c r="K102" s="308"/>
      <c r="L102" s="171"/>
      <c r="M102" s="308"/>
      <c r="N102" s="308"/>
      <c r="O102" s="308"/>
      <c r="P102" s="308"/>
      <c r="Q102" s="171"/>
      <c r="R102" s="171"/>
      <c r="S102" s="171"/>
    </row>
    <row r="103" spans="3:19" ht="11.25">
      <c r="C103" s="171"/>
      <c r="D103" s="171"/>
      <c r="E103" s="171"/>
      <c r="F103" s="171"/>
      <c r="G103" s="308"/>
      <c r="H103" s="171"/>
      <c r="I103" s="308"/>
      <c r="J103" s="171"/>
      <c r="K103" s="308"/>
      <c r="L103" s="171"/>
      <c r="M103" s="308"/>
      <c r="N103" s="308"/>
      <c r="O103" s="308"/>
      <c r="P103" s="308"/>
      <c r="Q103" s="171"/>
      <c r="R103" s="171"/>
      <c r="S103" s="171"/>
    </row>
    <row r="104" spans="3:19" ht="11.25">
      <c r="C104" s="171"/>
      <c r="D104" s="171"/>
      <c r="E104" s="171"/>
      <c r="F104" s="171"/>
      <c r="G104" s="308"/>
      <c r="H104" s="171"/>
      <c r="I104" s="308"/>
      <c r="J104" s="171"/>
      <c r="K104" s="308"/>
      <c r="L104" s="171"/>
      <c r="M104" s="308"/>
      <c r="N104" s="308"/>
      <c r="O104" s="308"/>
      <c r="P104" s="308"/>
      <c r="Q104" s="171"/>
      <c r="R104" s="171"/>
      <c r="S104" s="171"/>
    </row>
    <row r="105" spans="3:19" ht="11.25">
      <c r="C105" s="171"/>
      <c r="D105" s="171"/>
      <c r="E105" s="171"/>
      <c r="F105" s="171"/>
      <c r="G105" s="308"/>
      <c r="H105" s="171"/>
      <c r="I105" s="308"/>
      <c r="J105" s="171"/>
      <c r="K105" s="308"/>
      <c r="L105" s="171"/>
      <c r="M105" s="308"/>
      <c r="N105" s="308"/>
      <c r="O105" s="308"/>
      <c r="P105" s="308"/>
      <c r="Q105" s="171"/>
      <c r="R105" s="171"/>
      <c r="S105" s="171"/>
    </row>
    <row r="106" spans="3:19" ht="11.25">
      <c r="C106" s="171"/>
      <c r="D106" s="171"/>
      <c r="E106" s="171"/>
      <c r="F106" s="171"/>
      <c r="G106" s="308"/>
      <c r="H106" s="171"/>
      <c r="I106" s="308"/>
      <c r="J106" s="171"/>
      <c r="K106" s="308"/>
      <c r="L106" s="171"/>
      <c r="M106" s="308"/>
      <c r="N106" s="308"/>
      <c r="O106" s="308"/>
      <c r="P106" s="308"/>
      <c r="Q106" s="171"/>
      <c r="R106" s="171"/>
      <c r="S106" s="171"/>
    </row>
    <row r="107" spans="3:19" ht="11.25">
      <c r="C107" s="171"/>
      <c r="D107" s="171"/>
      <c r="E107" s="171"/>
      <c r="F107" s="171"/>
      <c r="G107" s="308"/>
      <c r="H107" s="171"/>
      <c r="I107" s="308"/>
      <c r="J107" s="171"/>
      <c r="K107" s="308"/>
      <c r="L107" s="171"/>
      <c r="M107" s="308"/>
      <c r="N107" s="308"/>
      <c r="O107" s="308"/>
      <c r="P107" s="308"/>
      <c r="Q107" s="171"/>
      <c r="R107" s="171"/>
      <c r="S107" s="171"/>
    </row>
    <row r="108" spans="3:19" ht="11.25">
      <c r="C108" s="171"/>
      <c r="D108" s="171"/>
      <c r="E108" s="171"/>
      <c r="F108" s="171"/>
      <c r="G108" s="308"/>
      <c r="H108" s="171"/>
      <c r="I108" s="308"/>
      <c r="J108" s="171"/>
      <c r="K108" s="308"/>
      <c r="L108" s="171"/>
      <c r="M108" s="308"/>
      <c r="N108" s="308"/>
      <c r="O108" s="308"/>
      <c r="P108" s="308"/>
      <c r="Q108" s="171"/>
      <c r="R108" s="171"/>
      <c r="S108" s="171"/>
    </row>
    <row r="109" spans="3:19" ht="11.25">
      <c r="C109" s="171"/>
      <c r="D109" s="171"/>
      <c r="E109" s="171"/>
      <c r="F109" s="171"/>
      <c r="G109" s="308"/>
      <c r="H109" s="171"/>
      <c r="I109" s="308"/>
      <c r="J109" s="171"/>
      <c r="K109" s="308"/>
      <c r="L109" s="171"/>
      <c r="M109" s="308"/>
      <c r="N109" s="308"/>
      <c r="O109" s="308"/>
      <c r="P109" s="308"/>
      <c r="Q109" s="171"/>
      <c r="R109" s="171"/>
      <c r="S109" s="171"/>
    </row>
    <row r="110" spans="3:19" ht="11.25">
      <c r="C110" s="171"/>
      <c r="D110" s="171"/>
      <c r="E110" s="171"/>
      <c r="F110" s="171"/>
      <c r="G110" s="308"/>
      <c r="H110" s="171"/>
      <c r="I110" s="308"/>
      <c r="J110" s="171"/>
      <c r="K110" s="308"/>
      <c r="L110" s="171"/>
      <c r="M110" s="308"/>
      <c r="N110" s="308"/>
      <c r="O110" s="308"/>
      <c r="P110" s="308"/>
      <c r="Q110" s="171"/>
      <c r="R110" s="171"/>
      <c r="S110" s="171"/>
    </row>
    <row r="111" spans="3:19" ht="11.25">
      <c r="C111" s="171"/>
      <c r="D111" s="171"/>
      <c r="E111" s="171"/>
      <c r="F111" s="171"/>
      <c r="G111" s="308"/>
      <c r="H111" s="171"/>
      <c r="I111" s="308"/>
      <c r="J111" s="171"/>
      <c r="K111" s="308"/>
      <c r="L111" s="171"/>
      <c r="M111" s="308"/>
      <c r="N111" s="308"/>
      <c r="O111" s="308"/>
      <c r="P111" s="308"/>
      <c r="Q111" s="171"/>
      <c r="R111" s="171"/>
      <c r="S111" s="171"/>
    </row>
    <row r="112" spans="3:19" ht="11.25">
      <c r="C112" s="171"/>
      <c r="D112" s="171"/>
      <c r="E112" s="171"/>
      <c r="F112" s="171"/>
      <c r="G112" s="308"/>
      <c r="H112" s="171"/>
      <c r="I112" s="308"/>
      <c r="J112" s="171"/>
      <c r="K112" s="308"/>
      <c r="L112" s="171"/>
      <c r="M112" s="308"/>
      <c r="N112" s="308"/>
      <c r="O112" s="308"/>
      <c r="P112" s="308"/>
      <c r="Q112" s="171"/>
      <c r="R112" s="171"/>
      <c r="S112" s="171"/>
    </row>
    <row r="113" spans="3:19" ht="11.25">
      <c r="C113" s="171"/>
      <c r="D113" s="171"/>
      <c r="E113" s="171"/>
      <c r="F113" s="171"/>
      <c r="G113" s="308"/>
      <c r="H113" s="171"/>
      <c r="I113" s="308"/>
      <c r="J113" s="171"/>
      <c r="K113" s="308"/>
      <c r="L113" s="171"/>
      <c r="M113" s="308"/>
      <c r="N113" s="308"/>
      <c r="O113" s="308"/>
      <c r="P113" s="308"/>
      <c r="Q113" s="171"/>
      <c r="R113" s="171"/>
      <c r="S113" s="171"/>
    </row>
    <row r="114" spans="3:19" ht="11.25">
      <c r="C114" s="171"/>
      <c r="D114" s="171"/>
      <c r="E114" s="171"/>
      <c r="F114" s="171"/>
      <c r="G114" s="308"/>
      <c r="H114" s="171"/>
      <c r="I114" s="308"/>
      <c r="J114" s="171"/>
      <c r="K114" s="308"/>
      <c r="L114" s="171"/>
      <c r="M114" s="308"/>
      <c r="N114" s="308"/>
      <c r="O114" s="308"/>
      <c r="P114" s="308"/>
      <c r="Q114" s="171"/>
      <c r="R114" s="171"/>
      <c r="S114" s="171"/>
    </row>
  </sheetData>
  <mergeCells count="6">
    <mergeCell ref="C51:O51"/>
    <mergeCell ref="C48:O48"/>
    <mergeCell ref="C1:P1"/>
    <mergeCell ref="C2:P2"/>
    <mergeCell ref="C3:P3"/>
    <mergeCell ref="C4:P4"/>
  </mergeCells>
  <hyperlinks>
    <hyperlink ref="C49" location="'Reconciliation Non-GAAP'!Print_Area" display="(2) See page 23 Non-GAAP Financial Measures."/>
  </hyperlinks>
  <printOptions/>
  <pageMargins left="0.5" right="0.5" top="0.5" bottom="0.35" header="0.75" footer="0.1"/>
  <pageSetup fitToHeight="1" fitToWidth="1" horizontalDpi="600" verticalDpi="600" orientation="landscape" scale="93" r:id="rId2"/>
  <headerFooter alignWithMargins="0">
    <oddFooter>&amp;L&amp;A&amp;R&amp;"Arial,Regular"&amp;8Page 2</oddFooter>
  </headerFooter>
  <drawing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B1:BX63"/>
  <sheetViews>
    <sheetView workbookViewId="0" topLeftCell="A1">
      <selection activeCell="A5" sqref="A5"/>
    </sheetView>
  </sheetViews>
  <sheetFormatPr defaultColWidth="9.33203125" defaultRowHeight="12.75"/>
  <cols>
    <col min="1" max="2" width="3.33203125" style="64" customWidth="1"/>
    <col min="3" max="3" width="45.66015625" style="64" customWidth="1"/>
    <col min="4" max="4" width="3.83203125" style="64" customWidth="1"/>
    <col min="5" max="5" width="12.83203125" style="64" customWidth="1"/>
    <col min="6" max="6" width="3.66015625" style="64" customWidth="1"/>
    <col min="7" max="7" width="12.83203125" style="64" customWidth="1"/>
    <col min="8" max="8" width="3.66015625" style="64" customWidth="1"/>
    <col min="9" max="9" width="12.83203125" style="514" customWidth="1"/>
    <col min="10" max="10" width="3.66015625" style="514" customWidth="1"/>
    <col min="11" max="11" width="12.83203125" style="514" customWidth="1"/>
    <col min="12" max="12" width="3.83203125" style="514" customWidth="1"/>
    <col min="13" max="13" width="12.83203125" style="514" customWidth="1"/>
    <col min="14" max="17" width="3.83203125" style="64" customWidth="1"/>
    <col min="18" max="18" width="14.83203125" style="64" customWidth="1"/>
    <col min="19" max="16384" width="10.66015625" style="64" customWidth="1"/>
  </cols>
  <sheetData>
    <row r="1" spans="2:25" ht="14.25" customHeight="1">
      <c r="B1" s="320"/>
      <c r="C1" s="602" t="s">
        <v>88</v>
      </c>
      <c r="D1" s="602"/>
      <c r="E1" s="602"/>
      <c r="F1" s="602"/>
      <c r="G1" s="602"/>
      <c r="H1" s="602"/>
      <c r="I1" s="602"/>
      <c r="J1" s="602"/>
      <c r="K1" s="602"/>
      <c r="L1" s="602"/>
      <c r="M1" s="602"/>
      <c r="N1" s="602"/>
      <c r="O1" s="602"/>
      <c r="P1" s="602"/>
      <c r="Q1" s="320"/>
      <c r="R1" s="320"/>
      <c r="S1" s="320"/>
      <c r="T1" s="320"/>
      <c r="U1" s="320"/>
      <c r="V1" s="320"/>
      <c r="W1" s="320"/>
      <c r="X1" s="320"/>
      <c r="Y1" s="320"/>
    </row>
    <row r="2" spans="3:18" ht="11.25" customHeight="1">
      <c r="C2" s="624" t="s">
        <v>160</v>
      </c>
      <c r="D2" s="624"/>
      <c r="E2" s="624"/>
      <c r="F2" s="624"/>
      <c r="G2" s="624"/>
      <c r="H2" s="624"/>
      <c r="I2" s="624"/>
      <c r="J2" s="624"/>
      <c r="K2" s="624"/>
      <c r="L2" s="624"/>
      <c r="M2" s="624"/>
      <c r="N2" s="624"/>
      <c r="O2" s="624"/>
      <c r="P2" s="624"/>
      <c r="Q2" s="470"/>
      <c r="R2" s="470"/>
    </row>
    <row r="3" spans="3:18" ht="11.25" customHeight="1">
      <c r="C3" s="623" t="s">
        <v>238</v>
      </c>
      <c r="D3" s="623"/>
      <c r="E3" s="623"/>
      <c r="F3" s="623"/>
      <c r="G3" s="623"/>
      <c r="H3" s="623"/>
      <c r="I3" s="623"/>
      <c r="J3" s="623"/>
      <c r="K3" s="623"/>
      <c r="L3" s="623"/>
      <c r="M3" s="623"/>
      <c r="N3" s="623"/>
      <c r="O3" s="623"/>
      <c r="P3" s="623"/>
      <c r="Q3" s="469"/>
      <c r="R3" s="469"/>
    </row>
    <row r="4" spans="3:17" ht="7.5" customHeight="1">
      <c r="C4" s="98"/>
      <c r="D4" s="98"/>
      <c r="E4" s="98"/>
      <c r="F4" s="98"/>
      <c r="G4" s="98"/>
      <c r="H4" s="98"/>
      <c r="I4" s="550"/>
      <c r="J4" s="550"/>
      <c r="K4" s="550"/>
      <c r="L4" s="550"/>
      <c r="M4" s="550"/>
      <c r="N4" s="98"/>
      <c r="O4" s="98"/>
      <c r="P4" s="98"/>
      <c r="Q4" s="98"/>
    </row>
    <row r="5" spans="3:18" ht="11.25" customHeight="1">
      <c r="C5" s="458"/>
      <c r="D5" s="458"/>
      <c r="E5" s="395">
        <v>39172</v>
      </c>
      <c r="F5" s="508"/>
      <c r="G5" s="508" t="s">
        <v>206</v>
      </c>
      <c r="H5" s="395"/>
      <c r="I5" s="554"/>
      <c r="J5" s="484"/>
      <c r="K5" s="554"/>
      <c r="L5" s="484"/>
      <c r="M5" s="554"/>
      <c r="N5" s="484"/>
      <c r="O5" s="484"/>
      <c r="P5" s="433"/>
      <c r="Q5" s="433"/>
      <c r="R5" s="433"/>
    </row>
    <row r="6" spans="5:18" ht="12.75" customHeight="1">
      <c r="E6" s="156">
        <v>2008</v>
      </c>
      <c r="F6" s="156"/>
      <c r="G6" s="156">
        <v>2007</v>
      </c>
      <c r="H6" s="156"/>
      <c r="I6" s="551"/>
      <c r="J6" s="429"/>
      <c r="K6" s="551"/>
      <c r="L6" s="429"/>
      <c r="M6" s="551"/>
      <c r="N6" s="77"/>
      <c r="O6" s="77"/>
      <c r="P6" s="156"/>
      <c r="Q6" s="433"/>
      <c r="R6" s="156"/>
    </row>
    <row r="7" spans="5:18" ht="12.75" customHeight="1">
      <c r="E7" s="157" t="s">
        <v>162</v>
      </c>
      <c r="F7" s="305"/>
      <c r="G7" s="157" t="s">
        <v>303</v>
      </c>
      <c r="H7" s="305"/>
      <c r="I7" s="552"/>
      <c r="J7" s="429"/>
      <c r="K7" s="552"/>
      <c r="L7" s="429"/>
      <c r="M7" s="552"/>
      <c r="N7" s="77"/>
      <c r="O7" s="77"/>
      <c r="P7" s="305"/>
      <c r="Q7" s="433"/>
      <c r="R7" s="305"/>
    </row>
    <row r="8" spans="3:18" ht="12.75" customHeight="1">
      <c r="C8" s="171" t="s">
        <v>134</v>
      </c>
      <c r="D8" s="171"/>
      <c r="E8" s="305"/>
      <c r="F8" s="305"/>
      <c r="G8" s="305"/>
      <c r="H8" s="305"/>
      <c r="I8" s="552"/>
      <c r="J8" s="309"/>
      <c r="K8" s="552"/>
      <c r="L8" s="309"/>
      <c r="M8" s="552"/>
      <c r="N8" s="308"/>
      <c r="O8" s="308"/>
      <c r="P8" s="305"/>
      <c r="Q8" s="433"/>
      <c r="R8" s="116"/>
    </row>
    <row r="9" spans="3:75" ht="12.75" customHeight="1">
      <c r="C9" s="72" t="s">
        <v>73</v>
      </c>
      <c r="D9" s="72"/>
      <c r="E9" s="99">
        <v>32619</v>
      </c>
      <c r="F9" s="99"/>
      <c r="G9" s="99">
        <v>33184</v>
      </c>
      <c r="H9" s="99"/>
      <c r="I9" s="101"/>
      <c r="J9" s="383"/>
      <c r="K9" s="101"/>
      <c r="L9" s="383"/>
      <c r="M9" s="101"/>
      <c r="N9" s="97"/>
      <c r="O9" s="97"/>
      <c r="P9" s="101"/>
      <c r="Q9" s="433"/>
      <c r="R9" s="101"/>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row>
    <row r="10" spans="3:75" ht="12.75" customHeight="1">
      <c r="C10" s="72" t="s">
        <v>256</v>
      </c>
      <c r="D10" s="72"/>
      <c r="E10" s="306">
        <v>2913</v>
      </c>
      <c r="F10" s="306"/>
      <c r="G10" s="306">
        <v>2987</v>
      </c>
      <c r="H10" s="306"/>
      <c r="I10" s="306"/>
      <c r="J10" s="383"/>
      <c r="K10" s="306"/>
      <c r="L10" s="383"/>
      <c r="M10" s="306"/>
      <c r="N10" s="97"/>
      <c r="O10" s="97"/>
      <c r="P10" s="81"/>
      <c r="Q10" s="433"/>
      <c r="R10" s="434"/>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row>
    <row r="11" spans="3:76" ht="12.75" customHeight="1">
      <c r="C11" s="1" t="s">
        <v>74</v>
      </c>
      <c r="D11" s="1"/>
      <c r="E11" s="306">
        <v>1660</v>
      </c>
      <c r="F11" s="306"/>
      <c r="G11" s="306">
        <v>1837</v>
      </c>
      <c r="H11" s="306"/>
      <c r="I11" s="306"/>
      <c r="J11" s="71"/>
      <c r="K11" s="591"/>
      <c r="L11" s="71"/>
      <c r="M11" s="306"/>
      <c r="N11" s="7"/>
      <c r="O11" s="7"/>
      <c r="P11" s="81"/>
      <c r="Q11" s="433"/>
      <c r="R11" s="81"/>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row>
    <row r="12" spans="3:76" ht="12.75" customHeight="1">
      <c r="C12" s="72" t="s">
        <v>305</v>
      </c>
      <c r="D12" s="72"/>
      <c r="E12" s="306">
        <v>4795</v>
      </c>
      <c r="F12" s="306"/>
      <c r="G12" s="306">
        <v>2631</v>
      </c>
      <c r="H12" s="306"/>
      <c r="I12" s="306"/>
      <c r="J12" s="383"/>
      <c r="K12" s="306"/>
      <c r="L12" s="383"/>
      <c r="M12" s="306"/>
      <c r="N12" s="97"/>
      <c r="O12" s="97"/>
      <c r="P12" s="81"/>
      <c r="Q12" s="383"/>
      <c r="R12" s="81"/>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row>
    <row r="13" spans="3:76" ht="12.75" customHeight="1">
      <c r="C13" s="1" t="s">
        <v>198</v>
      </c>
      <c r="D13" s="1"/>
      <c r="E13" s="306">
        <v>1243</v>
      </c>
      <c r="F13" s="306"/>
      <c r="G13" s="306">
        <v>1140</v>
      </c>
      <c r="H13" s="306"/>
      <c r="I13" s="306"/>
      <c r="J13" s="71"/>
      <c r="K13" s="306"/>
      <c r="L13" s="71"/>
      <c r="M13" s="306"/>
      <c r="N13" s="7"/>
      <c r="O13" s="7"/>
      <c r="P13" s="81"/>
      <c r="Q13" s="71"/>
      <c r="R13" s="81"/>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3:76" ht="12.75" customHeight="1">
      <c r="C14" s="1" t="s">
        <v>239</v>
      </c>
      <c r="D14" s="1"/>
      <c r="E14" s="380">
        <f>SUM(E9:E13)</f>
        <v>43230</v>
      </c>
      <c r="F14" s="306"/>
      <c r="G14" s="380">
        <f>SUM(G9:G13)</f>
        <v>41779</v>
      </c>
      <c r="H14" s="306"/>
      <c r="I14" s="306"/>
      <c r="J14" s="71"/>
      <c r="K14" s="306"/>
      <c r="L14" s="71"/>
      <c r="M14" s="306"/>
      <c r="N14" s="7"/>
      <c r="O14" s="7"/>
      <c r="P14" s="306"/>
      <c r="Q14" s="71"/>
      <c r="R14" s="306"/>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row>
    <row r="15" spans="3:76" ht="4.5" customHeight="1">
      <c r="C15" s="1"/>
      <c r="D15" s="1"/>
      <c r="E15" s="39"/>
      <c r="F15" s="39"/>
      <c r="G15" s="39"/>
      <c r="H15" s="39"/>
      <c r="I15" s="71"/>
      <c r="J15" s="71"/>
      <c r="K15" s="71"/>
      <c r="L15" s="71"/>
      <c r="M15" s="71"/>
      <c r="N15" s="7"/>
      <c r="O15" s="7"/>
      <c r="P15" s="71"/>
      <c r="Q15" s="71"/>
      <c r="R15" s="101"/>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3:76" ht="12.75" customHeight="1">
      <c r="C16" s="1" t="s">
        <v>96</v>
      </c>
      <c r="D16" s="1"/>
      <c r="E16" s="306">
        <v>511</v>
      </c>
      <c r="F16" s="306"/>
      <c r="G16" s="306">
        <v>510</v>
      </c>
      <c r="H16" s="306"/>
      <c r="I16" s="306"/>
      <c r="J16" s="71"/>
      <c r="K16" s="306"/>
      <c r="L16" s="71"/>
      <c r="M16" s="306"/>
      <c r="N16" s="7"/>
      <c r="O16" s="7"/>
      <c r="P16" s="81"/>
      <c r="Q16" s="71"/>
      <c r="R16" s="81"/>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3:76" ht="12.75" customHeight="1">
      <c r="C17" s="1" t="s">
        <v>156</v>
      </c>
      <c r="D17" s="1"/>
      <c r="E17" s="306">
        <v>2361</v>
      </c>
      <c r="F17" s="306"/>
      <c r="G17" s="306">
        <v>2109</v>
      </c>
      <c r="H17" s="306"/>
      <c r="I17" s="306"/>
      <c r="J17" s="71"/>
      <c r="K17" s="306"/>
      <c r="L17" s="71"/>
      <c r="M17" s="306"/>
      <c r="N17" s="7"/>
      <c r="O17" s="7"/>
      <c r="P17" s="81"/>
      <c r="Q17" s="71"/>
      <c r="R17" s="81"/>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3:76" ht="12.75" customHeight="1">
      <c r="C18" s="1" t="s">
        <v>97</v>
      </c>
      <c r="D18" s="1"/>
      <c r="E18" s="306">
        <v>3748</v>
      </c>
      <c r="F18" s="306"/>
      <c r="G18" s="306">
        <v>3540</v>
      </c>
      <c r="H18" s="306"/>
      <c r="I18" s="306"/>
      <c r="J18" s="71"/>
      <c r="K18" s="306"/>
      <c r="L18" s="71"/>
      <c r="M18" s="306"/>
      <c r="N18" s="7"/>
      <c r="O18" s="7"/>
      <c r="P18" s="81"/>
      <c r="Q18" s="71"/>
      <c r="R18" s="81"/>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3:76" ht="12.75" customHeight="1">
      <c r="C19" s="1" t="s">
        <v>98</v>
      </c>
      <c r="D19" s="1"/>
      <c r="E19" s="306">
        <v>13969</v>
      </c>
      <c r="F19" s="306"/>
      <c r="G19" s="306">
        <v>14362</v>
      </c>
      <c r="H19" s="306"/>
      <c r="I19" s="306"/>
      <c r="J19" s="71"/>
      <c r="K19" s="306"/>
      <c r="L19" s="71"/>
      <c r="M19" s="306"/>
      <c r="N19" s="7"/>
      <c r="O19" s="7"/>
      <c r="P19" s="81"/>
      <c r="Q19" s="71"/>
      <c r="R19" s="81"/>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3:76" ht="12.75" customHeight="1">
      <c r="C20" s="1" t="s">
        <v>99</v>
      </c>
      <c r="D20" s="1"/>
      <c r="E20" s="306">
        <v>1220</v>
      </c>
      <c r="F20" s="306"/>
      <c r="G20" s="306">
        <v>1121</v>
      </c>
      <c r="H20" s="306"/>
      <c r="I20" s="306"/>
      <c r="J20" s="71"/>
      <c r="K20" s="306"/>
      <c r="L20" s="71"/>
      <c r="M20" s="306"/>
      <c r="N20" s="7"/>
      <c r="O20" s="7"/>
      <c r="P20" s="81"/>
      <c r="Q20" s="71"/>
      <c r="R20" s="8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3:76" ht="12.75" customHeight="1">
      <c r="C21" s="1" t="s">
        <v>100</v>
      </c>
      <c r="D21" s="1"/>
      <c r="E21" s="306">
        <v>1742</v>
      </c>
      <c r="F21" s="306"/>
      <c r="G21" s="306">
        <v>1600</v>
      </c>
      <c r="H21" s="306"/>
      <c r="I21" s="306"/>
      <c r="J21" s="71"/>
      <c r="K21" s="306"/>
      <c r="L21" s="71"/>
      <c r="M21" s="306"/>
      <c r="N21" s="7"/>
      <c r="O21" s="7"/>
      <c r="P21" s="81"/>
      <c r="Q21" s="71"/>
      <c r="R21" s="81"/>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3:76" ht="12.75" customHeight="1">
      <c r="C22" s="1" t="s">
        <v>101</v>
      </c>
      <c r="D22" s="1"/>
      <c r="E22" s="306">
        <v>2763</v>
      </c>
      <c r="F22" s="306"/>
      <c r="G22" s="306">
        <v>2731</v>
      </c>
      <c r="H22" s="306"/>
      <c r="I22" s="306"/>
      <c r="J22" s="71"/>
      <c r="K22" s="306"/>
      <c r="L22" s="71"/>
      <c r="M22" s="306"/>
      <c r="N22" s="7"/>
      <c r="O22" s="7"/>
      <c r="P22" s="81"/>
      <c r="Q22" s="71"/>
      <c r="R22" s="81"/>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3:76" ht="12.75" customHeight="1">
      <c r="C23" s="1" t="s">
        <v>102</v>
      </c>
      <c r="D23" s="1"/>
      <c r="E23" s="306">
        <v>1054</v>
      </c>
      <c r="F23" s="306"/>
      <c r="G23" s="306">
        <v>1087</v>
      </c>
      <c r="H23" s="306"/>
      <c r="I23" s="306"/>
      <c r="J23" s="71"/>
      <c r="K23" s="306"/>
      <c r="L23" s="71"/>
      <c r="M23" s="306"/>
      <c r="N23" s="7"/>
      <c r="O23" s="7"/>
      <c r="P23" s="81"/>
      <c r="Q23" s="71"/>
      <c r="R23" s="81"/>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3:76" ht="12.75" customHeight="1">
      <c r="C24" s="1" t="s">
        <v>254</v>
      </c>
      <c r="D24" s="1"/>
      <c r="E24" s="306">
        <v>776</v>
      </c>
      <c r="F24" s="306"/>
      <c r="G24" s="306">
        <v>773</v>
      </c>
      <c r="H24" s="306"/>
      <c r="I24" s="306"/>
      <c r="J24" s="71"/>
      <c r="K24" s="306"/>
      <c r="L24" s="71"/>
      <c r="M24" s="306"/>
      <c r="N24" s="7"/>
      <c r="O24" s="7"/>
      <c r="P24" s="81"/>
      <c r="Q24" s="71"/>
      <c r="R24" s="81"/>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3:76" ht="12.75" customHeight="1">
      <c r="C25" s="1" t="s">
        <v>103</v>
      </c>
      <c r="D25" s="1"/>
      <c r="E25" s="306">
        <v>2545</v>
      </c>
      <c r="F25" s="306"/>
      <c r="G25" s="306">
        <v>2478</v>
      </c>
      <c r="H25" s="306"/>
      <c r="I25" s="306"/>
      <c r="J25" s="71"/>
      <c r="K25" s="306"/>
      <c r="L25" s="71"/>
      <c r="M25" s="306"/>
      <c r="N25" s="7"/>
      <c r="O25" s="7"/>
      <c r="P25" s="81"/>
      <c r="Q25" s="71"/>
      <c r="R25" s="81"/>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3:76" ht="12.75" customHeight="1" thickBot="1">
      <c r="C26" s="1" t="s">
        <v>172</v>
      </c>
      <c r="D26" s="1"/>
      <c r="E26" s="381">
        <f>SUM(E14:E25)</f>
        <v>73919</v>
      </c>
      <c r="F26" s="1"/>
      <c r="G26" s="381">
        <f>SUM(G14:G25)</f>
        <v>72090</v>
      </c>
      <c r="H26" s="1"/>
      <c r="I26" s="101"/>
      <c r="J26" s="71"/>
      <c r="K26" s="101"/>
      <c r="L26" s="71"/>
      <c r="M26" s="101"/>
      <c r="N26" s="7"/>
      <c r="O26" s="7"/>
      <c r="P26" s="101"/>
      <c r="Q26" s="71"/>
      <c r="R26" s="101"/>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3:76" ht="4.5" customHeight="1" thickTop="1">
      <c r="C27" s="1"/>
      <c r="D27" s="1"/>
      <c r="E27" s="39"/>
      <c r="F27" s="39"/>
      <c r="G27" s="39"/>
      <c r="H27" s="39"/>
      <c r="I27" s="71"/>
      <c r="J27" s="71"/>
      <c r="K27" s="71"/>
      <c r="L27" s="71"/>
      <c r="M27" s="71"/>
      <c r="N27" s="7"/>
      <c r="O27" s="7"/>
      <c r="P27" s="71"/>
      <c r="Q27" s="71"/>
      <c r="R27" s="101"/>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3:76" ht="12.75" customHeight="1">
      <c r="C28" s="171" t="s">
        <v>135</v>
      </c>
      <c r="D28" s="171"/>
      <c r="E28" s="501"/>
      <c r="F28" s="501"/>
      <c r="G28" s="501"/>
      <c r="H28" s="501"/>
      <c r="I28" s="555"/>
      <c r="J28" s="309"/>
      <c r="K28" s="382"/>
      <c r="L28" s="309"/>
      <c r="M28" s="382"/>
      <c r="N28" s="308"/>
      <c r="O28" s="308"/>
      <c r="P28" s="382"/>
      <c r="Q28" s="382"/>
      <c r="R28" s="43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row>
    <row r="29" spans="3:76" ht="12.75" customHeight="1">
      <c r="C29" s="1" t="s">
        <v>104</v>
      </c>
      <c r="D29" s="1"/>
      <c r="E29" s="99">
        <v>37182</v>
      </c>
      <c r="F29" s="99"/>
      <c r="G29" s="99">
        <v>37112</v>
      </c>
      <c r="H29" s="99"/>
      <c r="I29" s="101"/>
      <c r="J29" s="71"/>
      <c r="K29" s="101"/>
      <c r="L29" s="71"/>
      <c r="M29" s="101"/>
      <c r="N29" s="7"/>
      <c r="O29" s="7"/>
      <c r="P29" s="101"/>
      <c r="Q29" s="71"/>
      <c r="R29" s="101"/>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row>
    <row r="30" spans="3:76" ht="12.75" customHeight="1">
      <c r="C30" s="1" t="s">
        <v>105</v>
      </c>
      <c r="D30" s="1"/>
      <c r="E30" s="306">
        <v>6653</v>
      </c>
      <c r="F30" s="306"/>
      <c r="G30" s="306">
        <v>6227</v>
      </c>
      <c r="H30" s="306"/>
      <c r="I30" s="306"/>
      <c r="J30" s="71"/>
      <c r="K30" s="306"/>
      <c r="L30" s="71"/>
      <c r="M30" s="306"/>
      <c r="N30" s="7"/>
      <c r="O30" s="7"/>
      <c r="P30" s="81"/>
      <c r="Q30" s="71"/>
      <c r="R30" s="81"/>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row>
    <row r="31" spans="3:76" ht="12.75" customHeight="1">
      <c r="C31" s="1" t="s">
        <v>106</v>
      </c>
      <c r="D31" s="1"/>
      <c r="E31" s="306">
        <v>632</v>
      </c>
      <c r="F31" s="306"/>
      <c r="G31" s="306">
        <v>545</v>
      </c>
      <c r="H31" s="306"/>
      <c r="I31" s="306"/>
      <c r="J31" s="71"/>
      <c r="K31" s="306"/>
      <c r="L31" s="71"/>
      <c r="M31" s="306"/>
      <c r="N31" s="7"/>
      <c r="O31" s="7"/>
      <c r="P31" s="81"/>
      <c r="Q31" s="71"/>
      <c r="R31" s="81"/>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row>
    <row r="32" spans="3:76" ht="12.75" customHeight="1">
      <c r="C32" s="1" t="s">
        <v>107</v>
      </c>
      <c r="D32" s="1"/>
      <c r="E32" s="306">
        <v>2756</v>
      </c>
      <c r="F32" s="306"/>
      <c r="G32" s="306">
        <v>2843</v>
      </c>
      <c r="H32" s="306"/>
      <c r="I32" s="306"/>
      <c r="J32" s="71"/>
      <c r="K32" s="306"/>
      <c r="L32" s="71"/>
      <c r="M32" s="306"/>
      <c r="N32" s="7"/>
      <c r="O32" s="7"/>
      <c r="P32" s="81"/>
      <c r="Q32" s="71"/>
      <c r="R32" s="81"/>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row>
    <row r="33" spans="3:76" ht="12.75" customHeight="1">
      <c r="C33" s="1" t="s">
        <v>217</v>
      </c>
      <c r="D33" s="1"/>
      <c r="E33" s="306">
        <v>362</v>
      </c>
      <c r="F33" s="306"/>
      <c r="G33" s="306">
        <v>351</v>
      </c>
      <c r="H33" s="306"/>
      <c r="I33" s="306"/>
      <c r="J33" s="71"/>
      <c r="K33" s="306"/>
      <c r="L33" s="71"/>
      <c r="M33" s="306"/>
      <c r="N33" s="7"/>
      <c r="O33" s="7"/>
      <c r="P33" s="81"/>
      <c r="Q33" s="71"/>
      <c r="R33" s="81"/>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row>
    <row r="34" spans="3:76" ht="12.75" customHeight="1">
      <c r="C34" s="1" t="s">
        <v>255</v>
      </c>
      <c r="D34" s="1"/>
      <c r="E34" s="306">
        <v>2361</v>
      </c>
      <c r="F34" s="306"/>
      <c r="G34" s="306">
        <v>2109</v>
      </c>
      <c r="H34" s="306"/>
      <c r="I34" s="306"/>
      <c r="J34" s="71"/>
      <c r="K34" s="306"/>
      <c r="L34" s="71"/>
      <c r="M34" s="306"/>
      <c r="N34" s="7"/>
      <c r="O34" s="7"/>
      <c r="P34" s="81"/>
      <c r="Q34" s="71"/>
      <c r="R34" s="81"/>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row>
    <row r="35" spans="3:76" ht="12.75" customHeight="1">
      <c r="C35" s="1" t="s">
        <v>304</v>
      </c>
      <c r="D35" s="1"/>
      <c r="E35" s="306">
        <v>1391</v>
      </c>
      <c r="F35" s="306"/>
      <c r="G35" s="306">
        <v>1798</v>
      </c>
      <c r="H35" s="306"/>
      <c r="I35" s="306"/>
      <c r="J35" s="71"/>
      <c r="K35" s="306"/>
      <c r="L35" s="71"/>
      <c r="M35" s="306"/>
      <c r="N35" s="7"/>
      <c r="O35" s="7"/>
      <c r="P35" s="81"/>
      <c r="Q35" s="71"/>
      <c r="R35" s="81"/>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row>
    <row r="36" spans="3:76" ht="12.75" customHeight="1">
      <c r="C36" s="1" t="s">
        <v>108</v>
      </c>
      <c r="D36" s="480"/>
      <c r="E36" s="306">
        <v>1885</v>
      </c>
      <c r="F36" s="306"/>
      <c r="G36" s="306">
        <v>1825</v>
      </c>
      <c r="H36" s="306"/>
      <c r="I36" s="306"/>
      <c r="J36" s="71"/>
      <c r="K36" s="306"/>
      <c r="L36" s="71"/>
      <c r="M36" s="306"/>
      <c r="N36" s="7"/>
      <c r="O36" s="7"/>
      <c r="P36" s="81"/>
      <c r="Q36" s="71"/>
      <c r="R36" s="81"/>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row>
    <row r="37" spans="3:76" ht="12.75" customHeight="1">
      <c r="C37" s="1" t="s">
        <v>325</v>
      </c>
      <c r="D37" s="1"/>
      <c r="E37" s="306">
        <v>198</v>
      </c>
      <c r="F37" s="306"/>
      <c r="G37" s="306">
        <v>111</v>
      </c>
      <c r="H37" s="306"/>
      <c r="I37" s="306"/>
      <c r="J37" s="71"/>
      <c r="K37" s="306"/>
      <c r="L37" s="71"/>
      <c r="M37" s="306"/>
      <c r="N37" s="7"/>
      <c r="O37" s="7"/>
      <c r="P37" s="81"/>
      <c r="Q37" s="71"/>
      <c r="R37" s="81"/>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row>
    <row r="38" spans="3:76" ht="12.75" customHeight="1">
      <c r="C38" s="1" t="s">
        <v>109</v>
      </c>
      <c r="D38" s="1"/>
      <c r="E38" s="306">
        <v>1341</v>
      </c>
      <c r="F38" s="306"/>
      <c r="G38" s="306">
        <v>372</v>
      </c>
      <c r="H38" s="306"/>
      <c r="I38" s="306"/>
      <c r="J38" s="71"/>
      <c r="K38" s="306"/>
      <c r="L38" s="71"/>
      <c r="M38" s="306"/>
      <c r="N38" s="7"/>
      <c r="O38" s="7"/>
      <c r="P38" s="81"/>
      <c r="Q38" s="71"/>
      <c r="R38" s="81"/>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row>
    <row r="39" spans="3:76" ht="12.75" customHeight="1">
      <c r="C39" s="1" t="s">
        <v>110</v>
      </c>
      <c r="D39" s="1"/>
      <c r="E39" s="306">
        <v>2114</v>
      </c>
      <c r="F39" s="306"/>
      <c r="G39" s="306">
        <v>1811</v>
      </c>
      <c r="H39" s="306"/>
      <c r="I39" s="306"/>
      <c r="J39" s="71"/>
      <c r="K39" s="306"/>
      <c r="L39" s="71"/>
      <c r="M39" s="306"/>
      <c r="N39" s="7"/>
      <c r="O39" s="7"/>
      <c r="P39" s="81"/>
      <c r="Q39" s="71"/>
      <c r="R39" s="81"/>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row>
    <row r="40" spans="3:76" ht="12.75" customHeight="1">
      <c r="C40" s="1" t="s">
        <v>111</v>
      </c>
      <c r="D40" s="1"/>
      <c r="E40" s="306">
        <v>309</v>
      </c>
      <c r="F40" s="306"/>
      <c r="G40" s="306">
        <v>309</v>
      </c>
      <c r="H40" s="306"/>
      <c r="I40" s="306"/>
      <c r="J40" s="71"/>
      <c r="K40" s="306"/>
      <c r="L40" s="71"/>
      <c r="M40" s="306"/>
      <c r="N40" s="7"/>
      <c r="O40" s="7"/>
      <c r="P40" s="81"/>
      <c r="Q40" s="71"/>
      <c r="R40" s="81"/>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row>
    <row r="41" spans="3:76" ht="12.75" customHeight="1">
      <c r="C41" s="1" t="s">
        <v>112</v>
      </c>
      <c r="D41" s="1"/>
      <c r="E41" s="380">
        <f>SUM(E29:E40)</f>
        <v>57184</v>
      </c>
      <c r="F41" s="306"/>
      <c r="G41" s="380">
        <f>SUM(G29:G40)</f>
        <v>55413</v>
      </c>
      <c r="H41" s="306"/>
      <c r="I41" s="306"/>
      <c r="J41" s="71"/>
      <c r="K41" s="306"/>
      <c r="L41" s="71"/>
      <c r="M41" s="306"/>
      <c r="N41" s="7"/>
      <c r="O41" s="7"/>
      <c r="P41" s="306"/>
      <c r="Q41" s="71"/>
      <c r="R41" s="306"/>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row>
    <row r="42" spans="3:76" ht="4.5" customHeight="1">
      <c r="C42" s="1"/>
      <c r="D42" s="1"/>
      <c r="E42" s="71"/>
      <c r="F42" s="71"/>
      <c r="G42" s="71"/>
      <c r="H42" s="71"/>
      <c r="I42" s="71"/>
      <c r="J42" s="71"/>
      <c r="K42" s="71"/>
      <c r="L42" s="71"/>
      <c r="M42" s="71"/>
      <c r="N42" s="7"/>
      <c r="O42" s="7"/>
      <c r="P42" s="71"/>
      <c r="Q42" s="71"/>
      <c r="R42" s="100"/>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row>
    <row r="43" spans="3:76" ht="12.75" customHeight="1">
      <c r="C43" s="171" t="s">
        <v>113</v>
      </c>
      <c r="D43" s="171"/>
      <c r="E43" s="501"/>
      <c r="F43" s="501"/>
      <c r="G43" s="501"/>
      <c r="H43" s="501"/>
      <c r="I43" s="555"/>
      <c r="J43" s="309"/>
      <c r="K43" s="382"/>
      <c r="L43" s="309"/>
      <c r="M43" s="382"/>
      <c r="N43" s="308"/>
      <c r="O43" s="308"/>
      <c r="P43" s="382"/>
      <c r="Q43" s="382"/>
      <c r="R43" s="43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row>
    <row r="44" spans="3:76" ht="12.75" customHeight="1">
      <c r="C44" s="72" t="s">
        <v>43</v>
      </c>
      <c r="D44" s="72"/>
      <c r="E44" s="306">
        <v>16261</v>
      </c>
      <c r="F44" s="306"/>
      <c r="G44" s="306">
        <v>15908</v>
      </c>
      <c r="H44" s="306"/>
      <c r="I44" s="306"/>
      <c r="J44" s="383"/>
      <c r="K44" s="306"/>
      <c r="L44" s="383"/>
      <c r="M44" s="306"/>
      <c r="N44" s="97"/>
      <c r="O44" s="97"/>
      <c r="P44" s="81"/>
      <c r="Q44" s="383"/>
      <c r="R44" s="81"/>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row>
    <row r="45" spans="3:18" ht="12.75" customHeight="1">
      <c r="C45" s="1" t="s">
        <v>52</v>
      </c>
      <c r="D45" s="1"/>
      <c r="E45" s="306">
        <v>474</v>
      </c>
      <c r="F45" s="306"/>
      <c r="G45" s="306">
        <v>769</v>
      </c>
      <c r="H45" s="306"/>
      <c r="I45" s="306"/>
      <c r="J45" s="71"/>
      <c r="K45" s="306"/>
      <c r="L45" s="71"/>
      <c r="M45" s="306"/>
      <c r="N45" s="7"/>
      <c r="O45" s="7"/>
      <c r="P45" s="81"/>
      <c r="Q45" s="71"/>
      <c r="R45" s="81"/>
    </row>
    <row r="46" spans="3:18" ht="12.75" customHeight="1">
      <c r="C46" s="1" t="s">
        <v>44</v>
      </c>
      <c r="D46" s="1"/>
      <c r="E46" s="384">
        <f>SUM(E44:E45)</f>
        <v>16735</v>
      </c>
      <c r="F46" s="306"/>
      <c r="G46" s="384">
        <f>SUM(G44:G45)</f>
        <v>16677</v>
      </c>
      <c r="H46" s="306"/>
      <c r="I46" s="306"/>
      <c r="J46" s="71"/>
      <c r="K46" s="306"/>
      <c r="L46" s="71"/>
      <c r="M46" s="306"/>
      <c r="N46" s="7"/>
      <c r="O46" s="7"/>
      <c r="P46" s="306"/>
      <c r="Q46" s="71"/>
      <c r="R46" s="306"/>
    </row>
    <row r="47" spans="3:18" ht="12.75" customHeight="1" thickBot="1">
      <c r="C47" s="1" t="s">
        <v>69</v>
      </c>
      <c r="D47" s="1"/>
      <c r="E47" s="381">
        <f>E41+E46</f>
        <v>73919</v>
      </c>
      <c r="F47" s="101"/>
      <c r="G47" s="381">
        <f>G41+G46</f>
        <v>72090</v>
      </c>
      <c r="H47" s="1"/>
      <c r="I47" s="101"/>
      <c r="J47" s="71"/>
      <c r="K47" s="101"/>
      <c r="L47" s="71"/>
      <c r="M47" s="101"/>
      <c r="N47" s="7"/>
      <c r="O47" s="7"/>
      <c r="P47" s="101"/>
      <c r="Q47" s="71"/>
      <c r="R47" s="101"/>
    </row>
    <row r="48" spans="3:18" ht="4.5" customHeight="1" thickTop="1">
      <c r="C48" s="1"/>
      <c r="D48" s="1"/>
      <c r="E48" s="39"/>
      <c r="F48" s="39"/>
      <c r="G48" s="39"/>
      <c r="H48" s="39"/>
      <c r="I48" s="71"/>
      <c r="J48" s="71"/>
      <c r="K48" s="71"/>
      <c r="L48" s="71"/>
      <c r="M48" s="71"/>
      <c r="N48" s="7"/>
      <c r="O48" s="7"/>
      <c r="P48" s="71"/>
      <c r="Q48" s="71"/>
      <c r="R48" s="429"/>
    </row>
    <row r="49" spans="3:18" ht="12.75" customHeight="1">
      <c r="C49" s="213" t="s">
        <v>292</v>
      </c>
      <c r="D49" s="213"/>
      <c r="E49" s="103">
        <f>+'Reconciliation Book Value'!E21</f>
        <v>48.65468107609923</v>
      </c>
      <c r="F49" s="103"/>
      <c r="G49" s="103">
        <f>'Reconciliation Book Value'!G21</f>
        <v>48.89226105297291</v>
      </c>
      <c r="H49" s="103"/>
      <c r="I49" s="436"/>
      <c r="J49" s="556"/>
      <c r="K49" s="436"/>
      <c r="L49" s="556"/>
      <c r="M49" s="436"/>
      <c r="N49" s="485"/>
      <c r="O49" s="485"/>
      <c r="P49" s="436"/>
      <c r="Q49" s="385"/>
      <c r="R49" s="436"/>
    </row>
    <row r="50" spans="3:18" ht="12.75" customHeight="1">
      <c r="C50" s="213" t="s">
        <v>293</v>
      </c>
      <c r="D50" s="213"/>
      <c r="E50" s="103">
        <f>+'Reconciliation Book Value'!E22</f>
        <v>40.34507025812036</v>
      </c>
      <c r="F50" s="103"/>
      <c r="G50" s="103">
        <f>'Reconciliation Book Value'!G22</f>
        <v>40.6090870495195</v>
      </c>
      <c r="H50" s="103"/>
      <c r="I50" s="436"/>
      <c r="J50" s="556"/>
      <c r="K50" s="436"/>
      <c r="L50" s="556"/>
      <c r="M50" s="436"/>
      <c r="N50" s="485"/>
      <c r="O50" s="485"/>
      <c r="P50" s="436"/>
      <c r="Q50" s="385"/>
      <c r="R50" s="436"/>
    </row>
    <row r="51" spans="15:18" ht="6.75" customHeight="1">
      <c r="O51" s="77"/>
      <c r="Q51" s="77"/>
      <c r="R51" s="102"/>
    </row>
    <row r="52" spans="3:18" ht="12.75" customHeight="1">
      <c r="C52" s="475" t="str">
        <f>+'Financial Highlights'!C48</f>
        <v>(1) See page 21 Non-GAAP Financial Measures.</v>
      </c>
      <c r="D52" s="475"/>
      <c r="E52" s="424"/>
      <c r="F52" s="424"/>
      <c r="G52" s="424"/>
      <c r="H52" s="424"/>
      <c r="I52" s="475"/>
      <c r="J52" s="328"/>
      <c r="K52" s="328"/>
      <c r="L52" s="328"/>
      <c r="M52" s="328"/>
      <c r="N52" s="328"/>
      <c r="O52" s="77"/>
      <c r="R52" s="101"/>
    </row>
    <row r="53" spans="5:15" ht="12.75" customHeight="1">
      <c r="E53" s="498"/>
      <c r="F53" s="498"/>
      <c r="G53" s="498"/>
      <c r="H53" s="498"/>
      <c r="I53" s="553"/>
      <c r="O53" s="77"/>
    </row>
    <row r="54" spans="5:15" ht="12.75" customHeight="1">
      <c r="E54" s="498"/>
      <c r="F54" s="498"/>
      <c r="G54" s="498"/>
      <c r="O54" s="77"/>
    </row>
    <row r="55" spans="5:15" ht="12.75" customHeight="1">
      <c r="E55" s="498"/>
      <c r="F55" s="498"/>
      <c r="G55" s="498"/>
      <c r="O55" s="77"/>
    </row>
    <row r="56" ht="12.75" customHeight="1">
      <c r="O56" s="77"/>
    </row>
    <row r="57" ht="12.75" customHeight="1">
      <c r="O57" s="77"/>
    </row>
    <row r="58" ht="12.75" customHeight="1">
      <c r="O58" s="77"/>
    </row>
    <row r="59" ht="12.75" customHeight="1">
      <c r="O59" s="77"/>
    </row>
    <row r="60" ht="12.75" customHeight="1">
      <c r="O60" s="77"/>
    </row>
    <row r="61" ht="12.75" customHeight="1">
      <c r="O61" s="77"/>
    </row>
    <row r="62" ht="12.75" customHeight="1">
      <c r="O62" s="77"/>
    </row>
    <row r="63" ht="12.75" customHeight="1">
      <c r="O63" s="77"/>
    </row>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3">
    <mergeCell ref="C1:P1"/>
    <mergeCell ref="C3:P3"/>
    <mergeCell ref="C2:P2"/>
  </mergeCells>
  <conditionalFormatting sqref="E47:G47">
    <cfRule type="cellIs" priority="1" dxfId="0" operator="notEqual" stopIfTrue="1">
      <formula>E26</formula>
    </cfRule>
  </conditionalFormatting>
  <conditionalFormatting sqref="E26">
    <cfRule type="cellIs" priority="2" dxfId="0" operator="notEqual" stopIfTrue="1">
      <formula>$E$47</formula>
    </cfRule>
  </conditionalFormatting>
  <hyperlinks>
    <hyperlink ref="C52" location="'Reconciliation Non-GAAP'!Print_Area" display="'Reconciliation Non-GAAP'!Print_Area"/>
  </hyperlinks>
  <printOptions/>
  <pageMargins left="0.5" right="0.5" top="0.5" bottom="0.55" header="0.75" footer="0.3"/>
  <pageSetup fitToHeight="1" fitToWidth="1" horizontalDpi="600" verticalDpi="600" orientation="landscape" scale="87" r:id="rId2"/>
  <headerFooter alignWithMargins="0">
    <oddFooter>&amp;L&amp;A&amp;R&amp;"Arial,Regular"&amp;8Page 3</oddFooter>
  </headerFooter>
  <ignoredErrors>
    <ignoredError sqref="G26" formulaRange="1"/>
  </ignoredErrors>
  <drawing r:id="rId1"/>
</worksheet>
</file>

<file path=xl/worksheets/sheet6.xml><?xml version="1.0" encoding="utf-8"?>
<worksheet xmlns="http://schemas.openxmlformats.org/spreadsheetml/2006/main" xmlns:r="http://schemas.openxmlformats.org/officeDocument/2006/relationships">
  <sheetPr codeName="Sheet33">
    <pageSetUpPr fitToPage="1"/>
  </sheetPr>
  <dimension ref="A1:AG30"/>
  <sheetViews>
    <sheetView workbookViewId="0" topLeftCell="A1">
      <selection activeCell="A5" sqref="A5"/>
    </sheetView>
  </sheetViews>
  <sheetFormatPr defaultColWidth="9.33203125" defaultRowHeight="12.75"/>
  <cols>
    <col min="1" max="2" width="3.33203125" style="1" customWidth="1"/>
    <col min="3" max="3" width="18.5" style="1" customWidth="1"/>
    <col min="4" max="4" width="3.66015625" style="1" customWidth="1"/>
    <col min="5" max="5" width="8.33203125" style="1" customWidth="1"/>
    <col min="6" max="6" width="2.83203125" style="1" customWidth="1"/>
    <col min="7" max="7" width="8.33203125" style="1" customWidth="1"/>
    <col min="8" max="8" width="2.83203125" style="1" customWidth="1"/>
    <col min="9" max="9" width="8.33203125" style="1" customWidth="1"/>
    <col min="10" max="10" width="2.83203125" style="1" customWidth="1"/>
    <col min="11" max="11" width="8.33203125" style="1" customWidth="1"/>
    <col min="12" max="12" width="2.83203125" style="1" customWidth="1"/>
    <col min="13" max="19" width="8.33203125" style="1" customWidth="1"/>
    <col min="20" max="20" width="2.83203125" style="1" customWidth="1"/>
    <col min="21" max="16384" width="9" style="1" customWidth="1"/>
  </cols>
  <sheetData>
    <row r="1" spans="1:20" ht="12.75">
      <c r="A1" s="608" t="s">
        <v>88</v>
      </c>
      <c r="B1" s="608"/>
      <c r="C1" s="608"/>
      <c r="D1" s="608"/>
      <c r="E1" s="608"/>
      <c r="F1" s="608"/>
      <c r="G1" s="608"/>
      <c r="H1" s="608"/>
      <c r="I1" s="608"/>
      <c r="J1" s="608"/>
      <c r="K1" s="608"/>
      <c r="L1" s="608"/>
      <c r="M1" s="608"/>
      <c r="N1" s="608"/>
      <c r="O1" s="608"/>
      <c r="P1" s="608"/>
      <c r="Q1" s="608"/>
      <c r="R1" s="608"/>
      <c r="S1" s="608"/>
      <c r="T1" s="608"/>
    </row>
    <row r="2" spans="1:20" ht="11.25" customHeight="1">
      <c r="A2" s="607" t="s">
        <v>218</v>
      </c>
      <c r="B2" s="607"/>
      <c r="C2" s="607"/>
      <c r="D2" s="607"/>
      <c r="E2" s="607"/>
      <c r="F2" s="607"/>
      <c r="G2" s="607"/>
      <c r="H2" s="607"/>
      <c r="I2" s="607"/>
      <c r="J2" s="607"/>
      <c r="K2" s="607"/>
      <c r="L2" s="607"/>
      <c r="M2" s="607"/>
      <c r="N2" s="607"/>
      <c r="O2" s="607"/>
      <c r="P2" s="607"/>
      <c r="Q2" s="607"/>
      <c r="R2" s="607"/>
      <c r="S2" s="607"/>
      <c r="T2" s="607"/>
    </row>
    <row r="3" spans="1:20" ht="11.25" customHeight="1">
      <c r="A3" s="606" t="s">
        <v>146</v>
      </c>
      <c r="B3" s="606"/>
      <c r="C3" s="606"/>
      <c r="D3" s="606"/>
      <c r="E3" s="606"/>
      <c r="F3" s="606"/>
      <c r="G3" s="606"/>
      <c r="H3" s="606"/>
      <c r="I3" s="606"/>
      <c r="J3" s="606"/>
      <c r="K3" s="606"/>
      <c r="L3" s="606"/>
      <c r="M3" s="606"/>
      <c r="N3" s="606"/>
      <c r="O3" s="606"/>
      <c r="P3" s="606"/>
      <c r="Q3" s="606"/>
      <c r="R3" s="606"/>
      <c r="S3" s="606"/>
      <c r="T3" s="606"/>
    </row>
    <row r="4" spans="1:20" ht="11.25" customHeight="1">
      <c r="A4" s="606" t="s">
        <v>162</v>
      </c>
      <c r="B4" s="606"/>
      <c r="C4" s="606"/>
      <c r="D4" s="606"/>
      <c r="E4" s="606"/>
      <c r="F4" s="606"/>
      <c r="G4" s="606"/>
      <c r="H4" s="606"/>
      <c r="I4" s="606"/>
      <c r="J4" s="606"/>
      <c r="K4" s="606"/>
      <c r="L4" s="606"/>
      <c r="M4" s="606"/>
      <c r="N4" s="606"/>
      <c r="O4" s="606"/>
      <c r="P4" s="606"/>
      <c r="Q4" s="606"/>
      <c r="R4" s="606"/>
      <c r="S4" s="606"/>
      <c r="T4" s="606"/>
    </row>
    <row r="5" ht="12">
      <c r="C5" s="458"/>
    </row>
    <row r="6" spans="3:19" ht="12.75">
      <c r="C6" s="3" t="s">
        <v>163</v>
      </c>
      <c r="I6" s="235"/>
      <c r="M6" s="3"/>
      <c r="N6" s="3"/>
      <c r="O6" s="3"/>
      <c r="P6" s="3"/>
      <c r="Q6" s="3"/>
      <c r="R6" s="3"/>
      <c r="S6" s="3"/>
    </row>
    <row r="7" spans="3:20" ht="12.75">
      <c r="C7" s="3"/>
      <c r="G7" s="2" t="s">
        <v>210</v>
      </c>
      <c r="K7" s="2" t="s">
        <v>210</v>
      </c>
      <c r="M7" s="2" t="s">
        <v>158</v>
      </c>
      <c r="N7" s="2"/>
      <c r="O7" s="2"/>
      <c r="P7" s="2"/>
      <c r="Q7" s="2"/>
      <c r="R7" s="2"/>
      <c r="S7" s="2"/>
      <c r="T7" s="7"/>
    </row>
    <row r="8" spans="4:20" ht="11.25">
      <c r="D8" s="2"/>
      <c r="E8" s="21"/>
      <c r="F8" s="116"/>
      <c r="G8" s="2" t="s">
        <v>116</v>
      </c>
      <c r="H8" s="116"/>
      <c r="I8" s="21"/>
      <c r="J8" s="116"/>
      <c r="K8" s="2" t="s">
        <v>116</v>
      </c>
      <c r="L8" s="116"/>
      <c r="M8" s="2" t="s">
        <v>447</v>
      </c>
      <c r="N8" s="2"/>
      <c r="O8" s="2"/>
      <c r="P8" s="2"/>
      <c r="Q8" s="2"/>
      <c r="R8" s="2"/>
      <c r="S8" s="2"/>
      <c r="T8" s="7"/>
    </row>
    <row r="9" spans="4:20" ht="11.25">
      <c r="D9" s="5"/>
      <c r="E9" s="4" t="s">
        <v>449</v>
      </c>
      <c r="F9" s="27"/>
      <c r="G9" s="4" t="s">
        <v>95</v>
      </c>
      <c r="H9" s="27"/>
      <c r="I9" s="4" t="s">
        <v>336</v>
      </c>
      <c r="J9" s="27"/>
      <c r="K9" s="4" t="s">
        <v>95</v>
      </c>
      <c r="L9" s="27"/>
      <c r="M9" s="452" t="s">
        <v>336</v>
      </c>
      <c r="N9" s="580"/>
      <c r="O9" s="580"/>
      <c r="P9" s="580"/>
      <c r="Q9" s="580"/>
      <c r="R9" s="580"/>
      <c r="S9" s="580"/>
      <c r="T9" s="7"/>
    </row>
    <row r="10" spans="3:20" ht="11.25">
      <c r="C10" s="171" t="s">
        <v>124</v>
      </c>
      <c r="D10" s="12"/>
      <c r="E10" s="12"/>
      <c r="F10" s="12"/>
      <c r="G10" s="12"/>
      <c r="H10" s="12"/>
      <c r="I10" s="159"/>
      <c r="J10" s="12"/>
      <c r="K10" s="12"/>
      <c r="L10" s="12"/>
      <c r="M10" s="12"/>
      <c r="N10" s="12"/>
      <c r="O10" s="12"/>
      <c r="P10" s="12"/>
      <c r="Q10" s="12"/>
      <c r="R10" s="12"/>
      <c r="S10" s="12"/>
      <c r="T10" s="7"/>
    </row>
    <row r="11" spans="3:21" ht="11.25">
      <c r="C11" s="1" t="s">
        <v>15</v>
      </c>
      <c r="D11" s="36"/>
      <c r="E11" s="29">
        <f>+'Segment 2008 Qtr'!M11-E12-E13</f>
        <v>1073</v>
      </c>
      <c r="F11" s="36"/>
      <c r="G11" s="230">
        <f>ROUND(+E11/$E$17,2)</f>
        <v>0.34</v>
      </c>
      <c r="H11" s="36"/>
      <c r="I11" s="29">
        <v>1003</v>
      </c>
      <c r="J11" s="36"/>
      <c r="K11" s="230">
        <f>ROUND(+I11/$I$17,2)-1%</f>
        <v>0.3</v>
      </c>
      <c r="L11" s="36"/>
      <c r="M11" s="230">
        <f>ROUND(+E11/I11-1,2)</f>
        <v>0.07</v>
      </c>
      <c r="N11" s="230"/>
      <c r="O11" s="230"/>
      <c r="P11" s="230"/>
      <c r="Q11" s="230"/>
      <c r="R11" s="230"/>
      <c r="S11" s="230"/>
      <c r="T11" s="71"/>
      <c r="U11" s="497"/>
    </row>
    <row r="12" spans="3:21" ht="11.25">
      <c r="C12" s="1" t="s">
        <v>230</v>
      </c>
      <c r="D12" s="36"/>
      <c r="E12" s="374">
        <v>1476</v>
      </c>
      <c r="F12" s="36"/>
      <c r="G12" s="230">
        <f>ROUND(+E12/$E$17,2)</f>
        <v>0.47</v>
      </c>
      <c r="H12" s="36"/>
      <c r="I12" s="374">
        <v>1759</v>
      </c>
      <c r="J12" s="36"/>
      <c r="K12" s="230">
        <f>ROUND(+I12/$I$17,2)</f>
        <v>0.54</v>
      </c>
      <c r="L12" s="36"/>
      <c r="M12" s="230">
        <f aca="true" t="shared" si="0" ref="M12:M17">ROUND(+E12/I12-1,2)</f>
        <v>-0.16</v>
      </c>
      <c r="N12" s="230"/>
      <c r="O12" s="230"/>
      <c r="P12" s="230"/>
      <c r="Q12" s="230"/>
      <c r="R12" s="230"/>
      <c r="S12" s="230"/>
      <c r="T12" s="71"/>
      <c r="U12" s="497"/>
    </row>
    <row r="13" spans="3:21" ht="11.25">
      <c r="C13" s="1" t="s">
        <v>357</v>
      </c>
      <c r="D13" s="36"/>
      <c r="E13" s="374">
        <v>500</v>
      </c>
      <c r="F13" s="36"/>
      <c r="G13" s="230">
        <f>ROUND(+E13/$E$17,2)</f>
        <v>0.16</v>
      </c>
      <c r="H13" s="36"/>
      <c r="I13" s="374">
        <v>420</v>
      </c>
      <c r="J13" s="36"/>
      <c r="K13" s="230">
        <f>ROUND(+I13/$I$17,2)</f>
        <v>0.13</v>
      </c>
      <c r="L13" s="36"/>
      <c r="M13" s="230">
        <f t="shared" si="0"/>
        <v>0.19</v>
      </c>
      <c r="N13" s="230"/>
      <c r="O13" s="230"/>
      <c r="P13" s="230"/>
      <c r="Q13" s="230"/>
      <c r="R13" s="230"/>
      <c r="S13" s="230"/>
      <c r="T13" s="71"/>
      <c r="U13" s="497"/>
    </row>
    <row r="14" spans="3:21" ht="11.25">
      <c r="C14" s="177" t="s">
        <v>224</v>
      </c>
      <c r="D14" s="221"/>
      <c r="E14" s="386">
        <f>SUM(E11:E13)</f>
        <v>3049</v>
      </c>
      <c r="F14" s="221"/>
      <c r="G14" s="232">
        <f>+G11+G12+G13</f>
        <v>0.9700000000000001</v>
      </c>
      <c r="H14" s="221"/>
      <c r="I14" s="387">
        <f>SUM(I11:I13)</f>
        <v>3182</v>
      </c>
      <c r="J14" s="221"/>
      <c r="K14" s="232">
        <f>+K11+K12+K13</f>
        <v>0.9700000000000001</v>
      </c>
      <c r="L14" s="221"/>
      <c r="M14" s="232">
        <f t="shared" si="0"/>
        <v>-0.04</v>
      </c>
      <c r="N14" s="230"/>
      <c r="O14" s="230"/>
      <c r="P14" s="230"/>
      <c r="Q14" s="230"/>
      <c r="R14" s="230"/>
      <c r="S14" s="230"/>
      <c r="T14" s="71"/>
      <c r="U14" s="497"/>
    </row>
    <row r="15" spans="3:21" ht="11.25">
      <c r="C15" s="181"/>
      <c r="D15" s="251"/>
      <c r="E15" s="251"/>
      <c r="F15" s="251"/>
      <c r="G15" s="252"/>
      <c r="H15" s="251"/>
      <c r="I15" s="338"/>
      <c r="J15" s="251"/>
      <c r="K15" s="252"/>
      <c r="L15" s="251"/>
      <c r="M15" s="252"/>
      <c r="N15" s="252"/>
      <c r="O15" s="252"/>
      <c r="P15" s="252"/>
      <c r="Q15" s="252"/>
      <c r="R15" s="252"/>
      <c r="S15" s="252"/>
      <c r="T15" s="71"/>
      <c r="U15" s="497"/>
    </row>
    <row r="16" spans="3:21" ht="11.25" customHeight="1">
      <c r="C16" s="1" t="s">
        <v>119</v>
      </c>
      <c r="D16" s="81"/>
      <c r="E16" s="374">
        <f>+'Segment 2008 Qtr'!O11</f>
        <v>105</v>
      </c>
      <c r="F16" s="81"/>
      <c r="G16" s="230">
        <f>ROUND(+E16/$E$17,2)</f>
        <v>0.03</v>
      </c>
      <c r="H16" s="81"/>
      <c r="I16" s="374">
        <v>88</v>
      </c>
      <c r="J16" s="81"/>
      <c r="K16" s="230">
        <f>ROUND(+I16/$I$17,2)</f>
        <v>0.03</v>
      </c>
      <c r="L16" s="81"/>
      <c r="M16" s="230">
        <f t="shared" si="0"/>
        <v>0.19</v>
      </c>
      <c r="N16" s="230"/>
      <c r="O16" s="230"/>
      <c r="P16" s="230"/>
      <c r="Q16" s="230"/>
      <c r="R16" s="230"/>
      <c r="S16" s="230"/>
      <c r="T16" s="71"/>
      <c r="U16" s="497"/>
    </row>
    <row r="17" spans="3:21" ht="12" thickBot="1">
      <c r="C17" s="177" t="s">
        <v>225</v>
      </c>
      <c r="D17" s="221"/>
      <c r="E17" s="375">
        <f>+E14+E16</f>
        <v>3154</v>
      </c>
      <c r="F17" s="221"/>
      <c r="G17" s="263">
        <f>+G14+G16</f>
        <v>1</v>
      </c>
      <c r="H17" s="221"/>
      <c r="I17" s="375">
        <f>+I14+I16</f>
        <v>3270</v>
      </c>
      <c r="J17" s="221"/>
      <c r="K17" s="263">
        <f>+K14+K16</f>
        <v>1</v>
      </c>
      <c r="L17" s="221"/>
      <c r="M17" s="263">
        <f t="shared" si="0"/>
        <v>-0.04</v>
      </c>
      <c r="N17" s="230"/>
      <c r="O17" s="230"/>
      <c r="P17" s="230"/>
      <c r="Q17" s="230"/>
      <c r="R17" s="230"/>
      <c r="S17" s="230"/>
      <c r="T17" s="71"/>
      <c r="U17" s="497"/>
    </row>
    <row r="18" spans="4:21" ht="12" thickTop="1">
      <c r="D18" s="37"/>
      <c r="E18" s="37"/>
      <c r="F18" s="81"/>
      <c r="G18" s="81"/>
      <c r="H18" s="81"/>
      <c r="I18" s="37"/>
      <c r="J18" s="81"/>
      <c r="K18" s="81"/>
      <c r="L18" s="81"/>
      <c r="M18" s="37"/>
      <c r="N18" s="37"/>
      <c r="O18" s="37"/>
      <c r="P18" s="37"/>
      <c r="Q18" s="37"/>
      <c r="R18" s="37"/>
      <c r="S18" s="37"/>
      <c r="T18" s="71"/>
      <c r="U18" s="497"/>
    </row>
    <row r="19" spans="4:21" ht="11.25">
      <c r="D19" s="37"/>
      <c r="E19" s="37"/>
      <c r="F19" s="37"/>
      <c r="G19" s="37"/>
      <c r="H19" s="37"/>
      <c r="I19" s="37"/>
      <c r="J19" s="37"/>
      <c r="K19" s="37"/>
      <c r="L19" s="37"/>
      <c r="M19" s="37"/>
      <c r="N19" s="37"/>
      <c r="O19" s="37"/>
      <c r="P19" s="37"/>
      <c r="Q19" s="37"/>
      <c r="R19" s="37"/>
      <c r="S19" s="37"/>
      <c r="T19" s="71"/>
      <c r="U19" s="497"/>
    </row>
    <row r="20" spans="3:21" ht="11.25">
      <c r="C20" s="171" t="s">
        <v>125</v>
      </c>
      <c r="D20" s="81"/>
      <c r="E20" s="81"/>
      <c r="F20" s="81"/>
      <c r="G20" s="39"/>
      <c r="H20" s="81"/>
      <c r="I20" s="81"/>
      <c r="J20" s="81"/>
      <c r="K20" s="39"/>
      <c r="L20" s="81"/>
      <c r="M20" s="81"/>
      <c r="N20" s="81"/>
      <c r="O20" s="81"/>
      <c r="P20" s="81"/>
      <c r="Q20" s="81"/>
      <c r="R20" s="81"/>
      <c r="S20" s="81"/>
      <c r="T20" s="81"/>
      <c r="U20" s="497"/>
    </row>
    <row r="21" spans="3:33" ht="11.25">
      <c r="C21" s="1" t="s">
        <v>15</v>
      </c>
      <c r="D21" s="36"/>
      <c r="E21" s="34">
        <f>'Segment 2008 Qtr'!M12-E22-E23</f>
        <v>874</v>
      </c>
      <c r="F21" s="55"/>
      <c r="G21" s="230">
        <f>ROUND(+E21/$E$27,2)</f>
        <v>0.3</v>
      </c>
      <c r="H21" s="55"/>
      <c r="I21" s="34">
        <v>853</v>
      </c>
      <c r="J21" s="55"/>
      <c r="K21" s="230">
        <f>ROUND(+I21/$I$27,2)-1%</f>
        <v>0.27</v>
      </c>
      <c r="L21" s="55"/>
      <c r="M21" s="230">
        <f>ROUND(+E21/I21-1,2)</f>
        <v>0.02</v>
      </c>
      <c r="N21" s="230"/>
      <c r="O21" s="230"/>
      <c r="P21" s="230"/>
      <c r="Q21" s="230"/>
      <c r="R21" s="230"/>
      <c r="S21" s="230"/>
      <c r="T21" s="71"/>
      <c r="U21" s="497"/>
      <c r="V21" s="317"/>
      <c r="W21" s="317"/>
      <c r="X21" s="317"/>
      <c r="Y21" s="317"/>
      <c r="Z21" s="317"/>
      <c r="AA21" s="317"/>
      <c r="AB21" s="317"/>
      <c r="AC21" s="317"/>
      <c r="AD21" s="317"/>
      <c r="AE21" s="317"/>
      <c r="AF21" s="317"/>
      <c r="AG21" s="317"/>
    </row>
    <row r="22" spans="3:33" ht="11.25">
      <c r="C22" s="1" t="s">
        <v>230</v>
      </c>
      <c r="D22" s="36"/>
      <c r="E22" s="374">
        <v>1498</v>
      </c>
      <c r="F22" s="36"/>
      <c r="G22" s="230">
        <f>ROUND(+E22/$E$27,2)</f>
        <v>0.51</v>
      </c>
      <c r="H22" s="36"/>
      <c r="I22" s="374">
        <v>1747</v>
      </c>
      <c r="J22" s="36"/>
      <c r="K22" s="230">
        <f>ROUND(+I22/$I$27,2)</f>
        <v>0.57</v>
      </c>
      <c r="L22" s="36"/>
      <c r="M22" s="230">
        <f aca="true" t="shared" si="1" ref="M22:M27">ROUND(+E22/I22-1,2)</f>
        <v>-0.14</v>
      </c>
      <c r="N22" s="230"/>
      <c r="O22" s="230"/>
      <c r="P22" s="230"/>
      <c r="Q22" s="230"/>
      <c r="R22" s="230"/>
      <c r="S22" s="230"/>
      <c r="T22" s="71"/>
      <c r="U22" s="497"/>
      <c r="V22" s="317"/>
      <c r="W22" s="317"/>
      <c r="X22" s="317"/>
      <c r="Y22" s="317"/>
      <c r="Z22" s="317"/>
      <c r="AA22" s="317"/>
      <c r="AB22" s="317"/>
      <c r="AC22" s="317"/>
      <c r="AD22" s="317"/>
      <c r="AE22" s="317"/>
      <c r="AF22" s="317"/>
      <c r="AG22" s="317"/>
    </row>
    <row r="23" spans="3:33" ht="11.25">
      <c r="C23" s="1" t="s">
        <v>357</v>
      </c>
      <c r="D23" s="36"/>
      <c r="E23" s="374">
        <v>468</v>
      </c>
      <c r="F23" s="36"/>
      <c r="G23" s="230">
        <f>ROUND(+E23/$E$27,2)</f>
        <v>0.16</v>
      </c>
      <c r="H23" s="36"/>
      <c r="I23" s="374">
        <v>394</v>
      </c>
      <c r="J23" s="36"/>
      <c r="K23" s="230">
        <f>ROUND(+I23/$I$27,2)</f>
        <v>0.13</v>
      </c>
      <c r="L23" s="36"/>
      <c r="M23" s="230">
        <f t="shared" si="1"/>
        <v>0.19</v>
      </c>
      <c r="N23" s="230"/>
      <c r="O23" s="230"/>
      <c r="P23" s="230"/>
      <c r="Q23" s="230"/>
      <c r="R23" s="230"/>
      <c r="S23" s="230"/>
      <c r="T23" s="71"/>
      <c r="U23" s="497"/>
      <c r="V23" s="317"/>
      <c r="W23" s="317"/>
      <c r="X23" s="317"/>
      <c r="Y23" s="317"/>
      <c r="Z23" s="317"/>
      <c r="AA23" s="317"/>
      <c r="AB23" s="317"/>
      <c r="AC23" s="317"/>
      <c r="AD23" s="317"/>
      <c r="AE23" s="317"/>
      <c r="AF23" s="317"/>
      <c r="AG23" s="317"/>
    </row>
    <row r="24" spans="3:33" ht="11.25">
      <c r="C24" s="177" t="s">
        <v>224</v>
      </c>
      <c r="D24" s="221"/>
      <c r="E24" s="386">
        <f>SUM(E21:E23)</f>
        <v>2840</v>
      </c>
      <c r="F24" s="221"/>
      <c r="G24" s="232">
        <f>+G21+G22+G23</f>
        <v>0.9700000000000001</v>
      </c>
      <c r="H24" s="221"/>
      <c r="I24" s="387">
        <f>SUM(I21:I23)</f>
        <v>2994</v>
      </c>
      <c r="J24" s="221"/>
      <c r="K24" s="232">
        <f>+K21+K22+K23</f>
        <v>0.97</v>
      </c>
      <c r="L24" s="221"/>
      <c r="M24" s="232">
        <f t="shared" si="1"/>
        <v>-0.05</v>
      </c>
      <c r="N24" s="230"/>
      <c r="O24" s="230"/>
      <c r="P24" s="230"/>
      <c r="Q24" s="230"/>
      <c r="R24" s="230"/>
      <c r="S24" s="230"/>
      <c r="T24" s="71"/>
      <c r="U24" s="497"/>
      <c r="V24" s="317"/>
      <c r="W24" s="317"/>
      <c r="X24" s="317"/>
      <c r="Y24" s="317"/>
      <c r="Z24" s="317"/>
      <c r="AA24" s="317"/>
      <c r="AB24" s="317"/>
      <c r="AC24" s="317"/>
      <c r="AD24" s="317"/>
      <c r="AE24" s="317"/>
      <c r="AF24" s="317"/>
      <c r="AG24" s="317"/>
    </row>
    <row r="25" spans="3:33" ht="11.25">
      <c r="C25" s="181"/>
      <c r="D25" s="251"/>
      <c r="E25" s="251"/>
      <c r="F25" s="251"/>
      <c r="G25" s="252"/>
      <c r="H25" s="251"/>
      <c r="I25" s="251"/>
      <c r="J25" s="251"/>
      <c r="K25" s="252"/>
      <c r="L25" s="251"/>
      <c r="M25" s="252"/>
      <c r="N25" s="252"/>
      <c r="O25" s="252"/>
      <c r="P25" s="252"/>
      <c r="Q25" s="252"/>
      <c r="R25" s="252"/>
      <c r="S25" s="252"/>
      <c r="T25" s="71"/>
      <c r="U25" s="497"/>
      <c r="V25" s="317"/>
      <c r="W25" s="317"/>
      <c r="X25" s="317"/>
      <c r="Y25" s="317"/>
      <c r="Z25" s="317"/>
      <c r="AA25" s="317"/>
      <c r="AB25" s="317"/>
      <c r="AC25" s="317"/>
      <c r="AD25" s="317"/>
      <c r="AE25" s="317"/>
      <c r="AF25" s="317"/>
      <c r="AG25" s="317"/>
    </row>
    <row r="26" spans="3:33" ht="11.25">
      <c r="C26" s="1" t="s">
        <v>119</v>
      </c>
      <c r="D26" s="81"/>
      <c r="E26" s="374">
        <f>+'Segment 2008 Qtr'!O12</f>
        <v>100</v>
      </c>
      <c r="F26" s="81"/>
      <c r="G26" s="230">
        <f>ROUND(+E26/$E$27,2)</f>
        <v>0.03</v>
      </c>
      <c r="H26" s="81"/>
      <c r="I26" s="374">
        <v>88</v>
      </c>
      <c r="J26" s="81"/>
      <c r="K26" s="230">
        <f>ROUND(+I26/$I$27,2)</f>
        <v>0.03</v>
      </c>
      <c r="L26" s="81"/>
      <c r="M26" s="230">
        <f t="shared" si="1"/>
        <v>0.14</v>
      </c>
      <c r="N26" s="230"/>
      <c r="O26" s="230"/>
      <c r="P26" s="230"/>
      <c r="Q26" s="230"/>
      <c r="R26" s="230"/>
      <c r="S26" s="230"/>
      <c r="T26" s="71"/>
      <c r="U26" s="497"/>
      <c r="V26" s="317"/>
      <c r="W26" s="317"/>
      <c r="X26" s="317"/>
      <c r="Y26" s="317"/>
      <c r="Z26" s="317"/>
      <c r="AA26" s="317"/>
      <c r="AB26" s="317"/>
      <c r="AC26" s="317"/>
      <c r="AD26" s="317"/>
      <c r="AE26" s="317"/>
      <c r="AF26" s="317"/>
      <c r="AG26" s="317"/>
    </row>
    <row r="27" spans="3:33" ht="12" thickBot="1">
      <c r="C27" s="177" t="s">
        <v>225</v>
      </c>
      <c r="D27" s="221"/>
      <c r="E27" s="375">
        <f>+E24+E26</f>
        <v>2940</v>
      </c>
      <c r="F27" s="221"/>
      <c r="G27" s="263">
        <f>+G24+G26</f>
        <v>1</v>
      </c>
      <c r="H27" s="221"/>
      <c r="I27" s="375">
        <f>+I24+I26</f>
        <v>3082</v>
      </c>
      <c r="J27" s="221"/>
      <c r="K27" s="263">
        <f>+K24+K26</f>
        <v>1</v>
      </c>
      <c r="L27" s="221"/>
      <c r="M27" s="263">
        <f t="shared" si="1"/>
        <v>-0.05</v>
      </c>
      <c r="N27" s="230"/>
      <c r="O27" s="230"/>
      <c r="P27" s="230"/>
      <c r="Q27" s="230"/>
      <c r="R27" s="230"/>
      <c r="S27" s="230"/>
      <c r="T27" s="71"/>
      <c r="U27" s="497"/>
      <c r="V27" s="317"/>
      <c r="W27" s="317"/>
      <c r="X27" s="317"/>
      <c r="Y27" s="317"/>
      <c r="Z27" s="317"/>
      <c r="AA27" s="317"/>
      <c r="AB27" s="317"/>
      <c r="AC27" s="317"/>
      <c r="AD27" s="317"/>
      <c r="AE27" s="317"/>
      <c r="AF27" s="317"/>
      <c r="AG27" s="317"/>
    </row>
    <row r="28" spans="4:20" ht="12" thickTop="1">
      <c r="D28" s="37"/>
      <c r="E28" s="37"/>
      <c r="F28" s="37"/>
      <c r="G28" s="81"/>
      <c r="H28" s="37"/>
      <c r="I28" s="37"/>
      <c r="J28" s="37"/>
      <c r="K28" s="37"/>
      <c r="L28" s="39"/>
      <c r="M28" s="17"/>
      <c r="N28" s="17"/>
      <c r="O28" s="17"/>
      <c r="P28" s="17"/>
      <c r="Q28" s="17"/>
      <c r="R28" s="17"/>
      <c r="S28" s="17"/>
      <c r="T28" s="39"/>
    </row>
    <row r="29" spans="4:19" ht="11.25">
      <c r="D29" s="9"/>
      <c r="E29" s="9"/>
      <c r="F29" s="9"/>
      <c r="G29" s="9"/>
      <c r="H29" s="9"/>
      <c r="I29" s="9"/>
      <c r="J29" s="9"/>
      <c r="K29" s="9"/>
      <c r="M29" s="230"/>
      <c r="N29" s="230"/>
      <c r="O29" s="230"/>
      <c r="P29" s="230"/>
      <c r="Q29" s="230"/>
      <c r="R29" s="230"/>
      <c r="S29" s="230"/>
    </row>
    <row r="30" spans="4:11" ht="11.25">
      <c r="D30" s="9"/>
      <c r="E30" s="9"/>
      <c r="F30" s="9"/>
      <c r="G30" s="9"/>
      <c r="H30" s="9"/>
      <c r="I30" s="9"/>
      <c r="J30" s="9"/>
      <c r="K30" s="9"/>
    </row>
  </sheetData>
  <mergeCells count="4">
    <mergeCell ref="A1:T1"/>
    <mergeCell ref="A2:T2"/>
    <mergeCell ref="A3:T3"/>
    <mergeCell ref="A4:T4"/>
  </mergeCells>
  <conditionalFormatting sqref="G27 K27 G17 K17">
    <cfRule type="cellIs" priority="1" dxfId="1" operator="notEqual" stopIfTrue="1">
      <formula>1</formula>
    </cfRule>
  </conditionalFormatting>
  <hyperlinks>
    <hyperlink ref="E17" location="'Financial Highlights'!E12" display="'Financial Highlights'!E12"/>
    <hyperlink ref="E27" location="'Financial Highlights'!E14" display="'Financial Highlights'!E14"/>
    <hyperlink ref="I17" location="'Financial Highlights'!G12" display="'Financial Highlights'!G12"/>
    <hyperlink ref="I27" location="'Financial Highlights'!G14" display="'Financial Highlights'!G14"/>
  </hyperlinks>
  <printOptions/>
  <pageMargins left="0.5" right="0.5" top="0.5" bottom="0.55" header="0.75" footer="0.3"/>
  <pageSetup fitToHeight="1" fitToWidth="1" horizontalDpi="600" verticalDpi="600" orientation="landscape" r:id="rId2"/>
  <headerFooter alignWithMargins="0">
    <oddFooter>&amp;L&amp;A&amp;R&amp;"Arial,Regular"&amp;8Page 4</oddFooter>
  </headerFooter>
  <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C1:T60"/>
  <sheetViews>
    <sheetView workbookViewId="0" topLeftCell="A2">
      <selection activeCell="A5" sqref="A5"/>
    </sheetView>
  </sheetViews>
  <sheetFormatPr defaultColWidth="9.33203125" defaultRowHeight="12.75"/>
  <cols>
    <col min="1" max="2" width="3.33203125" style="1" customWidth="1"/>
    <col min="3" max="3" width="42.5" style="1" customWidth="1"/>
    <col min="4" max="4" width="1.171875" style="1" customWidth="1"/>
    <col min="5" max="5" width="8.33203125" style="9" customWidth="1"/>
    <col min="6" max="6" width="3.83203125" style="9" customWidth="1"/>
    <col min="7" max="7" width="8.33203125" style="340" customWidth="1"/>
    <col min="8" max="8" width="3.83203125" style="26" customWidth="1"/>
    <col min="9" max="9" width="8.33203125" style="37" customWidth="1"/>
    <col min="10" max="10" width="3.83203125" style="9" customWidth="1"/>
    <col min="11" max="11" width="8.33203125" style="9" customWidth="1"/>
    <col min="12" max="12" width="3"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5" style="1" customWidth="1"/>
    <col min="19" max="16384" width="9.33203125" style="1" customWidth="1"/>
  </cols>
  <sheetData>
    <row r="1" spans="3:18" ht="12.75">
      <c r="C1" s="84" t="s">
        <v>88</v>
      </c>
      <c r="D1" s="84"/>
      <c r="E1" s="84"/>
      <c r="F1" s="84"/>
      <c r="G1" s="414"/>
      <c r="H1" s="84"/>
      <c r="I1" s="414"/>
      <c r="J1" s="84"/>
      <c r="K1" s="84"/>
      <c r="L1" s="84"/>
      <c r="M1" s="84"/>
      <c r="N1" s="84"/>
      <c r="O1" s="84"/>
      <c r="P1" s="84"/>
      <c r="Q1" s="84"/>
      <c r="R1" s="83"/>
    </row>
    <row r="2" spans="3:18" ht="12">
      <c r="C2" s="85" t="s">
        <v>72</v>
      </c>
      <c r="D2" s="85"/>
      <c r="E2" s="85"/>
      <c r="F2" s="85"/>
      <c r="G2" s="415"/>
      <c r="H2" s="85"/>
      <c r="I2" s="415"/>
      <c r="J2" s="85"/>
      <c r="K2" s="85"/>
      <c r="L2" s="85"/>
      <c r="M2" s="85"/>
      <c r="N2" s="85"/>
      <c r="O2" s="85"/>
      <c r="P2" s="85"/>
      <c r="Q2" s="85"/>
      <c r="R2" s="83"/>
    </row>
    <row r="3" spans="3:18" ht="12">
      <c r="C3" s="85" t="s">
        <v>459</v>
      </c>
      <c r="D3" s="85"/>
      <c r="E3" s="85"/>
      <c r="F3" s="85"/>
      <c r="G3" s="415"/>
      <c r="H3" s="85"/>
      <c r="I3" s="415"/>
      <c r="J3" s="85"/>
      <c r="K3" s="85"/>
      <c r="L3" s="85"/>
      <c r="M3" s="85"/>
      <c r="N3" s="85"/>
      <c r="O3" s="85"/>
      <c r="P3" s="85"/>
      <c r="Q3" s="85"/>
      <c r="R3" s="83"/>
    </row>
    <row r="4" spans="3:18" ht="12">
      <c r="C4" s="86" t="s">
        <v>146</v>
      </c>
      <c r="D4" s="86"/>
      <c r="E4" s="86"/>
      <c r="F4" s="86"/>
      <c r="G4" s="248"/>
      <c r="H4" s="86"/>
      <c r="I4" s="248"/>
      <c r="J4" s="86"/>
      <c r="K4" s="86"/>
      <c r="L4" s="86"/>
      <c r="M4" s="86"/>
      <c r="N4" s="86"/>
      <c r="O4" s="86"/>
      <c r="P4" s="86"/>
      <c r="Q4" s="86"/>
      <c r="R4" s="83"/>
    </row>
    <row r="5" spans="3:18" ht="12">
      <c r="C5" s="86" t="s">
        <v>162</v>
      </c>
      <c r="D5" s="86"/>
      <c r="E5" s="86"/>
      <c r="F5" s="86"/>
      <c r="G5" s="248"/>
      <c r="H5" s="86"/>
      <c r="I5" s="248"/>
      <c r="J5" s="86"/>
      <c r="K5" s="86"/>
      <c r="L5" s="86"/>
      <c r="M5" s="86"/>
      <c r="N5" s="86"/>
      <c r="O5" s="86"/>
      <c r="P5" s="86"/>
      <c r="Q5" s="86"/>
      <c r="R5" s="83"/>
    </row>
    <row r="6" spans="3:18" ht="10.5" customHeight="1">
      <c r="C6" s="457"/>
      <c r="D6" s="2"/>
      <c r="E6" s="2" t="s">
        <v>154</v>
      </c>
      <c r="F6" s="2"/>
      <c r="G6" s="241" t="s">
        <v>154</v>
      </c>
      <c r="H6" s="2"/>
      <c r="I6" s="241"/>
      <c r="J6" s="2"/>
      <c r="K6" s="2"/>
      <c r="L6" s="2"/>
      <c r="M6" s="2"/>
      <c r="N6" s="2"/>
      <c r="O6" s="2"/>
      <c r="P6" s="2"/>
      <c r="Q6" s="2"/>
      <c r="R6" s="2"/>
    </row>
    <row r="7" spans="3:17" ht="10.5" customHeight="1">
      <c r="C7" s="40"/>
      <c r="D7" s="40"/>
      <c r="E7" s="41" t="s">
        <v>90</v>
      </c>
      <c r="F7" s="41"/>
      <c r="G7" s="416" t="s">
        <v>91</v>
      </c>
      <c r="H7" s="41"/>
      <c r="I7" s="416" t="s">
        <v>92</v>
      </c>
      <c r="J7" s="41"/>
      <c r="K7" s="41" t="s">
        <v>83</v>
      </c>
      <c r="L7" s="41"/>
      <c r="M7" s="41" t="s">
        <v>95</v>
      </c>
      <c r="N7" s="41"/>
      <c r="O7" s="155" t="s">
        <v>317</v>
      </c>
      <c r="P7" s="41"/>
      <c r="Q7" s="41" t="s">
        <v>89</v>
      </c>
    </row>
    <row r="8" spans="4:18" ht="10.5" customHeight="1">
      <c r="D8" s="155"/>
      <c r="E8" s="155" t="s">
        <v>155</v>
      </c>
      <c r="F8" s="155"/>
      <c r="G8" s="417" t="s">
        <v>93</v>
      </c>
      <c r="H8" s="155"/>
      <c r="I8" s="417" t="s">
        <v>94</v>
      </c>
      <c r="J8" s="155"/>
      <c r="K8" s="155" t="s">
        <v>157</v>
      </c>
      <c r="L8" s="155"/>
      <c r="M8" s="155" t="s">
        <v>203</v>
      </c>
      <c r="N8" s="155"/>
      <c r="O8" s="155" t="s">
        <v>318</v>
      </c>
      <c r="P8" s="155"/>
      <c r="Q8" s="155" t="s">
        <v>95</v>
      </c>
      <c r="R8" s="155"/>
    </row>
    <row r="9" spans="3:18" ht="11.25">
      <c r="C9" s="346">
        <v>39538</v>
      </c>
      <c r="D9" s="60"/>
      <c r="E9" s="11"/>
      <c r="F9" s="11"/>
      <c r="G9" s="418"/>
      <c r="H9" s="25"/>
      <c r="I9" s="419"/>
      <c r="J9" s="11"/>
      <c r="K9" s="11"/>
      <c r="L9" s="11"/>
      <c r="M9" s="11"/>
      <c r="N9" s="11"/>
      <c r="O9" s="11"/>
      <c r="P9" s="11"/>
      <c r="Q9" s="11"/>
      <c r="R9" s="63"/>
    </row>
    <row r="10" spans="3:17" ht="11.25" customHeight="1">
      <c r="C10" s="1" t="s">
        <v>123</v>
      </c>
      <c r="E10" s="34">
        <v>2181</v>
      </c>
      <c r="F10" s="42"/>
      <c r="G10" s="34">
        <v>1778</v>
      </c>
      <c r="H10" s="42"/>
      <c r="I10" s="34">
        <v>345</v>
      </c>
      <c r="J10" s="29"/>
      <c r="K10" s="34">
        <v>0</v>
      </c>
      <c r="L10" s="34"/>
      <c r="M10" s="34">
        <f>(E10+G10+I10+K10)</f>
        <v>4304</v>
      </c>
      <c r="N10" s="34"/>
      <c r="O10" s="34">
        <v>105</v>
      </c>
      <c r="P10" s="34"/>
      <c r="Q10" s="55">
        <f aca="true" t="shared" si="0" ref="Q10:Q16">M10+O10</f>
        <v>4409</v>
      </c>
    </row>
    <row r="11" spans="3:17" ht="11.25" customHeight="1">
      <c r="C11" s="1" t="s">
        <v>124</v>
      </c>
      <c r="E11" s="43">
        <v>1360</v>
      </c>
      <c r="F11" s="43"/>
      <c r="G11" s="43">
        <v>1345</v>
      </c>
      <c r="H11" s="43"/>
      <c r="I11" s="43">
        <v>344</v>
      </c>
      <c r="J11" s="43"/>
      <c r="K11" s="43">
        <v>0</v>
      </c>
      <c r="L11" s="43"/>
      <c r="M11" s="160">
        <f aca="true" t="shared" si="1" ref="M11:M16">(E11+G11+I11+K11)</f>
        <v>3049</v>
      </c>
      <c r="N11" s="43"/>
      <c r="O11" s="43">
        <v>105</v>
      </c>
      <c r="P11" s="43"/>
      <c r="Q11" s="161">
        <f t="shared" si="0"/>
        <v>3154</v>
      </c>
    </row>
    <row r="12" spans="3:17" ht="11.25" customHeight="1">
      <c r="C12" s="1" t="s">
        <v>125</v>
      </c>
      <c r="E12" s="43">
        <v>1354</v>
      </c>
      <c r="F12" s="43"/>
      <c r="G12" s="43">
        <v>1223</v>
      </c>
      <c r="H12" s="43"/>
      <c r="I12" s="43">
        <v>263</v>
      </c>
      <c r="J12" s="43"/>
      <c r="K12" s="43">
        <v>0</v>
      </c>
      <c r="L12" s="43"/>
      <c r="M12" s="160">
        <f t="shared" si="1"/>
        <v>2840</v>
      </c>
      <c r="N12" s="43"/>
      <c r="O12" s="43">
        <v>100</v>
      </c>
      <c r="P12" s="43"/>
      <c r="Q12" s="161">
        <f t="shared" si="0"/>
        <v>2940</v>
      </c>
    </row>
    <row r="13" spans="3:17" ht="11.25" customHeight="1">
      <c r="C13" s="1" t="s">
        <v>118</v>
      </c>
      <c r="E13" s="43">
        <v>869</v>
      </c>
      <c r="F13" s="43"/>
      <c r="G13" s="43">
        <v>593</v>
      </c>
      <c r="H13" s="43"/>
      <c r="I13" s="43">
        <v>117</v>
      </c>
      <c r="J13" s="43"/>
      <c r="K13" s="43">
        <v>0</v>
      </c>
      <c r="L13" s="43"/>
      <c r="M13" s="160">
        <f t="shared" si="1"/>
        <v>1579</v>
      </c>
      <c r="N13" s="43"/>
      <c r="O13" s="43">
        <v>0</v>
      </c>
      <c r="P13" s="43"/>
      <c r="Q13" s="161">
        <f t="shared" si="0"/>
        <v>1579</v>
      </c>
    </row>
    <row r="14" spans="3:17" ht="11.25" customHeight="1">
      <c r="C14" s="15" t="s">
        <v>117</v>
      </c>
      <c r="E14" s="43">
        <v>0</v>
      </c>
      <c r="F14" s="43"/>
      <c r="G14" s="43">
        <v>0</v>
      </c>
      <c r="H14" s="43"/>
      <c r="I14" s="43">
        <v>0</v>
      </c>
      <c r="J14" s="43"/>
      <c r="K14" s="43">
        <v>0</v>
      </c>
      <c r="L14" s="43"/>
      <c r="M14" s="160">
        <f t="shared" si="1"/>
        <v>0</v>
      </c>
      <c r="N14" s="43"/>
      <c r="O14" s="43">
        <v>63</v>
      </c>
      <c r="P14" s="43"/>
      <c r="Q14" s="161">
        <f t="shared" si="0"/>
        <v>63</v>
      </c>
    </row>
    <row r="15" spans="3:17" ht="11.25" customHeight="1">
      <c r="C15" s="1" t="s">
        <v>128</v>
      </c>
      <c r="E15" s="43">
        <v>161</v>
      </c>
      <c r="F15" s="43"/>
      <c r="G15" s="43">
        <v>245</v>
      </c>
      <c r="H15" s="43"/>
      <c r="I15" s="43">
        <v>54</v>
      </c>
      <c r="J15" s="43"/>
      <c r="K15" s="43">
        <v>0</v>
      </c>
      <c r="L15" s="43"/>
      <c r="M15" s="160">
        <f t="shared" si="1"/>
        <v>460</v>
      </c>
      <c r="N15" s="43"/>
      <c r="O15" s="43">
        <v>8</v>
      </c>
      <c r="P15" s="43"/>
      <c r="Q15" s="161">
        <f t="shared" si="0"/>
        <v>468</v>
      </c>
    </row>
    <row r="16" spans="3:17" ht="11.25" customHeight="1">
      <c r="C16" s="1" t="s">
        <v>126</v>
      </c>
      <c r="E16" s="43">
        <v>135</v>
      </c>
      <c r="F16" s="43"/>
      <c r="G16" s="43">
        <v>173</v>
      </c>
      <c r="H16" s="43"/>
      <c r="I16" s="43">
        <v>15</v>
      </c>
      <c r="J16" s="43"/>
      <c r="K16" s="43">
        <v>39</v>
      </c>
      <c r="L16" s="43"/>
      <c r="M16" s="160">
        <f t="shared" si="1"/>
        <v>362</v>
      </c>
      <c r="N16" s="43"/>
      <c r="O16" s="43">
        <v>13</v>
      </c>
      <c r="P16" s="43"/>
      <c r="Q16" s="161">
        <f t="shared" si="0"/>
        <v>375</v>
      </c>
    </row>
    <row r="17" spans="3:17" ht="11.25" customHeight="1">
      <c r="C17" s="1" t="s">
        <v>57</v>
      </c>
      <c r="E17" s="245">
        <f>E12-E13-E14-E15-E16</f>
        <v>189</v>
      </c>
      <c r="F17" s="245"/>
      <c r="G17" s="245">
        <f>G12-G13-G14-G15-G16</f>
        <v>212</v>
      </c>
      <c r="H17" s="245"/>
      <c r="I17" s="245">
        <f>I12-I13-I14-I15-I16</f>
        <v>77</v>
      </c>
      <c r="J17" s="245"/>
      <c r="K17" s="245">
        <f>K12-K13-K14-K15-K16</f>
        <v>-39</v>
      </c>
      <c r="L17" s="245"/>
      <c r="M17" s="245">
        <f>M12-M13-M14-M15-M16</f>
        <v>439</v>
      </c>
      <c r="N17" s="245"/>
      <c r="O17" s="245">
        <f>O12-O13-O14-O15-O16</f>
        <v>16</v>
      </c>
      <c r="P17" s="245"/>
      <c r="Q17" s="245">
        <f>Q12-Q13-Q14-Q15-Q16</f>
        <v>455</v>
      </c>
    </row>
    <row r="18" spans="5:17" ht="6.75" customHeight="1">
      <c r="E18" s="44"/>
      <c r="F18" s="44"/>
      <c r="G18" s="44"/>
      <c r="H18" s="45"/>
      <c r="I18" s="44"/>
      <c r="J18" s="44"/>
      <c r="K18" s="44"/>
      <c r="L18" s="44"/>
      <c r="M18" s="44"/>
      <c r="N18" s="44"/>
      <c r="O18" s="44"/>
      <c r="P18" s="44"/>
      <c r="Q18" s="44"/>
    </row>
    <row r="19" spans="3:17" ht="11.25" customHeight="1">
      <c r="C19" s="1" t="s">
        <v>120</v>
      </c>
      <c r="E19" s="43">
        <v>269</v>
      </c>
      <c r="F19" s="43"/>
      <c r="G19" s="43">
        <v>117</v>
      </c>
      <c r="H19" s="43"/>
      <c r="I19" s="43">
        <v>73</v>
      </c>
      <c r="J19" s="43"/>
      <c r="K19" s="43">
        <v>15</v>
      </c>
      <c r="L19" s="43"/>
      <c r="M19" s="160">
        <f>(E19+G19+I19+K19)</f>
        <v>474</v>
      </c>
      <c r="N19" s="43"/>
      <c r="O19" s="43">
        <v>15</v>
      </c>
      <c r="P19" s="43"/>
      <c r="Q19" s="161">
        <f>M19+O19</f>
        <v>489</v>
      </c>
    </row>
    <row r="20" spans="3:19" ht="11.25" customHeight="1">
      <c r="C20" s="164" t="s">
        <v>165</v>
      </c>
      <c r="D20" s="164"/>
      <c r="E20" s="43">
        <v>-61</v>
      </c>
      <c r="F20" s="202"/>
      <c r="G20" s="43">
        <v>-83</v>
      </c>
      <c r="H20" s="202"/>
      <c r="I20" s="43">
        <v>-45</v>
      </c>
      <c r="J20" s="202"/>
      <c r="K20" s="43">
        <v>22</v>
      </c>
      <c r="L20" s="202"/>
      <c r="M20" s="160">
        <f>(E20+G20+I20+K20)</f>
        <v>-167</v>
      </c>
      <c r="N20" s="202"/>
      <c r="O20" s="43">
        <v>-186</v>
      </c>
      <c r="P20" s="202"/>
      <c r="Q20" s="161">
        <f>M20+O20</f>
        <v>-353</v>
      </c>
      <c r="R20" s="164"/>
      <c r="S20" s="164"/>
    </row>
    <row r="21" spans="3:20" ht="11.25" customHeight="1">
      <c r="C21" s="1" t="s">
        <v>138</v>
      </c>
      <c r="E21" s="43">
        <v>0</v>
      </c>
      <c r="F21" s="43"/>
      <c r="G21" s="43">
        <v>0</v>
      </c>
      <c r="H21" s="43"/>
      <c r="I21" s="43">
        <v>0</v>
      </c>
      <c r="J21" s="43"/>
      <c r="K21" s="43">
        <v>46</v>
      </c>
      <c r="L21" s="43"/>
      <c r="M21" s="160">
        <f>(E21+G21+I21+K21)</f>
        <v>46</v>
      </c>
      <c r="N21" s="43"/>
      <c r="O21" s="43">
        <v>0</v>
      </c>
      <c r="P21" s="43"/>
      <c r="Q21" s="161">
        <f>M21+O21</f>
        <v>46</v>
      </c>
      <c r="S21" s="39"/>
      <c r="T21" s="249"/>
    </row>
    <row r="22" spans="3:17" ht="11.25" customHeight="1">
      <c r="C22" s="1" t="s">
        <v>451</v>
      </c>
      <c r="D22" s="39"/>
      <c r="E22" s="43">
        <v>0</v>
      </c>
      <c r="F22" s="43"/>
      <c r="G22" s="43">
        <v>3</v>
      </c>
      <c r="H22" s="43"/>
      <c r="I22" s="43">
        <v>0</v>
      </c>
      <c r="J22" s="43"/>
      <c r="K22" s="43">
        <v>-18</v>
      </c>
      <c r="L22" s="43"/>
      <c r="M22" s="160">
        <f>(E22+G22+I22+K22)</f>
        <v>-15</v>
      </c>
      <c r="N22" s="43"/>
      <c r="O22" s="43">
        <v>0</v>
      </c>
      <c r="P22" s="43"/>
      <c r="Q22" s="161">
        <f>M22+O22</f>
        <v>-15</v>
      </c>
    </row>
    <row r="23" spans="3:17" ht="11.25" customHeight="1">
      <c r="C23" s="1" t="s">
        <v>150</v>
      </c>
      <c r="E23" s="43">
        <v>123</v>
      </c>
      <c r="F23" s="43"/>
      <c r="G23" s="43">
        <v>47</v>
      </c>
      <c r="H23" s="43"/>
      <c r="I23" s="43">
        <v>4</v>
      </c>
      <c r="J23" s="43"/>
      <c r="K23" s="43">
        <v>-19</v>
      </c>
      <c r="L23" s="43"/>
      <c r="M23" s="160">
        <f>(E23+G23+I23+K23)</f>
        <v>155</v>
      </c>
      <c r="N23" s="43"/>
      <c r="O23" s="43">
        <v>-2</v>
      </c>
      <c r="P23" s="43"/>
      <c r="Q23" s="161">
        <f>M23+O23</f>
        <v>153</v>
      </c>
    </row>
    <row r="24" spans="3:19" ht="11.25" customHeight="1">
      <c r="C24" s="164" t="s">
        <v>58</v>
      </c>
      <c r="D24" s="192"/>
      <c r="E24" s="246">
        <f>+E17+E19+E22-E21-E23+E20</f>
        <v>274</v>
      </c>
      <c r="F24" s="246"/>
      <c r="G24" s="246">
        <f>+G17+G19+G22-G21-G23+G20</f>
        <v>202</v>
      </c>
      <c r="H24" s="246"/>
      <c r="I24" s="246">
        <f>+I17+I19+I22-I21-I23+I20</f>
        <v>101</v>
      </c>
      <c r="J24" s="246"/>
      <c r="K24" s="246">
        <f>+K17+K19+K22-K21-K23+K20</f>
        <v>-47</v>
      </c>
      <c r="L24" s="246"/>
      <c r="M24" s="246">
        <f>+M17+M19+M22-M21-M23+M20</f>
        <v>530</v>
      </c>
      <c r="N24" s="246"/>
      <c r="O24" s="246">
        <f>+O17+O19+O22-O21-O23+O20</f>
        <v>-153</v>
      </c>
      <c r="P24" s="246"/>
      <c r="Q24" s="246">
        <f>+Q17+Q19+Q22-Q21-Q23+Q20</f>
        <v>377</v>
      </c>
      <c r="R24" s="164"/>
      <c r="S24" s="164"/>
    </row>
    <row r="25" spans="3:19" ht="5.25" customHeight="1">
      <c r="C25" s="192"/>
      <c r="D25" s="192"/>
      <c r="E25" s="204"/>
      <c r="F25" s="204"/>
      <c r="G25" s="204"/>
      <c r="H25" s="204"/>
      <c r="I25" s="204"/>
      <c r="J25" s="204"/>
      <c r="K25" s="204"/>
      <c r="L25" s="204"/>
      <c r="M25" s="204"/>
      <c r="N25" s="204"/>
      <c r="O25" s="204"/>
      <c r="P25" s="204"/>
      <c r="Q25" s="204"/>
      <c r="R25" s="164"/>
      <c r="S25" s="164"/>
    </row>
    <row r="26" spans="3:19" ht="11.25" customHeight="1">
      <c r="C26" s="164" t="s">
        <v>165</v>
      </c>
      <c r="D26" s="164"/>
      <c r="E26" s="202">
        <f>+E20</f>
        <v>-61</v>
      </c>
      <c r="F26" s="202"/>
      <c r="G26" s="202">
        <f>+G20</f>
        <v>-83</v>
      </c>
      <c r="H26" s="202"/>
      <c r="I26" s="202">
        <f>+I20</f>
        <v>-45</v>
      </c>
      <c r="J26" s="202"/>
      <c r="K26" s="202">
        <f>+K20</f>
        <v>22</v>
      </c>
      <c r="L26" s="202"/>
      <c r="M26" s="202">
        <f>(E26+G26+I26+K26)</f>
        <v>-167</v>
      </c>
      <c r="N26" s="202"/>
      <c r="O26" s="202">
        <f>+O20</f>
        <v>-186</v>
      </c>
      <c r="P26" s="202"/>
      <c r="Q26" s="202">
        <f>M26+O26</f>
        <v>-353</v>
      </c>
      <c r="R26" s="164"/>
      <c r="S26" s="164"/>
    </row>
    <row r="27" spans="3:17" ht="11.25" customHeight="1">
      <c r="C27" s="164" t="s">
        <v>471</v>
      </c>
      <c r="E27" s="202">
        <v>0</v>
      </c>
      <c r="F27" s="202"/>
      <c r="G27" s="202">
        <v>7</v>
      </c>
      <c r="H27" s="202"/>
      <c r="I27" s="202">
        <v>0</v>
      </c>
      <c r="J27" s="202"/>
      <c r="K27" s="202">
        <v>-35</v>
      </c>
      <c r="L27" s="202"/>
      <c r="M27" s="202">
        <f>(E27+G27+I27+K27)</f>
        <v>-28</v>
      </c>
      <c r="N27" s="202"/>
      <c r="O27" s="202">
        <v>0</v>
      </c>
      <c r="P27" s="202"/>
      <c r="Q27" s="161">
        <f>M27+O27</f>
        <v>-28</v>
      </c>
    </row>
    <row r="28" spans="3:19" ht="11.25" customHeight="1">
      <c r="C28" s="165" t="s">
        <v>240</v>
      </c>
      <c r="D28" s="165"/>
      <c r="E28" s="202">
        <v>-8</v>
      </c>
      <c r="F28" s="202"/>
      <c r="G28" s="202">
        <v>-22</v>
      </c>
      <c r="H28" s="202"/>
      <c r="I28" s="202">
        <v>-2</v>
      </c>
      <c r="J28" s="202"/>
      <c r="K28" s="202">
        <v>-1</v>
      </c>
      <c r="L28" s="202"/>
      <c r="M28" s="202">
        <f>(E28+G28+I28+K28)</f>
        <v>-33</v>
      </c>
      <c r="N28" s="202"/>
      <c r="O28" s="202">
        <v>0</v>
      </c>
      <c r="P28" s="202"/>
      <c r="Q28" s="161">
        <f>M28+O28</f>
        <v>-33</v>
      </c>
      <c r="R28" s="164"/>
      <c r="S28" s="164"/>
    </row>
    <row r="29" spans="3:19" ht="13.5" customHeight="1" thickBot="1">
      <c r="C29" s="165" t="s">
        <v>242</v>
      </c>
      <c r="D29" s="164"/>
      <c r="E29" s="203">
        <f>E24-E26-E27+E28</f>
        <v>327</v>
      </c>
      <c r="F29" s="185"/>
      <c r="G29" s="203">
        <f>G24-G26-G27+G28</f>
        <v>256</v>
      </c>
      <c r="H29" s="203"/>
      <c r="I29" s="203">
        <f>I24-I26-I27+I28</f>
        <v>144</v>
      </c>
      <c r="J29" s="185"/>
      <c r="K29" s="203">
        <f>K24-K26-K27+K28</f>
        <v>-35</v>
      </c>
      <c r="L29" s="185"/>
      <c r="M29" s="203">
        <f>M24-M26-M27+M28</f>
        <v>692</v>
      </c>
      <c r="N29" s="185"/>
      <c r="O29" s="203">
        <f>O24-O26-O27+O28</f>
        <v>33</v>
      </c>
      <c r="P29" s="185"/>
      <c r="Q29" s="203">
        <f>Q24-Q26-Q27+Q28</f>
        <v>725</v>
      </c>
      <c r="R29" s="164"/>
      <c r="S29" s="164"/>
    </row>
    <row r="30" spans="3:18" ht="7.5" customHeight="1" thickTop="1">
      <c r="C30" s="164"/>
      <c r="D30" s="164"/>
      <c r="E30" s="205"/>
      <c r="F30" s="205"/>
      <c r="G30" s="204"/>
      <c r="H30" s="204"/>
      <c r="I30" s="205"/>
      <c r="J30" s="205"/>
      <c r="K30" s="205"/>
      <c r="L30" s="205"/>
      <c r="M30" s="205"/>
      <c r="N30" s="205"/>
      <c r="O30" s="205"/>
      <c r="P30" s="205"/>
      <c r="Q30" s="205"/>
      <c r="R30" s="164"/>
    </row>
    <row r="31" spans="3:18" ht="11.25">
      <c r="C31" s="346">
        <v>39172</v>
      </c>
      <c r="D31" s="61"/>
      <c r="E31" s="81"/>
      <c r="F31" s="81"/>
      <c r="G31" s="339"/>
      <c r="H31" s="339"/>
      <c r="I31" s="81"/>
      <c r="J31" s="81"/>
      <c r="K31" s="81"/>
      <c r="L31" s="81"/>
      <c r="M31" s="81"/>
      <c r="N31" s="81"/>
      <c r="O31" s="81"/>
      <c r="P31" s="81"/>
      <c r="Q31" s="81"/>
      <c r="R31" s="7"/>
    </row>
    <row r="32" spans="3:17" ht="11.25" customHeight="1">
      <c r="C32" s="1" t="s">
        <v>123</v>
      </c>
      <c r="E32" s="42">
        <v>2269</v>
      </c>
      <c r="F32" s="42"/>
      <c r="G32" s="42">
        <v>1659</v>
      </c>
      <c r="H32" s="462"/>
      <c r="I32" s="42">
        <v>478</v>
      </c>
      <c r="J32" s="463"/>
      <c r="K32" s="54">
        <v>0</v>
      </c>
      <c r="L32" s="34"/>
      <c r="M32" s="34">
        <f>E32+G32+I32+K32</f>
        <v>4406</v>
      </c>
      <c r="N32" s="34"/>
      <c r="O32" s="42">
        <v>90</v>
      </c>
      <c r="P32" s="34"/>
      <c r="Q32" s="55">
        <f aca="true" t="shared" si="2" ref="Q32:Q38">M32+O32</f>
        <v>4496</v>
      </c>
    </row>
    <row r="33" spans="3:17" ht="11.25" customHeight="1">
      <c r="C33" s="1" t="s">
        <v>124</v>
      </c>
      <c r="E33" s="43">
        <v>1514</v>
      </c>
      <c r="F33" s="43"/>
      <c r="G33" s="43">
        <v>1192</v>
      </c>
      <c r="H33" s="461"/>
      <c r="I33" s="43">
        <v>476</v>
      </c>
      <c r="J33" s="461"/>
      <c r="K33" s="43">
        <v>0</v>
      </c>
      <c r="L33" s="43"/>
      <c r="M33" s="160">
        <f>(E33+G33+I33+K33)</f>
        <v>3182</v>
      </c>
      <c r="N33" s="43"/>
      <c r="O33" s="43">
        <v>88</v>
      </c>
      <c r="P33" s="43"/>
      <c r="Q33" s="161">
        <f t="shared" si="2"/>
        <v>3270</v>
      </c>
    </row>
    <row r="34" spans="3:17" ht="11.25" customHeight="1">
      <c r="C34" s="1" t="s">
        <v>125</v>
      </c>
      <c r="E34" s="43">
        <v>1539</v>
      </c>
      <c r="F34" s="43"/>
      <c r="G34" s="43">
        <v>1112</v>
      </c>
      <c r="H34" s="461"/>
      <c r="I34" s="43">
        <v>343</v>
      </c>
      <c r="J34" s="461"/>
      <c r="K34" s="43">
        <v>0</v>
      </c>
      <c r="L34" s="43"/>
      <c r="M34" s="160">
        <f>(E34+G34+I34+K34)</f>
        <v>2994</v>
      </c>
      <c r="N34" s="43"/>
      <c r="O34" s="43">
        <v>88</v>
      </c>
      <c r="P34" s="43"/>
      <c r="Q34" s="161">
        <f t="shared" si="2"/>
        <v>3082</v>
      </c>
    </row>
    <row r="35" spans="3:17" ht="11.25" customHeight="1">
      <c r="C35" s="1" t="s">
        <v>118</v>
      </c>
      <c r="E35" s="43">
        <v>1111</v>
      </c>
      <c r="F35" s="43"/>
      <c r="G35" s="43">
        <v>564</v>
      </c>
      <c r="H35" s="461"/>
      <c r="I35" s="43">
        <v>185</v>
      </c>
      <c r="J35" s="461"/>
      <c r="K35" s="43">
        <v>0</v>
      </c>
      <c r="L35" s="43"/>
      <c r="M35" s="160">
        <f>(E35+G35+I35+K35)</f>
        <v>1860</v>
      </c>
      <c r="N35" s="43"/>
      <c r="O35" s="43">
        <v>0</v>
      </c>
      <c r="P35" s="43"/>
      <c r="Q35" s="161">
        <f t="shared" si="2"/>
        <v>1860</v>
      </c>
    </row>
    <row r="36" spans="3:17" ht="11.25" customHeight="1">
      <c r="C36" s="15" t="s">
        <v>117</v>
      </c>
      <c r="E36" s="50">
        <v>0</v>
      </c>
      <c r="F36" s="43"/>
      <c r="G36" s="50">
        <v>0</v>
      </c>
      <c r="H36" s="461"/>
      <c r="I36" s="50">
        <v>0</v>
      </c>
      <c r="J36" s="461"/>
      <c r="K36" s="50">
        <v>0</v>
      </c>
      <c r="L36" s="43"/>
      <c r="M36" s="160">
        <f>(E36+G36+I36+K36)</f>
        <v>0</v>
      </c>
      <c r="N36" s="43"/>
      <c r="O36" s="50">
        <v>36</v>
      </c>
      <c r="P36" s="43"/>
      <c r="Q36" s="161">
        <f t="shared" si="2"/>
        <v>36</v>
      </c>
    </row>
    <row r="37" spans="3:17" ht="11.25" customHeight="1">
      <c r="C37" s="1" t="s">
        <v>128</v>
      </c>
      <c r="E37" s="43">
        <v>116</v>
      </c>
      <c r="F37" s="43"/>
      <c r="G37" s="43">
        <v>224</v>
      </c>
      <c r="H37" s="461"/>
      <c r="I37" s="43">
        <v>66</v>
      </c>
      <c r="J37" s="461"/>
      <c r="K37" s="43">
        <v>0</v>
      </c>
      <c r="L37" s="43"/>
      <c r="M37" s="160">
        <f>(E37+G37+I37+K37)</f>
        <v>406</v>
      </c>
      <c r="N37" s="43"/>
      <c r="O37" s="43">
        <v>11</v>
      </c>
      <c r="P37" s="43"/>
      <c r="Q37" s="161">
        <f t="shared" si="2"/>
        <v>417</v>
      </c>
    </row>
    <row r="38" spans="3:17" ht="11.25" customHeight="1">
      <c r="C38" s="1" t="s">
        <v>126</v>
      </c>
      <c r="E38" s="43">
        <v>133</v>
      </c>
      <c r="F38" s="43"/>
      <c r="G38" s="43">
        <v>162</v>
      </c>
      <c r="H38" s="461"/>
      <c r="I38" s="43">
        <v>17</v>
      </c>
      <c r="J38" s="461"/>
      <c r="K38" s="43">
        <v>32</v>
      </c>
      <c r="L38" s="43"/>
      <c r="M38" s="160">
        <f>E38+G38+I38+K38</f>
        <v>344</v>
      </c>
      <c r="N38" s="43"/>
      <c r="O38" s="43">
        <v>12</v>
      </c>
      <c r="P38" s="43"/>
      <c r="Q38" s="161">
        <f t="shared" si="2"/>
        <v>356</v>
      </c>
    </row>
    <row r="39" spans="3:17" ht="11.25" customHeight="1">
      <c r="C39" s="1" t="s">
        <v>57</v>
      </c>
      <c r="E39" s="245">
        <f>E34-E35-E36-E37-E38</f>
        <v>179</v>
      </c>
      <c r="F39" s="245"/>
      <c r="G39" s="245">
        <f>G34-G35-G36-G37-G38</f>
        <v>162</v>
      </c>
      <c r="H39" s="245"/>
      <c r="I39" s="245">
        <f>I34-I35-I36-I37-I38</f>
        <v>75</v>
      </c>
      <c r="J39" s="245"/>
      <c r="K39" s="245">
        <f>K34-K35-K36-K37-K38</f>
        <v>-32</v>
      </c>
      <c r="L39" s="245"/>
      <c r="M39" s="245">
        <f>M34-M35-M36-M37-M38</f>
        <v>384</v>
      </c>
      <c r="N39" s="245"/>
      <c r="O39" s="245">
        <f>O34-O35-O36-O37-O38</f>
        <v>29</v>
      </c>
      <c r="P39" s="245"/>
      <c r="Q39" s="245">
        <f>Q34-Q35-Q36-Q37-Q38</f>
        <v>413</v>
      </c>
    </row>
    <row r="40" spans="5:17" ht="6" customHeight="1">
      <c r="E40" s="44"/>
      <c r="F40" s="44"/>
      <c r="G40" s="45"/>
      <c r="H40" s="45"/>
      <c r="I40" s="44"/>
      <c r="J40" s="44"/>
      <c r="K40" s="44"/>
      <c r="L40" s="44"/>
      <c r="M40" s="44"/>
      <c r="N40" s="44"/>
      <c r="O40" s="44"/>
      <c r="P40" s="44"/>
      <c r="Q40" s="44"/>
    </row>
    <row r="41" spans="3:17" ht="11.25" customHeight="1">
      <c r="C41" s="1" t="s">
        <v>120</v>
      </c>
      <c r="E41" s="43">
        <v>241</v>
      </c>
      <c r="F41" s="43"/>
      <c r="G41" s="43">
        <v>104</v>
      </c>
      <c r="H41" s="43"/>
      <c r="I41" s="43">
        <v>66</v>
      </c>
      <c r="J41" s="43"/>
      <c r="K41" s="43">
        <v>28</v>
      </c>
      <c r="L41" s="43"/>
      <c r="M41" s="160">
        <f>(E41+G41+I41+K41)</f>
        <v>439</v>
      </c>
      <c r="N41" s="43"/>
      <c r="O41" s="160">
        <v>12</v>
      </c>
      <c r="P41" s="43"/>
      <c r="Q41" s="161">
        <f>M41+O41</f>
        <v>451</v>
      </c>
    </row>
    <row r="42" spans="3:19" ht="11.25" customHeight="1">
      <c r="C42" s="164" t="s">
        <v>165</v>
      </c>
      <c r="D42" s="164"/>
      <c r="E42" s="202">
        <v>37</v>
      </c>
      <c r="F42" s="202"/>
      <c r="G42" s="202">
        <v>-26</v>
      </c>
      <c r="H42" s="202"/>
      <c r="I42" s="202">
        <v>6</v>
      </c>
      <c r="J42" s="202"/>
      <c r="K42" s="202">
        <v>3</v>
      </c>
      <c r="L42" s="202"/>
      <c r="M42" s="160">
        <f>(E42+G42+I42+K42)</f>
        <v>20</v>
      </c>
      <c r="N42" s="202"/>
      <c r="O42" s="160">
        <v>-4</v>
      </c>
      <c r="P42" s="202"/>
      <c r="Q42" s="161">
        <f>M42+O42</f>
        <v>16</v>
      </c>
      <c r="R42" s="164"/>
      <c r="S42" s="164"/>
    </row>
    <row r="43" spans="3:17" ht="11.25" customHeight="1">
      <c r="C43" s="1" t="s">
        <v>138</v>
      </c>
      <c r="E43" s="43">
        <v>0</v>
      </c>
      <c r="F43" s="43"/>
      <c r="G43" s="43">
        <v>0</v>
      </c>
      <c r="H43" s="43"/>
      <c r="I43" s="43">
        <v>0</v>
      </c>
      <c r="J43" s="43"/>
      <c r="K43" s="43">
        <v>46</v>
      </c>
      <c r="L43" s="43"/>
      <c r="M43" s="160">
        <f>(E43+G43+I43+K43)</f>
        <v>46</v>
      </c>
      <c r="N43" s="43"/>
      <c r="O43" s="160">
        <v>0</v>
      </c>
      <c r="P43" s="43"/>
      <c r="Q43" s="161">
        <f>M43+O43</f>
        <v>46</v>
      </c>
    </row>
    <row r="44" spans="3:17" ht="11.25" customHeight="1">
      <c r="C44" s="1" t="s">
        <v>451</v>
      </c>
      <c r="E44" s="43">
        <v>-9</v>
      </c>
      <c r="F44" s="43"/>
      <c r="G44" s="43">
        <v>-3</v>
      </c>
      <c r="H44" s="43"/>
      <c r="I44" s="43">
        <v>-1</v>
      </c>
      <c r="J44" s="43"/>
      <c r="K44" s="43">
        <v>9</v>
      </c>
      <c r="L44" s="43"/>
      <c r="M44" s="160">
        <f>(E44+G44+I44+K44)</f>
        <v>-4</v>
      </c>
      <c r="N44" s="43"/>
      <c r="O44" s="160">
        <v>0</v>
      </c>
      <c r="P44" s="43"/>
      <c r="Q44" s="161">
        <f>M44+O44</f>
        <v>-4</v>
      </c>
    </row>
    <row r="45" spans="3:17" ht="11.25" customHeight="1">
      <c r="C45" s="1" t="s">
        <v>150</v>
      </c>
      <c r="E45" s="43">
        <v>128</v>
      </c>
      <c r="F45" s="43"/>
      <c r="G45" s="43">
        <v>40</v>
      </c>
      <c r="H45" s="43"/>
      <c r="I45" s="43">
        <v>7</v>
      </c>
      <c r="J45" s="43"/>
      <c r="K45" s="43">
        <v>-44</v>
      </c>
      <c r="L45" s="43"/>
      <c r="M45" s="160">
        <f>(E45+G45+I45+K45)</f>
        <v>131</v>
      </c>
      <c r="N45" s="43"/>
      <c r="O45" s="160">
        <v>-2</v>
      </c>
      <c r="P45" s="43"/>
      <c r="Q45" s="161">
        <f>M45+O45</f>
        <v>129</v>
      </c>
    </row>
    <row r="46" spans="3:19" ht="11.25" customHeight="1">
      <c r="C46" s="164" t="s">
        <v>7</v>
      </c>
      <c r="D46" s="192"/>
      <c r="E46" s="246">
        <f>+E39+E41+E44-E43-E45+E42</f>
        <v>320</v>
      </c>
      <c r="F46" s="246"/>
      <c r="G46" s="246">
        <f>+G39+G41+G44-G43-G45+G42</f>
        <v>197</v>
      </c>
      <c r="H46" s="246"/>
      <c r="I46" s="246">
        <f>+I39+I41+I44-I43-I45+I42</f>
        <v>139</v>
      </c>
      <c r="J46" s="246"/>
      <c r="K46" s="246">
        <f>+K39+K41+K44-K43-K45+K42</f>
        <v>6</v>
      </c>
      <c r="L46" s="246"/>
      <c r="M46" s="246">
        <f>+M39+M41+M44-M43-M45+M42</f>
        <v>662</v>
      </c>
      <c r="N46" s="246"/>
      <c r="O46" s="246">
        <f>+O39+O41+O44-O43-O45+O42</f>
        <v>39</v>
      </c>
      <c r="P46" s="246"/>
      <c r="Q46" s="246">
        <f>+Q39+Q41+Q44-Q43-Q45+Q42</f>
        <v>701</v>
      </c>
      <c r="R46" s="164"/>
      <c r="S46" s="164"/>
    </row>
    <row r="47" spans="3:19" ht="6" customHeight="1">
      <c r="C47" s="192"/>
      <c r="D47" s="192"/>
      <c r="E47" s="204"/>
      <c r="F47" s="204"/>
      <c r="G47" s="204"/>
      <c r="H47" s="204"/>
      <c r="I47" s="204"/>
      <c r="J47" s="204"/>
      <c r="K47" s="204"/>
      <c r="L47" s="204"/>
      <c r="M47" s="204"/>
      <c r="N47" s="204"/>
      <c r="O47" s="204"/>
      <c r="P47" s="204"/>
      <c r="Q47" s="204"/>
      <c r="R47" s="164"/>
      <c r="S47" s="164"/>
    </row>
    <row r="48" spans="3:19" ht="11.25" customHeight="1">
      <c r="C48" s="164" t="s">
        <v>165</v>
      </c>
      <c r="D48" s="164"/>
      <c r="E48" s="202">
        <f>+E42</f>
        <v>37</v>
      </c>
      <c r="F48" s="202"/>
      <c r="G48" s="202">
        <f>+G42</f>
        <v>-26</v>
      </c>
      <c r="H48" s="202"/>
      <c r="I48" s="202">
        <f>+I42</f>
        <v>6</v>
      </c>
      <c r="J48" s="202"/>
      <c r="K48" s="202">
        <f>+K42</f>
        <v>3</v>
      </c>
      <c r="L48" s="202"/>
      <c r="M48" s="202">
        <f>(E48+G48+I48+K48)</f>
        <v>20</v>
      </c>
      <c r="N48" s="202"/>
      <c r="O48" s="202">
        <f>+O42</f>
        <v>-4</v>
      </c>
      <c r="P48" s="202"/>
      <c r="Q48" s="202">
        <f>M48+O48</f>
        <v>16</v>
      </c>
      <c r="R48" s="164"/>
      <c r="S48" s="164"/>
    </row>
    <row r="49" spans="3:19" ht="11.25" customHeight="1">
      <c r="C49" s="165" t="s">
        <v>240</v>
      </c>
      <c r="D49" s="165"/>
      <c r="E49" s="202">
        <v>15</v>
      </c>
      <c r="F49" s="202"/>
      <c r="G49" s="202">
        <v>-8</v>
      </c>
      <c r="H49" s="202"/>
      <c r="I49" s="202">
        <v>-1</v>
      </c>
      <c r="J49" s="202"/>
      <c r="K49" s="202">
        <v>-28</v>
      </c>
      <c r="L49" s="202"/>
      <c r="M49" s="160">
        <f>(E49+G49+I49+K49)</f>
        <v>-22</v>
      </c>
      <c r="N49" s="202"/>
      <c r="O49" s="202">
        <v>0</v>
      </c>
      <c r="P49" s="202"/>
      <c r="Q49" s="161">
        <f>M49+O49</f>
        <v>-22</v>
      </c>
      <c r="R49" s="164"/>
      <c r="S49" s="164"/>
    </row>
    <row r="50" spans="3:19" ht="13.5" customHeight="1" thickBot="1">
      <c r="C50" s="165" t="s">
        <v>242</v>
      </c>
      <c r="D50" s="164"/>
      <c r="E50" s="203">
        <f>E46-E48+E49</f>
        <v>298</v>
      </c>
      <c r="F50" s="185"/>
      <c r="G50" s="203">
        <f>G46-G48+G49</f>
        <v>215</v>
      </c>
      <c r="H50" s="203"/>
      <c r="I50" s="203">
        <f>I46-I48+I49</f>
        <v>132</v>
      </c>
      <c r="J50" s="185"/>
      <c r="K50" s="203">
        <f>K46-K48+K49</f>
        <v>-25</v>
      </c>
      <c r="L50" s="185"/>
      <c r="M50" s="203">
        <f>M46-M48+M49</f>
        <v>620</v>
      </c>
      <c r="N50" s="185"/>
      <c r="O50" s="203">
        <f>O46-O48+O49</f>
        <v>43</v>
      </c>
      <c r="P50" s="185"/>
      <c r="Q50" s="203">
        <f>Q46-Q48+Q49</f>
        <v>663</v>
      </c>
      <c r="R50" s="164"/>
      <c r="S50" s="164"/>
    </row>
    <row r="51" spans="3:17" ht="11.25" customHeight="1" thickTop="1">
      <c r="C51" s="475" t="str">
        <f>+'Financial Highlights'!C48</f>
        <v>(1) See page 21 Non-GAAP Financial Measures.</v>
      </c>
      <c r="D51" s="39"/>
      <c r="E51" s="48"/>
      <c r="F51" s="47"/>
      <c r="G51" s="48"/>
      <c r="H51" s="48"/>
      <c r="I51" s="47"/>
      <c r="J51" s="47"/>
      <c r="K51" s="30"/>
      <c r="L51" s="30"/>
      <c r="M51" s="47"/>
      <c r="N51" s="47"/>
      <c r="O51" s="47"/>
      <c r="P51" s="47"/>
      <c r="Q51" s="47"/>
    </row>
    <row r="52" spans="5:17" ht="11.25">
      <c r="E52" s="340"/>
      <c r="F52" s="37"/>
      <c r="H52" s="340"/>
      <c r="J52" s="37"/>
      <c r="K52" s="37"/>
      <c r="L52" s="37"/>
      <c r="M52" s="37"/>
      <c r="N52" s="37"/>
      <c r="O52" s="37"/>
      <c r="P52" s="37"/>
      <c r="Q52" s="39"/>
    </row>
    <row r="53" spans="5:17" ht="11.25">
      <c r="E53" s="37"/>
      <c r="F53" s="37"/>
      <c r="H53" s="340"/>
      <c r="J53" s="37"/>
      <c r="K53" s="37"/>
      <c r="L53" s="37"/>
      <c r="M53" s="37"/>
      <c r="N53" s="37"/>
      <c r="O53" s="37"/>
      <c r="P53" s="37"/>
      <c r="Q53" s="39"/>
    </row>
    <row r="54" spans="3:17" ht="11.25">
      <c r="C54" s="76" t="s">
        <v>458</v>
      </c>
      <c r="E54" s="37"/>
      <c r="F54" s="37"/>
      <c r="H54" s="340"/>
      <c r="J54" s="37"/>
      <c r="K54" s="37"/>
      <c r="L54" s="37"/>
      <c r="M54" s="37"/>
      <c r="N54" s="37"/>
      <c r="O54" s="37"/>
      <c r="P54" s="37"/>
      <c r="Q54" s="39"/>
    </row>
    <row r="55" spans="3:17" ht="11.25" customHeight="1">
      <c r="C55" s="1" t="s">
        <v>122</v>
      </c>
      <c r="E55" s="16">
        <v>0.641</v>
      </c>
      <c r="F55" s="16"/>
      <c r="G55" s="16">
        <v>0.485</v>
      </c>
      <c r="H55" s="570"/>
      <c r="I55" s="16">
        <v>0.445</v>
      </c>
      <c r="J55" s="16"/>
      <c r="K55" s="47"/>
      <c r="L55" s="47"/>
      <c r="M55" s="16">
        <v>0.556</v>
      </c>
      <c r="N55" s="47"/>
      <c r="O55" s="355"/>
      <c r="P55" s="355"/>
      <c r="Q55" s="16">
        <f>+M55</f>
        <v>0.556</v>
      </c>
    </row>
    <row r="56" spans="3:17" ht="11.25" customHeight="1">
      <c r="C56" s="1" t="s">
        <v>129</v>
      </c>
      <c r="E56" s="16">
        <v>0.119</v>
      </c>
      <c r="F56" s="16"/>
      <c r="G56" s="16">
        <v>0.2</v>
      </c>
      <c r="H56" s="570"/>
      <c r="I56" s="16">
        <v>0.206</v>
      </c>
      <c r="J56" s="16"/>
      <c r="K56" s="47"/>
      <c r="L56" s="47"/>
      <c r="M56" s="16">
        <v>0.162</v>
      </c>
      <c r="N56" s="47"/>
      <c r="O56" s="355"/>
      <c r="P56" s="355"/>
      <c r="Q56" s="16">
        <f>+M56</f>
        <v>0.162</v>
      </c>
    </row>
    <row r="57" spans="3:17" ht="11.25" customHeight="1">
      <c r="C57" s="1" t="s">
        <v>137</v>
      </c>
      <c r="E57" s="18">
        <v>0.1</v>
      </c>
      <c r="F57" s="18"/>
      <c r="G57" s="18">
        <v>0.142</v>
      </c>
      <c r="H57" s="571"/>
      <c r="I57" s="18">
        <v>0.057</v>
      </c>
      <c r="J57" s="17"/>
      <c r="K57" s="47"/>
      <c r="L57" s="47"/>
      <c r="M57" s="18">
        <v>0.128</v>
      </c>
      <c r="N57" s="355"/>
      <c r="O57" s="355"/>
      <c r="P57" s="355"/>
      <c r="Q57" s="18">
        <f>+M57</f>
        <v>0.128</v>
      </c>
    </row>
    <row r="58" spans="3:18" ht="11.25" customHeight="1" thickBot="1">
      <c r="C58" s="7" t="s">
        <v>54</v>
      </c>
      <c r="D58" s="7"/>
      <c r="E58" s="172">
        <f>SUM(E55:E57)</f>
        <v>0.86</v>
      </c>
      <c r="F58" s="172"/>
      <c r="G58" s="172">
        <f>SUM(G55:G57)</f>
        <v>0.8270000000000001</v>
      </c>
      <c r="H58" s="572"/>
      <c r="I58" s="172">
        <f>SUM(I55:I57)</f>
        <v>0.7080000000000001</v>
      </c>
      <c r="J58" s="17"/>
      <c r="K58" s="47"/>
      <c r="L58" s="47"/>
      <c r="M58" s="172">
        <f>SUM(M55:M57)</f>
        <v>0.8460000000000001</v>
      </c>
      <c r="N58" s="573"/>
      <c r="O58" s="355"/>
      <c r="P58" s="573"/>
      <c r="Q58" s="172">
        <f>SUM(Q55:Q57)</f>
        <v>0.8460000000000001</v>
      </c>
      <c r="R58" s="155"/>
    </row>
    <row r="59" spans="14:16" ht="13.5" thickTop="1">
      <c r="N59"/>
      <c r="O59"/>
      <c r="P59"/>
    </row>
    <row r="60" ht="12.75">
      <c r="N60"/>
    </row>
  </sheetData>
  <conditionalFormatting sqref="K48 M48 Q48 E48 G48 I48 O48">
    <cfRule type="cellIs" priority="1" dxfId="0" operator="notEqual" stopIfTrue="1">
      <formula>E42</formula>
    </cfRule>
  </conditionalFormatting>
  <hyperlinks>
    <hyperlink ref="C51" location="'Reconciliation Non-GAAP'!Print_Area" display="'Reconciliation Non-GAAP'!Print_Area"/>
  </hyperlinks>
  <printOptions/>
  <pageMargins left="0.5" right="0.5" top="0.5" bottom="0.55" header="0.75" footer="0.3"/>
  <pageSetup fitToHeight="1" fitToWidth="1" horizontalDpi="600" verticalDpi="600" orientation="landscape" scale="97" r:id="rId2"/>
  <headerFooter alignWithMargins="0">
    <oddFooter>&amp;L&amp;A&amp;R&amp;"Arial,Regular"&amp;8Page 5</oddFooter>
  </headerFooter>
  <drawing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C1:P46"/>
  <sheetViews>
    <sheetView workbookViewId="0" topLeftCell="A1">
      <selection activeCell="A5" sqref="A5"/>
    </sheetView>
  </sheetViews>
  <sheetFormatPr defaultColWidth="9.33203125" defaultRowHeight="12.75"/>
  <cols>
    <col min="1" max="2" width="3.33203125" style="1" customWidth="1"/>
    <col min="3" max="3" width="42.8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4" style="1" customWidth="1"/>
    <col min="17" max="16384" width="9" style="1" customWidth="1"/>
  </cols>
  <sheetData>
    <row r="1" spans="3:16" ht="12.75">
      <c r="C1" s="608" t="s">
        <v>88</v>
      </c>
      <c r="D1" s="608"/>
      <c r="E1" s="608"/>
      <c r="F1" s="608"/>
      <c r="G1" s="608"/>
      <c r="H1" s="608"/>
      <c r="I1" s="608"/>
      <c r="J1" s="608"/>
      <c r="K1" s="608"/>
      <c r="L1" s="608"/>
      <c r="M1" s="608"/>
      <c r="N1" s="608"/>
      <c r="O1" s="608"/>
      <c r="P1" s="608"/>
    </row>
    <row r="2" spans="3:16" ht="12">
      <c r="C2" s="607" t="s">
        <v>75</v>
      </c>
      <c r="D2" s="607"/>
      <c r="E2" s="607"/>
      <c r="F2" s="607"/>
      <c r="G2" s="607"/>
      <c r="H2" s="607"/>
      <c r="I2" s="607"/>
      <c r="J2" s="607"/>
      <c r="K2" s="607"/>
      <c r="L2" s="607"/>
      <c r="M2" s="607"/>
      <c r="N2" s="607"/>
      <c r="O2" s="607"/>
      <c r="P2" s="607"/>
    </row>
    <row r="3" spans="3:16" ht="12">
      <c r="C3" s="606" t="s">
        <v>146</v>
      </c>
      <c r="D3" s="606"/>
      <c r="E3" s="606"/>
      <c r="F3" s="606"/>
      <c r="G3" s="606"/>
      <c r="H3" s="606"/>
      <c r="I3" s="606"/>
      <c r="J3" s="606"/>
      <c r="K3" s="606"/>
      <c r="L3" s="606"/>
      <c r="M3" s="606"/>
      <c r="N3" s="606"/>
      <c r="O3" s="606"/>
      <c r="P3" s="606"/>
    </row>
    <row r="4" spans="3:16" ht="12">
      <c r="C4" s="606" t="s">
        <v>162</v>
      </c>
      <c r="D4" s="606"/>
      <c r="E4" s="606"/>
      <c r="F4" s="606"/>
      <c r="G4" s="606"/>
      <c r="H4" s="606"/>
      <c r="I4" s="606"/>
      <c r="J4" s="606"/>
      <c r="K4" s="606"/>
      <c r="L4" s="606"/>
      <c r="M4" s="606"/>
      <c r="N4" s="606"/>
      <c r="O4" s="606"/>
      <c r="P4" s="606"/>
    </row>
    <row r="5" spans="3:16" ht="11.25" customHeight="1">
      <c r="C5" s="458"/>
      <c r="D5" s="85"/>
      <c r="E5" s="85"/>
      <c r="F5" s="85"/>
      <c r="G5" s="85"/>
      <c r="H5" s="85"/>
      <c r="I5" s="85"/>
      <c r="J5" s="85"/>
      <c r="K5" s="85"/>
      <c r="L5" s="85"/>
      <c r="M5" s="85"/>
      <c r="N5" s="85"/>
      <c r="O5" s="85"/>
      <c r="P5" s="85"/>
    </row>
    <row r="6" spans="3:16" ht="12.75">
      <c r="C6" s="3" t="s">
        <v>180</v>
      </c>
      <c r="D6" s="3"/>
      <c r="E6" s="3"/>
      <c r="F6" s="3"/>
      <c r="N6" s="388" t="s">
        <v>17</v>
      </c>
      <c r="O6" s="378"/>
      <c r="P6" s="400"/>
    </row>
    <row r="7" spans="4:16" ht="11.25">
      <c r="D7" s="4" t="s">
        <v>449</v>
      </c>
      <c r="E7" s="75"/>
      <c r="F7" s="4" t="s">
        <v>373</v>
      </c>
      <c r="G7" s="75"/>
      <c r="H7" s="4" t="s">
        <v>365</v>
      </c>
      <c r="I7" s="75"/>
      <c r="J7" s="4" t="s">
        <v>358</v>
      </c>
      <c r="K7" s="75"/>
      <c r="L7" s="4" t="s">
        <v>336</v>
      </c>
      <c r="M7" s="4"/>
      <c r="N7" s="22">
        <v>2007</v>
      </c>
      <c r="O7" s="4"/>
      <c r="P7" s="27"/>
    </row>
    <row r="8" spans="6:16" ht="13.5" customHeight="1">
      <c r="F8" s="2"/>
      <c r="H8" s="2"/>
      <c r="J8" s="2"/>
      <c r="L8" s="2"/>
      <c r="N8" s="2"/>
      <c r="P8" s="120"/>
    </row>
    <row r="9" spans="3:16" ht="11.25" customHeight="1">
      <c r="C9" s="1" t="s">
        <v>123</v>
      </c>
      <c r="D9" s="34">
        <f>+'Segment 2008 Qtr'!E10</f>
        <v>2181</v>
      </c>
      <c r="F9" s="34">
        <v>2274</v>
      </c>
      <c r="G9" s="29"/>
      <c r="H9" s="34">
        <v>2708</v>
      </c>
      <c r="I9" s="29"/>
      <c r="J9" s="29">
        <v>2589</v>
      </c>
      <c r="K9" s="29"/>
      <c r="L9" s="29">
        <v>2269</v>
      </c>
      <c r="M9" s="29"/>
      <c r="N9" s="29">
        <v>9840</v>
      </c>
      <c r="O9" s="29"/>
      <c r="P9" s="466"/>
    </row>
    <row r="10" spans="3:16" ht="11.25" customHeight="1">
      <c r="C10" s="1" t="s">
        <v>124</v>
      </c>
      <c r="D10" s="50">
        <f>+'Segment 2008 Qtr'!E11</f>
        <v>1360</v>
      </c>
      <c r="F10" s="50">
        <v>1373</v>
      </c>
      <c r="G10" s="37"/>
      <c r="H10" s="50">
        <v>1449</v>
      </c>
      <c r="I10" s="37"/>
      <c r="J10" s="50">
        <v>1497</v>
      </c>
      <c r="K10" s="37"/>
      <c r="L10" s="50">
        <v>1514</v>
      </c>
      <c r="M10" s="37"/>
      <c r="N10" s="50">
        <v>5833</v>
      </c>
      <c r="O10" s="37"/>
      <c r="P10" s="466"/>
    </row>
    <row r="11" spans="3:16" ht="11.25" customHeight="1">
      <c r="C11" s="1" t="s">
        <v>125</v>
      </c>
      <c r="D11" s="50">
        <f>+'Segment 2008 Qtr'!E12</f>
        <v>1354</v>
      </c>
      <c r="F11" s="50">
        <v>1418</v>
      </c>
      <c r="G11" s="37"/>
      <c r="H11" s="50">
        <v>1595</v>
      </c>
      <c r="I11" s="37"/>
      <c r="J11" s="50">
        <v>1455</v>
      </c>
      <c r="K11" s="37"/>
      <c r="L11" s="50">
        <v>1539</v>
      </c>
      <c r="M11" s="37"/>
      <c r="N11" s="50">
        <v>6007</v>
      </c>
      <c r="O11" s="37"/>
      <c r="P11" s="466"/>
    </row>
    <row r="12" spans="3:16" ht="11.25" customHeight="1">
      <c r="C12" s="1" t="s">
        <v>118</v>
      </c>
      <c r="D12" s="50">
        <f>+'Segment 2008 Qtr'!E13</f>
        <v>869</v>
      </c>
      <c r="F12" s="50">
        <v>1004</v>
      </c>
      <c r="G12" s="37"/>
      <c r="H12" s="50">
        <v>1138</v>
      </c>
      <c r="I12" s="37"/>
      <c r="J12" s="50">
        <v>1016</v>
      </c>
      <c r="K12" s="37"/>
      <c r="L12" s="50">
        <v>1111</v>
      </c>
      <c r="M12" s="37"/>
      <c r="N12" s="50">
        <v>4269</v>
      </c>
      <c r="O12" s="37"/>
      <c r="P12" s="466"/>
    </row>
    <row r="13" spans="3:16" ht="11.25" customHeight="1">
      <c r="C13" s="1" t="s">
        <v>128</v>
      </c>
      <c r="D13" s="50">
        <f>+'Segment 2008 Qtr'!E15</f>
        <v>161</v>
      </c>
      <c r="F13" s="50">
        <v>121</v>
      </c>
      <c r="G13" s="37"/>
      <c r="H13" s="50">
        <v>150</v>
      </c>
      <c r="I13" s="37"/>
      <c r="J13" s="50">
        <v>128</v>
      </c>
      <c r="K13" s="37"/>
      <c r="L13" s="50">
        <v>116</v>
      </c>
      <c r="M13" s="37"/>
      <c r="N13" s="50">
        <v>515</v>
      </c>
      <c r="O13" s="37"/>
      <c r="P13" s="466"/>
    </row>
    <row r="14" spans="3:16" ht="11.25" customHeight="1">
      <c r="C14" s="1" t="s">
        <v>126</v>
      </c>
      <c r="D14" s="50">
        <f>+'Segment 2008 Qtr'!E16</f>
        <v>135</v>
      </c>
      <c r="E14" s="75"/>
      <c r="F14" s="50">
        <v>138</v>
      </c>
      <c r="G14" s="81"/>
      <c r="H14" s="50">
        <v>129</v>
      </c>
      <c r="I14" s="81"/>
      <c r="J14" s="50">
        <v>130</v>
      </c>
      <c r="K14" s="81"/>
      <c r="L14" s="50">
        <v>133</v>
      </c>
      <c r="M14" s="81"/>
      <c r="N14" s="50">
        <v>530</v>
      </c>
      <c r="O14" s="81"/>
      <c r="P14" s="466"/>
    </row>
    <row r="15" spans="3:16" ht="11.25" customHeight="1">
      <c r="C15" s="1" t="s">
        <v>55</v>
      </c>
      <c r="D15" s="405">
        <f>D11-D12-D13-D14</f>
        <v>189</v>
      </c>
      <c r="F15" s="405">
        <f>F11-F12-F13-F14</f>
        <v>155</v>
      </c>
      <c r="G15" s="245"/>
      <c r="H15" s="405">
        <f>H11-H12-H13-H14</f>
        <v>178</v>
      </c>
      <c r="I15" s="245"/>
      <c r="J15" s="245">
        <f>J11-J12-J13-J14</f>
        <v>181</v>
      </c>
      <c r="K15" s="245"/>
      <c r="L15" s="245">
        <f>L11-L12-L13-L14</f>
        <v>179</v>
      </c>
      <c r="M15" s="245"/>
      <c r="N15" s="245">
        <f>N11-N12-N13-N14</f>
        <v>693</v>
      </c>
      <c r="O15" s="245"/>
      <c r="P15" s="466"/>
    </row>
    <row r="16" spans="3:16" ht="7.5" customHeight="1">
      <c r="C16" s="24"/>
      <c r="D16" s="398"/>
      <c r="E16" s="24"/>
      <c r="F16" s="398"/>
      <c r="G16" s="121"/>
      <c r="H16" s="398"/>
      <c r="I16" s="121"/>
      <c r="J16" s="121"/>
      <c r="K16" s="121"/>
      <c r="L16" s="121"/>
      <c r="M16" s="121"/>
      <c r="N16" s="398"/>
      <c r="O16" s="121"/>
      <c r="P16" s="466"/>
    </row>
    <row r="17" spans="3:16" ht="11.25" customHeight="1">
      <c r="C17" s="1" t="s">
        <v>9</v>
      </c>
      <c r="D17" s="50">
        <f>+'Segment 2008 Qtr'!E19</f>
        <v>269</v>
      </c>
      <c r="F17" s="50">
        <v>276</v>
      </c>
      <c r="G17" s="37"/>
      <c r="H17" s="50">
        <v>260</v>
      </c>
      <c r="I17" s="37"/>
      <c r="J17" s="50">
        <v>257</v>
      </c>
      <c r="K17" s="37"/>
      <c r="L17" s="50">
        <v>241</v>
      </c>
      <c r="M17" s="50"/>
      <c r="N17" s="50">
        <v>1034</v>
      </c>
      <c r="O17" s="50"/>
      <c r="P17" s="466"/>
    </row>
    <row r="18" spans="3:16" ht="11.25" customHeight="1">
      <c r="C18" s="165" t="s">
        <v>165</v>
      </c>
      <c r="D18" s="50">
        <f>+'Segment 2008 Qtr'!E20</f>
        <v>-61</v>
      </c>
      <c r="E18" s="165"/>
      <c r="F18" s="50">
        <v>44</v>
      </c>
      <c r="G18" s="50"/>
      <c r="H18" s="50">
        <v>29</v>
      </c>
      <c r="I18" s="50"/>
      <c r="J18" s="50">
        <v>15</v>
      </c>
      <c r="K18" s="50"/>
      <c r="L18" s="50">
        <v>37</v>
      </c>
      <c r="M18" s="50"/>
      <c r="N18" s="50">
        <v>125</v>
      </c>
      <c r="O18" s="50"/>
      <c r="P18" s="466"/>
    </row>
    <row r="19" spans="3:16" ht="11.25" customHeight="1">
      <c r="C19" s="1" t="s">
        <v>451</v>
      </c>
      <c r="D19" s="50">
        <f>+'Segment 2008 Qtr'!E22</f>
        <v>0</v>
      </c>
      <c r="F19" s="50">
        <v>0</v>
      </c>
      <c r="G19" s="50"/>
      <c r="H19" s="50">
        <v>-1</v>
      </c>
      <c r="I19" s="50"/>
      <c r="J19" s="50">
        <v>-1</v>
      </c>
      <c r="K19" s="50"/>
      <c r="L19" s="50">
        <v>-9</v>
      </c>
      <c r="M19" s="50"/>
      <c r="N19" s="50">
        <v>-11</v>
      </c>
      <c r="O19" s="50"/>
      <c r="P19" s="466"/>
    </row>
    <row r="20" spans="3:16" ht="11.25" customHeight="1">
      <c r="C20" s="164" t="s">
        <v>150</v>
      </c>
      <c r="D20" s="237">
        <f>+'Segment 2008 Qtr'!E23</f>
        <v>123</v>
      </c>
      <c r="E20" s="420"/>
      <c r="F20" s="237">
        <v>100</v>
      </c>
      <c r="G20" s="237"/>
      <c r="H20" s="237">
        <v>125</v>
      </c>
      <c r="I20" s="237"/>
      <c r="J20" s="237">
        <v>115</v>
      </c>
      <c r="K20" s="237"/>
      <c r="L20" s="237">
        <v>128</v>
      </c>
      <c r="M20" s="237"/>
      <c r="N20" s="237">
        <v>468</v>
      </c>
      <c r="O20" s="237"/>
      <c r="P20" s="466"/>
    </row>
    <row r="21" spans="3:16" ht="11.25" customHeight="1">
      <c r="C21" s="164" t="s">
        <v>205</v>
      </c>
      <c r="D21" s="406">
        <f>D15+D17+D19+D18-D20</f>
        <v>274</v>
      </c>
      <c r="E21" s="164"/>
      <c r="F21" s="406">
        <f>F15+F17+F19+F18-F20</f>
        <v>375</v>
      </c>
      <c r="G21" s="316"/>
      <c r="H21" s="406">
        <f>H15+H17+H19+H18-H20</f>
        <v>341</v>
      </c>
      <c r="I21" s="316"/>
      <c r="J21" s="406">
        <f>J15+J17+J19+J18-J20</f>
        <v>337</v>
      </c>
      <c r="K21" s="316"/>
      <c r="L21" s="406">
        <f>L15+L17+L19+L18-L20</f>
        <v>320</v>
      </c>
      <c r="M21" s="316"/>
      <c r="N21" s="406">
        <f>N15+N17+N19+N18-N20</f>
        <v>1373</v>
      </c>
      <c r="O21" s="316"/>
      <c r="P21" s="466"/>
    </row>
    <row r="22" spans="3:16" ht="7.5" customHeight="1">
      <c r="C22" s="181"/>
      <c r="D22" s="407"/>
      <c r="E22" s="181"/>
      <c r="F22" s="407"/>
      <c r="G22" s="390"/>
      <c r="H22" s="407"/>
      <c r="I22" s="390"/>
      <c r="J22" s="390"/>
      <c r="K22" s="390"/>
      <c r="L22" s="390"/>
      <c r="M22" s="390"/>
      <c r="N22" s="407"/>
      <c r="O22" s="390"/>
      <c r="P22" s="466"/>
    </row>
    <row r="23" spans="3:16" ht="11.25" customHeight="1">
      <c r="C23" s="165" t="s">
        <v>165</v>
      </c>
      <c r="D23" s="50">
        <f>+'Segment 2008 Qtr'!E26</f>
        <v>-61</v>
      </c>
      <c r="E23" s="165"/>
      <c r="F23" s="50">
        <v>44</v>
      </c>
      <c r="G23" s="50"/>
      <c r="H23" s="50">
        <v>29</v>
      </c>
      <c r="I23" s="50"/>
      <c r="J23" s="202">
        <v>15</v>
      </c>
      <c r="K23" s="50"/>
      <c r="L23" s="50">
        <v>37</v>
      </c>
      <c r="M23" s="50"/>
      <c r="N23" s="50">
        <v>125</v>
      </c>
      <c r="O23" s="50"/>
      <c r="P23" s="466"/>
    </row>
    <row r="24" spans="3:16" ht="11.25" customHeight="1">
      <c r="C24" s="165" t="s">
        <v>240</v>
      </c>
      <c r="D24" s="50">
        <f>+'Segment 2008 Qtr'!E28</f>
        <v>-8</v>
      </c>
      <c r="E24" s="165"/>
      <c r="F24" s="50">
        <v>-2</v>
      </c>
      <c r="G24" s="50"/>
      <c r="H24" s="50">
        <v>0</v>
      </c>
      <c r="I24" s="50"/>
      <c r="J24" s="50">
        <v>8</v>
      </c>
      <c r="K24" s="50"/>
      <c r="L24" s="50">
        <v>15</v>
      </c>
      <c r="M24" s="50"/>
      <c r="N24" s="50">
        <v>21</v>
      </c>
      <c r="O24" s="50"/>
      <c r="P24" s="466"/>
    </row>
    <row r="25" spans="3:16" ht="14.25" customHeight="1" thickBot="1">
      <c r="C25" s="165" t="s">
        <v>243</v>
      </c>
      <c r="D25" s="408">
        <f>D21-D23+D24</f>
        <v>327</v>
      </c>
      <c r="E25" s="421"/>
      <c r="F25" s="408">
        <f>F21-F23+F24</f>
        <v>329</v>
      </c>
      <c r="G25" s="354"/>
      <c r="H25" s="408">
        <f>H21-H23+H24</f>
        <v>312</v>
      </c>
      <c r="I25" s="354"/>
      <c r="J25" s="354">
        <f>J21-J23+J24</f>
        <v>330</v>
      </c>
      <c r="K25" s="354"/>
      <c r="L25" s="354">
        <f>L21-L23+L24</f>
        <v>298</v>
      </c>
      <c r="M25" s="354"/>
      <c r="N25" s="354">
        <f>N21-N23+N24</f>
        <v>1269</v>
      </c>
      <c r="O25" s="354"/>
      <c r="P25" s="466"/>
    </row>
    <row r="26" spans="4:16" ht="12" thickTop="1">
      <c r="D26" s="39"/>
      <c r="F26" s="39"/>
      <c r="G26" s="39"/>
      <c r="H26" s="39"/>
      <c r="I26" s="39"/>
      <c r="J26" s="39"/>
      <c r="K26" s="39"/>
      <c r="L26" s="39"/>
      <c r="M26" s="39"/>
      <c r="N26" s="391"/>
      <c r="O26" s="39"/>
      <c r="P26" s="116"/>
    </row>
    <row r="27" spans="3:16" ht="11.25">
      <c r="C27" s="171" t="s">
        <v>127</v>
      </c>
      <c r="D27" s="342"/>
      <c r="E27" s="171"/>
      <c r="F27" s="342"/>
      <c r="G27" s="342"/>
      <c r="H27" s="342"/>
      <c r="I27" s="342"/>
      <c r="J27" s="342"/>
      <c r="K27" s="342"/>
      <c r="L27" s="342"/>
      <c r="M27" s="39"/>
      <c r="N27" s="338"/>
      <c r="O27" s="39"/>
      <c r="P27" s="116"/>
    </row>
    <row r="28" spans="3:16" ht="11.25">
      <c r="C28" s="1" t="s">
        <v>122</v>
      </c>
      <c r="D28" s="16">
        <f>'Segment 2008 Qtr'!E55</f>
        <v>0.641</v>
      </c>
      <c r="F28" s="16">
        <v>0.708</v>
      </c>
      <c r="G28" s="16"/>
      <c r="H28" s="16">
        <v>0.713</v>
      </c>
      <c r="I28" s="16"/>
      <c r="J28" s="16">
        <v>0.698</v>
      </c>
      <c r="K28" s="16"/>
      <c r="L28" s="16">
        <v>0.722</v>
      </c>
      <c r="M28" s="16"/>
      <c r="N28" s="16">
        <v>0.711</v>
      </c>
      <c r="O28" s="16"/>
      <c r="P28" s="391"/>
    </row>
    <row r="29" spans="3:16" ht="11.25">
      <c r="C29" s="1" t="s">
        <v>129</v>
      </c>
      <c r="D29" s="16">
        <f>'Segment 2008 Qtr'!E56</f>
        <v>0.119</v>
      </c>
      <c r="F29" s="16">
        <v>0.086</v>
      </c>
      <c r="G29" s="16"/>
      <c r="H29" s="16">
        <v>0.094</v>
      </c>
      <c r="I29" s="16"/>
      <c r="J29" s="16">
        <v>0.088</v>
      </c>
      <c r="K29" s="16"/>
      <c r="L29" s="16">
        <v>0.075</v>
      </c>
      <c r="M29" s="16"/>
      <c r="N29" s="16">
        <v>0.086</v>
      </c>
      <c r="O29" s="16"/>
      <c r="P29" s="55"/>
    </row>
    <row r="30" spans="3:16" ht="11.25">
      <c r="C30" s="1" t="s">
        <v>137</v>
      </c>
      <c r="D30" s="16">
        <f>'Segment 2008 Qtr'!E57</f>
        <v>0.1</v>
      </c>
      <c r="F30" s="16">
        <v>0.097</v>
      </c>
      <c r="G30" s="18"/>
      <c r="H30" s="16">
        <v>0.081</v>
      </c>
      <c r="I30" s="18"/>
      <c r="J30" s="16">
        <v>0.089</v>
      </c>
      <c r="K30" s="18"/>
      <c r="L30" s="16">
        <v>0.087</v>
      </c>
      <c r="M30" s="18"/>
      <c r="N30" s="16">
        <v>0.088</v>
      </c>
      <c r="O30" s="18"/>
      <c r="P30" s="341"/>
    </row>
    <row r="31" spans="3:16" ht="12" thickBot="1">
      <c r="C31" s="164" t="s">
        <v>54</v>
      </c>
      <c r="D31" s="172">
        <f>SUM(D28:D30)</f>
        <v>0.86</v>
      </c>
      <c r="E31" s="422"/>
      <c r="F31" s="172">
        <f>SUM(F28:F30)</f>
        <v>0.8909999999999999</v>
      </c>
      <c r="G31" s="172"/>
      <c r="H31" s="172">
        <f>SUM(H28:H30)</f>
        <v>0.8879999999999999</v>
      </c>
      <c r="I31" s="172"/>
      <c r="J31" s="172">
        <f>SUM(J28:J30)</f>
        <v>0.8749999999999999</v>
      </c>
      <c r="K31" s="172"/>
      <c r="L31" s="172">
        <f>SUM(L28:L30)</f>
        <v>0.8839999999999999</v>
      </c>
      <c r="M31" s="172"/>
      <c r="N31" s="172">
        <f>SUM(N28:N30)</f>
        <v>0.8849999999999999</v>
      </c>
      <c r="O31" s="172"/>
      <c r="P31" s="30"/>
    </row>
    <row r="32" spans="4:16" ht="12" thickTop="1">
      <c r="D32" s="39"/>
      <c r="F32" s="39"/>
      <c r="G32" s="58"/>
      <c r="H32" s="39"/>
      <c r="I32" s="58"/>
      <c r="J32" s="39"/>
      <c r="K32" s="58"/>
      <c r="L32" s="39"/>
      <c r="M32" s="39"/>
      <c r="N32" s="391"/>
      <c r="O32" s="39"/>
      <c r="P32" s="30"/>
    </row>
    <row r="33" spans="3:16" ht="11.25">
      <c r="C33" s="14" t="s">
        <v>4</v>
      </c>
      <c r="D33" s="34"/>
      <c r="E33" s="14"/>
      <c r="F33" s="34"/>
      <c r="G33" s="14"/>
      <c r="H33" s="34"/>
      <c r="I33" s="14"/>
      <c r="J33" s="34"/>
      <c r="K33" s="39"/>
      <c r="L33" s="34"/>
      <c r="M33" s="39"/>
      <c r="N33" s="28"/>
      <c r="O33" s="39"/>
      <c r="P33" s="341"/>
    </row>
    <row r="34" spans="3:16" ht="11.25">
      <c r="C34" s="1" t="s">
        <v>506</v>
      </c>
      <c r="D34" s="34">
        <v>15</v>
      </c>
      <c r="F34" s="34">
        <v>0</v>
      </c>
      <c r="H34" s="34">
        <v>0</v>
      </c>
      <c r="J34" s="34">
        <v>16</v>
      </c>
      <c r="K34" s="34"/>
      <c r="L34" s="34">
        <v>0</v>
      </c>
      <c r="M34" s="34"/>
      <c r="N34" s="34">
        <v>16</v>
      </c>
      <c r="O34" s="34"/>
      <c r="P34" s="373"/>
    </row>
    <row r="35" spans="3:16" ht="11.25">
      <c r="C35" s="1" t="s">
        <v>497</v>
      </c>
      <c r="D35" s="34">
        <v>-79</v>
      </c>
      <c r="F35" s="34">
        <v>1</v>
      </c>
      <c r="H35" s="34">
        <v>4</v>
      </c>
      <c r="J35" s="34">
        <v>-6</v>
      </c>
      <c r="L35" s="34">
        <v>10</v>
      </c>
      <c r="M35" s="34"/>
      <c r="N35" s="34">
        <v>9</v>
      </c>
      <c r="O35" s="55"/>
      <c r="P35" s="373"/>
    </row>
    <row r="36" spans="4:16" ht="11.25">
      <c r="D36" s="121"/>
      <c r="F36" s="121"/>
      <c r="G36" s="121"/>
      <c r="H36" s="121"/>
      <c r="I36" s="121"/>
      <c r="J36" s="121"/>
      <c r="K36" s="121"/>
      <c r="L36" s="121"/>
      <c r="M36" s="121"/>
      <c r="N36" s="121"/>
      <c r="O36" s="373"/>
      <c r="P36" s="373"/>
    </row>
    <row r="37" spans="3:16" ht="11.25">
      <c r="C37" s="14" t="s">
        <v>13</v>
      </c>
      <c r="D37" s="121"/>
      <c r="F37" s="121"/>
      <c r="G37" s="121"/>
      <c r="H37" s="121"/>
      <c r="I37" s="121"/>
      <c r="J37" s="121"/>
      <c r="K37" s="121"/>
      <c r="L37" s="121"/>
      <c r="M37" s="121"/>
      <c r="N37" s="121"/>
      <c r="O37" s="373"/>
      <c r="P37" s="71"/>
    </row>
    <row r="38" spans="3:16" ht="11.25" customHeight="1">
      <c r="C38" s="1" t="s">
        <v>124</v>
      </c>
      <c r="D38" s="121">
        <f>(D10/L10)-1</f>
        <v>-0.10171730515191546</v>
      </c>
      <c r="F38" s="121">
        <v>-0.07</v>
      </c>
      <c r="G38" s="121"/>
      <c r="H38" s="121">
        <v>-0.01</v>
      </c>
      <c r="I38" s="121"/>
      <c r="J38" s="121">
        <v>0</v>
      </c>
      <c r="K38" s="121"/>
      <c r="L38" s="121">
        <v>0.007318695941450404</v>
      </c>
      <c r="M38" s="121"/>
      <c r="N38" s="121">
        <v>-0.02</v>
      </c>
      <c r="O38" s="373"/>
      <c r="P38" s="230"/>
    </row>
    <row r="39" spans="3:16" ht="11.25" customHeight="1">
      <c r="C39" s="1" t="s">
        <v>18</v>
      </c>
      <c r="D39" s="121">
        <f>(D11/L11)-1</f>
        <v>-0.12020792722547113</v>
      </c>
      <c r="F39" s="121">
        <v>-0.04</v>
      </c>
      <c r="G39" s="121"/>
      <c r="H39" s="121">
        <v>0.03</v>
      </c>
      <c r="I39" s="121"/>
      <c r="J39" s="121">
        <v>0.06</v>
      </c>
      <c r="K39" s="121"/>
      <c r="L39" s="121">
        <v>0.15367316341829085</v>
      </c>
      <c r="M39" s="121"/>
      <c r="N39" s="121">
        <v>0.05</v>
      </c>
      <c r="O39" s="373"/>
      <c r="P39" s="39"/>
    </row>
    <row r="40" spans="4:15" ht="8.25" customHeight="1">
      <c r="D40" s="121"/>
      <c r="F40" s="121"/>
      <c r="H40" s="121"/>
      <c r="J40" s="121"/>
      <c r="K40" s="121"/>
      <c r="L40" s="121"/>
      <c r="M40" s="121"/>
      <c r="N40" s="121"/>
      <c r="O40" s="373"/>
    </row>
    <row r="41" spans="3:15" ht="11.25">
      <c r="C41" s="14" t="s">
        <v>14</v>
      </c>
      <c r="D41" s="39"/>
      <c r="E41" s="14"/>
      <c r="F41" s="39"/>
      <c r="G41" s="14"/>
      <c r="H41" s="39"/>
      <c r="I41" s="14"/>
      <c r="J41" s="39"/>
      <c r="K41" s="39"/>
      <c r="L41" s="39"/>
      <c r="M41" s="39"/>
      <c r="N41" s="39"/>
      <c r="O41" s="71"/>
    </row>
    <row r="42" spans="3:15" ht="11.25" customHeight="1">
      <c r="C42" s="1" t="s">
        <v>53</v>
      </c>
      <c r="D42" s="229">
        <f>D10/D9</f>
        <v>0.6235671710224667</v>
      </c>
      <c r="F42" s="229">
        <v>0.6037818821459983</v>
      </c>
      <c r="H42" s="229">
        <v>0.54</v>
      </c>
      <c r="J42" s="229">
        <v>0.58</v>
      </c>
      <c r="K42" s="229"/>
      <c r="L42" s="229">
        <v>0.67</v>
      </c>
      <c r="M42" s="229"/>
      <c r="N42" s="229">
        <v>0.59</v>
      </c>
      <c r="O42" s="230"/>
    </row>
    <row r="43" spans="8:15" ht="11.25">
      <c r="H43" s="39"/>
      <c r="I43" s="39"/>
      <c r="J43" s="39"/>
      <c r="K43" s="39"/>
      <c r="L43" s="39"/>
      <c r="M43" s="39"/>
      <c r="N43" s="39"/>
      <c r="O43" s="71"/>
    </row>
    <row r="44" spans="3:15" ht="11.25">
      <c r="C44" s="475" t="str">
        <f>+'Financial Highlights'!C48</f>
        <v>(1) See page 21 Non-GAAP Financial Measures.</v>
      </c>
      <c r="D44" s="476"/>
      <c r="E44" s="33"/>
      <c r="F44" s="33"/>
      <c r="G44" s="33"/>
      <c r="H44" s="53"/>
      <c r="I44" s="53"/>
      <c r="O44" s="7"/>
    </row>
    <row r="45" spans="3:15" ht="12.75">
      <c r="C45" s="600" t="s">
        <v>504</v>
      </c>
      <c r="D45" s="601"/>
      <c r="E45" s="601"/>
      <c r="F45" s="601"/>
      <c r="G45" s="601"/>
      <c r="H45" s="601"/>
      <c r="I45" s="601"/>
      <c r="J45" s="601"/>
      <c r="K45" s="601"/>
      <c r="L45" s="601"/>
      <c r="M45" s="601"/>
      <c r="N45" s="601"/>
      <c r="O45" s="601"/>
    </row>
    <row r="46" ht="11.25">
      <c r="O46" s="7"/>
    </row>
  </sheetData>
  <mergeCells count="5">
    <mergeCell ref="C45:O45"/>
    <mergeCell ref="C1:P1"/>
    <mergeCell ref="C2:P2"/>
    <mergeCell ref="C3:P3"/>
    <mergeCell ref="C4:P4"/>
  </mergeCells>
  <hyperlinks>
    <hyperlink ref="C44"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6</oddFooter>
  </headerFooter>
  <drawing r:id="rId1"/>
</worksheet>
</file>

<file path=xl/worksheets/sheet9.xml><?xml version="1.0" encoding="utf-8"?>
<worksheet xmlns="http://schemas.openxmlformats.org/spreadsheetml/2006/main" xmlns:r="http://schemas.openxmlformats.org/officeDocument/2006/relationships">
  <sheetPr codeName="Sheet19">
    <pageSetUpPr fitToPage="1"/>
  </sheetPr>
  <dimension ref="C1:P45"/>
  <sheetViews>
    <sheetView workbookViewId="0" topLeftCell="A1">
      <selection activeCell="A5" sqref="A5"/>
    </sheetView>
  </sheetViews>
  <sheetFormatPr defaultColWidth="9.33203125" defaultRowHeight="12.75"/>
  <cols>
    <col min="1" max="2" width="3.33203125" style="1" customWidth="1"/>
    <col min="3" max="3" width="42.8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7" customWidth="1"/>
    <col min="16" max="16" width="4" style="7" customWidth="1"/>
    <col min="17" max="16384" width="9" style="1" customWidth="1"/>
  </cols>
  <sheetData>
    <row r="1" spans="3:16" ht="12.75">
      <c r="C1" s="608" t="s">
        <v>88</v>
      </c>
      <c r="D1" s="608"/>
      <c r="E1" s="608"/>
      <c r="F1" s="608"/>
      <c r="G1" s="608"/>
      <c r="H1" s="608"/>
      <c r="I1" s="608"/>
      <c r="J1" s="608"/>
      <c r="K1" s="608"/>
      <c r="L1" s="608"/>
      <c r="M1" s="608"/>
      <c r="N1" s="608"/>
      <c r="O1" s="608"/>
      <c r="P1" s="608"/>
    </row>
    <row r="2" spans="3:16" ht="12">
      <c r="C2" s="607" t="s">
        <v>75</v>
      </c>
      <c r="D2" s="607"/>
      <c r="E2" s="607"/>
      <c r="F2" s="607"/>
      <c r="G2" s="607"/>
      <c r="H2" s="607"/>
      <c r="I2" s="607"/>
      <c r="J2" s="607"/>
      <c r="K2" s="607"/>
      <c r="L2" s="607"/>
      <c r="M2" s="607"/>
      <c r="N2" s="607"/>
      <c r="O2" s="607"/>
      <c r="P2" s="607"/>
    </row>
    <row r="3" spans="3:16" ht="12">
      <c r="C3" s="606" t="s">
        <v>146</v>
      </c>
      <c r="D3" s="606"/>
      <c r="E3" s="606"/>
      <c r="F3" s="606"/>
      <c r="G3" s="606"/>
      <c r="H3" s="606"/>
      <c r="I3" s="606"/>
      <c r="J3" s="606"/>
      <c r="K3" s="606"/>
      <c r="L3" s="606"/>
      <c r="M3" s="606"/>
      <c r="N3" s="606"/>
      <c r="O3" s="606"/>
      <c r="P3" s="606"/>
    </row>
    <row r="4" spans="3:16" ht="12">
      <c r="C4" s="606" t="s">
        <v>162</v>
      </c>
      <c r="D4" s="606"/>
      <c r="E4" s="606"/>
      <c r="F4" s="606"/>
      <c r="G4" s="606"/>
      <c r="H4" s="606"/>
      <c r="I4" s="606"/>
      <c r="J4" s="606"/>
      <c r="K4" s="606"/>
      <c r="L4" s="606"/>
      <c r="M4" s="606"/>
      <c r="N4" s="606"/>
      <c r="O4" s="606"/>
      <c r="P4" s="606"/>
    </row>
    <row r="5" spans="3:16" ht="12">
      <c r="C5" s="458"/>
      <c r="D5" s="85"/>
      <c r="E5" s="85"/>
      <c r="F5" s="85"/>
      <c r="G5" s="85"/>
      <c r="H5" s="85"/>
      <c r="I5" s="85"/>
      <c r="J5" s="85"/>
      <c r="K5" s="85"/>
      <c r="L5" s="85"/>
      <c r="M5" s="85"/>
      <c r="N5" s="85"/>
      <c r="O5" s="437"/>
      <c r="P5" s="437"/>
    </row>
    <row r="6" spans="3:15" ht="12.75">
      <c r="C6" s="3" t="s">
        <v>80</v>
      </c>
      <c r="D6" s="3"/>
      <c r="E6" s="3"/>
      <c r="F6" s="3"/>
      <c r="G6" s="3"/>
      <c r="H6" s="3"/>
      <c r="I6" s="3"/>
      <c r="J6" s="3"/>
      <c r="K6" s="3"/>
      <c r="N6" s="388" t="s">
        <v>17</v>
      </c>
      <c r="O6" s="378"/>
    </row>
    <row r="7" spans="4:16" ht="11.25">
      <c r="D7" s="4" t="s">
        <v>449</v>
      </c>
      <c r="E7" s="4"/>
      <c r="F7" s="4" t="s">
        <v>373</v>
      </c>
      <c r="G7" s="4"/>
      <c r="H7" s="4" t="s">
        <v>365</v>
      </c>
      <c r="I7" s="4"/>
      <c r="J7" s="4" t="s">
        <v>358</v>
      </c>
      <c r="K7" s="4"/>
      <c r="L7" s="4" t="s">
        <v>336</v>
      </c>
      <c r="M7" s="4"/>
      <c r="N7" s="22">
        <v>2007</v>
      </c>
      <c r="O7" s="4"/>
      <c r="P7" s="5"/>
    </row>
    <row r="8" spans="10:15" ht="13.5" customHeight="1">
      <c r="J8" s="159"/>
      <c r="L8" s="159"/>
      <c r="O8" s="1"/>
    </row>
    <row r="9" spans="3:16" ht="11.25" customHeight="1">
      <c r="C9" s="1" t="s">
        <v>123</v>
      </c>
      <c r="D9" s="34">
        <f>+'Segment 2008 Qtr'!G10</f>
        <v>1778</v>
      </c>
      <c r="F9" s="34">
        <v>1584</v>
      </c>
      <c r="G9" s="29"/>
      <c r="H9" s="34">
        <v>1427</v>
      </c>
      <c r="I9" s="29"/>
      <c r="J9" s="29">
        <v>1621</v>
      </c>
      <c r="K9" s="29"/>
      <c r="L9" s="29">
        <v>1659</v>
      </c>
      <c r="M9" s="29"/>
      <c r="N9" s="29">
        <f aca="true" t="shared" si="0" ref="N9:N14">+H9+F9+J9+L9</f>
        <v>6291</v>
      </c>
      <c r="O9" s="29"/>
      <c r="P9" s="30"/>
    </row>
    <row r="10" spans="3:16" ht="11.25" customHeight="1">
      <c r="C10" s="1" t="s">
        <v>124</v>
      </c>
      <c r="D10" s="50">
        <f>+'Segment 2008 Qtr'!G11</f>
        <v>1345</v>
      </c>
      <c r="F10" s="50">
        <v>1169</v>
      </c>
      <c r="G10" s="50"/>
      <c r="H10" s="50">
        <v>1041</v>
      </c>
      <c r="I10" s="50"/>
      <c r="J10" s="50">
        <v>1166</v>
      </c>
      <c r="K10" s="50"/>
      <c r="L10" s="50">
        <v>1192</v>
      </c>
      <c r="M10" s="37"/>
      <c r="N10" s="50">
        <f t="shared" si="0"/>
        <v>4568</v>
      </c>
      <c r="O10" s="37"/>
      <c r="P10" s="81"/>
    </row>
    <row r="11" spans="3:16" ht="11.25" customHeight="1">
      <c r="C11" s="1" t="s">
        <v>125</v>
      </c>
      <c r="D11" s="50">
        <f>+'Segment 2008 Qtr'!G12</f>
        <v>1223</v>
      </c>
      <c r="F11" s="50">
        <v>1229</v>
      </c>
      <c r="G11" s="50"/>
      <c r="H11" s="50">
        <v>1141</v>
      </c>
      <c r="I11" s="50"/>
      <c r="J11" s="50">
        <v>1141</v>
      </c>
      <c r="K11" s="50"/>
      <c r="L11" s="50">
        <v>1112</v>
      </c>
      <c r="M11" s="37"/>
      <c r="N11" s="50">
        <f t="shared" si="0"/>
        <v>4623</v>
      </c>
      <c r="O11" s="37"/>
      <c r="P11" s="81"/>
    </row>
    <row r="12" spans="3:16" ht="11.25" customHeight="1">
      <c r="C12" s="1" t="s">
        <v>118</v>
      </c>
      <c r="D12" s="50">
        <f>+'Segment 2008 Qtr'!G13</f>
        <v>593</v>
      </c>
      <c r="F12" s="50">
        <v>631</v>
      </c>
      <c r="G12" s="50"/>
      <c r="H12" s="50">
        <v>611</v>
      </c>
      <c r="I12" s="50"/>
      <c r="J12" s="50">
        <v>614</v>
      </c>
      <c r="K12" s="50"/>
      <c r="L12" s="50">
        <v>564</v>
      </c>
      <c r="M12" s="37"/>
      <c r="N12" s="50">
        <f t="shared" si="0"/>
        <v>2420</v>
      </c>
      <c r="O12" s="37"/>
      <c r="P12" s="81"/>
    </row>
    <row r="13" spans="3:16" ht="11.25" customHeight="1">
      <c r="C13" s="1" t="s">
        <v>128</v>
      </c>
      <c r="D13" s="50">
        <f>+'Segment 2008 Qtr'!G15</f>
        <v>245</v>
      </c>
      <c r="F13" s="50">
        <v>269</v>
      </c>
      <c r="G13" s="50"/>
      <c r="H13" s="50">
        <v>240</v>
      </c>
      <c r="I13" s="50"/>
      <c r="J13" s="50">
        <v>230</v>
      </c>
      <c r="K13" s="50"/>
      <c r="L13" s="50">
        <v>224</v>
      </c>
      <c r="M13" s="37"/>
      <c r="N13" s="50">
        <f t="shared" si="0"/>
        <v>963</v>
      </c>
      <c r="O13" s="37"/>
      <c r="P13" s="81"/>
    </row>
    <row r="14" spans="3:16" ht="11.25" customHeight="1">
      <c r="C14" s="1" t="s">
        <v>126</v>
      </c>
      <c r="D14" s="50">
        <f>+'Segment 2008 Qtr'!G16</f>
        <v>173</v>
      </c>
      <c r="E14" s="50"/>
      <c r="F14" s="50">
        <v>175</v>
      </c>
      <c r="G14" s="50"/>
      <c r="H14" s="50">
        <v>170</v>
      </c>
      <c r="I14" s="50"/>
      <c r="J14" s="50">
        <v>162</v>
      </c>
      <c r="K14" s="50"/>
      <c r="L14" s="50">
        <v>162</v>
      </c>
      <c r="M14" s="81"/>
      <c r="N14" s="50">
        <f t="shared" si="0"/>
        <v>669</v>
      </c>
      <c r="O14" s="81"/>
      <c r="P14" s="81"/>
    </row>
    <row r="15" spans="3:16" ht="11.25" customHeight="1">
      <c r="C15" s="1" t="s">
        <v>55</v>
      </c>
      <c r="D15" s="396">
        <f>+D11-D12-D13-D14</f>
        <v>212</v>
      </c>
      <c r="E15" s="396"/>
      <c r="F15" s="396">
        <f>+F11-F12-F13-F14</f>
        <v>154</v>
      </c>
      <c r="G15" s="396"/>
      <c r="H15" s="396">
        <f>+H11-H12-H13-H14</f>
        <v>120</v>
      </c>
      <c r="I15" s="396"/>
      <c r="J15" s="396">
        <f>+J11-J12-J13-J14</f>
        <v>135</v>
      </c>
      <c r="K15" s="396"/>
      <c r="L15" s="396">
        <f>+L11-L12-L13-L14</f>
        <v>162</v>
      </c>
      <c r="M15" s="396"/>
      <c r="N15" s="396">
        <f>+N11-N12-N13-N14</f>
        <v>571</v>
      </c>
      <c r="O15" s="245"/>
      <c r="P15" s="397"/>
    </row>
    <row r="16" spans="3:16" ht="7.5" customHeight="1">
      <c r="C16" s="24"/>
      <c r="D16" s="398"/>
      <c r="E16" s="24"/>
      <c r="F16" s="398"/>
      <c r="G16" s="398"/>
      <c r="H16" s="398"/>
      <c r="I16" s="398"/>
      <c r="J16" s="398"/>
      <c r="K16" s="398"/>
      <c r="L16" s="398"/>
      <c r="M16" s="398"/>
      <c r="N16" s="398"/>
      <c r="O16" s="121"/>
      <c r="P16" s="491"/>
    </row>
    <row r="17" spans="3:16" ht="11.25" customHeight="1">
      <c r="C17" s="1" t="s">
        <v>9</v>
      </c>
      <c r="D17" s="50">
        <f>+'Segment 2008 Qtr'!G19</f>
        <v>117</v>
      </c>
      <c r="F17" s="50">
        <v>119</v>
      </c>
      <c r="G17" s="50"/>
      <c r="H17" s="50">
        <v>116</v>
      </c>
      <c r="I17" s="50"/>
      <c r="J17" s="50">
        <v>111</v>
      </c>
      <c r="K17" s="50"/>
      <c r="L17" s="50">
        <v>104</v>
      </c>
      <c r="M17" s="399"/>
      <c r="N17" s="50">
        <f>+H17+F17+J17+L17</f>
        <v>450</v>
      </c>
      <c r="O17" s="50"/>
      <c r="P17" s="391"/>
    </row>
    <row r="18" spans="3:16" ht="11.25" customHeight="1">
      <c r="C18" s="165" t="s">
        <v>165</v>
      </c>
      <c r="D18" s="50">
        <f>+'Segment 2008 Qtr'!G20</f>
        <v>-83</v>
      </c>
      <c r="E18" s="165"/>
      <c r="F18" s="50">
        <v>-11</v>
      </c>
      <c r="G18" s="50"/>
      <c r="H18" s="50">
        <v>-5</v>
      </c>
      <c r="I18" s="50"/>
      <c r="J18" s="50">
        <v>-27</v>
      </c>
      <c r="K18" s="50"/>
      <c r="L18" s="50">
        <v>-26</v>
      </c>
      <c r="M18" s="50"/>
      <c r="N18" s="50">
        <f>+H18+F18+J18+L18</f>
        <v>-69</v>
      </c>
      <c r="O18" s="50"/>
      <c r="P18" s="391"/>
    </row>
    <row r="19" spans="3:16" ht="11.25" customHeight="1">
      <c r="C19" s="1" t="s">
        <v>451</v>
      </c>
      <c r="D19" s="50">
        <f>+'Segment 2008 Qtr'!G22</f>
        <v>3</v>
      </c>
      <c r="F19" s="50">
        <v>12</v>
      </c>
      <c r="G19" s="50"/>
      <c r="H19" s="50">
        <v>12</v>
      </c>
      <c r="I19" s="50"/>
      <c r="J19" s="50">
        <v>-1</v>
      </c>
      <c r="K19" s="50"/>
      <c r="L19" s="50">
        <v>-3</v>
      </c>
      <c r="M19" s="50"/>
      <c r="N19" s="50">
        <f>+H19+F19+J19+L19</f>
        <v>20</v>
      </c>
      <c r="O19" s="50"/>
      <c r="P19" s="391"/>
    </row>
    <row r="20" spans="3:16" ht="11.25" customHeight="1">
      <c r="C20" s="164" t="s">
        <v>150</v>
      </c>
      <c r="D20" s="237">
        <f>+'Segment 2008 Qtr'!G23</f>
        <v>47</v>
      </c>
      <c r="E20" s="237"/>
      <c r="F20" s="237">
        <v>59</v>
      </c>
      <c r="G20" s="237"/>
      <c r="H20" s="237">
        <v>26</v>
      </c>
      <c r="I20" s="237"/>
      <c r="J20" s="237">
        <v>58</v>
      </c>
      <c r="K20" s="237"/>
      <c r="L20" s="237">
        <v>40</v>
      </c>
      <c r="M20" s="237"/>
      <c r="N20" s="237">
        <f>+H20+F20+J20+L20</f>
        <v>183</v>
      </c>
      <c r="O20" s="237"/>
      <c r="P20" s="50"/>
    </row>
    <row r="21" spans="3:16" ht="11.25" customHeight="1">
      <c r="C21" s="164" t="s">
        <v>7</v>
      </c>
      <c r="D21" s="397">
        <f>D15+D17+D19+D18+-D20</f>
        <v>202</v>
      </c>
      <c r="E21" s="397"/>
      <c r="F21" s="397">
        <f>F15+F17+F19+F18+-F20</f>
        <v>215</v>
      </c>
      <c r="G21" s="397"/>
      <c r="H21" s="397">
        <f>H15+H17+H19+H18+-H20</f>
        <v>217</v>
      </c>
      <c r="I21" s="397"/>
      <c r="J21" s="397">
        <f>J15+J17+J19+J18+-J20</f>
        <v>160</v>
      </c>
      <c r="K21" s="397"/>
      <c r="L21" s="397">
        <f>L15+L17+L19+L18+-L20</f>
        <v>197</v>
      </c>
      <c r="M21" s="397"/>
      <c r="N21" s="397">
        <f>N15+N17+N19+N18+-N20</f>
        <v>789</v>
      </c>
      <c r="O21" s="316"/>
      <c r="P21" s="397"/>
    </row>
    <row r="22" spans="3:16" ht="7.5" customHeight="1">
      <c r="C22" s="181"/>
      <c r="D22" s="390"/>
      <c r="E22" s="181"/>
      <c r="F22" s="390"/>
      <c r="G22" s="390"/>
      <c r="H22" s="390"/>
      <c r="I22" s="390"/>
      <c r="J22" s="390"/>
      <c r="K22" s="390"/>
      <c r="L22" s="390"/>
      <c r="M22" s="390"/>
      <c r="N22" s="390"/>
      <c r="O22" s="390"/>
      <c r="P22" s="492"/>
    </row>
    <row r="23" spans="3:16" ht="11.25" customHeight="1">
      <c r="C23" s="165" t="s">
        <v>165</v>
      </c>
      <c r="D23" s="50">
        <f>+'Segment 2008 Qtr'!G26</f>
        <v>-83</v>
      </c>
      <c r="E23" s="165"/>
      <c r="F23" s="50">
        <v>-11</v>
      </c>
      <c r="G23" s="50"/>
      <c r="H23" s="50">
        <v>-5</v>
      </c>
      <c r="I23" s="50"/>
      <c r="J23" s="50">
        <v>-27</v>
      </c>
      <c r="K23" s="50"/>
      <c r="L23" s="50">
        <v>-26</v>
      </c>
      <c r="M23" s="50"/>
      <c r="N23" s="50">
        <f>+H23+F23+J23+L23</f>
        <v>-69</v>
      </c>
      <c r="O23" s="50"/>
      <c r="P23" s="391"/>
    </row>
    <row r="24" spans="3:16" ht="11.25" customHeight="1">
      <c r="C24" s="164" t="s">
        <v>471</v>
      </c>
      <c r="D24" s="50">
        <f>+'Segment 2008 Qtr'!G27</f>
        <v>7</v>
      </c>
      <c r="E24" s="165"/>
      <c r="F24" s="50">
        <v>15</v>
      </c>
      <c r="G24" s="50"/>
      <c r="H24" s="50">
        <v>11</v>
      </c>
      <c r="I24" s="50"/>
      <c r="J24" s="50">
        <v>0</v>
      </c>
      <c r="K24" s="50"/>
      <c r="L24" s="50">
        <v>0</v>
      </c>
      <c r="M24" s="50"/>
      <c r="N24" s="50">
        <f>+H24+F24+J24+L24</f>
        <v>26</v>
      </c>
      <c r="O24" s="50"/>
      <c r="P24" s="391"/>
    </row>
    <row r="25" spans="3:16" ht="11.25" customHeight="1">
      <c r="C25" s="165" t="s">
        <v>240</v>
      </c>
      <c r="D25" s="50">
        <f>+'Segment 2008 Qtr'!G28</f>
        <v>-22</v>
      </c>
      <c r="E25" s="50"/>
      <c r="F25" s="50">
        <v>-1</v>
      </c>
      <c r="G25" s="50"/>
      <c r="H25" s="50">
        <v>-1</v>
      </c>
      <c r="I25" s="50"/>
      <c r="J25" s="50">
        <v>-4</v>
      </c>
      <c r="K25" s="50"/>
      <c r="L25" s="50">
        <v>-8</v>
      </c>
      <c r="M25" s="50"/>
      <c r="N25" s="50">
        <f>+H25+F25+J25+L25</f>
        <v>-14</v>
      </c>
      <c r="O25" s="50"/>
      <c r="P25" s="50"/>
    </row>
    <row r="26" spans="3:16" ht="14.25" customHeight="1" thickBot="1">
      <c r="C26" s="192" t="s">
        <v>243</v>
      </c>
      <c r="D26" s="408">
        <f>+D21-D23-D24+D25</f>
        <v>256</v>
      </c>
      <c r="E26" s="408"/>
      <c r="F26" s="408">
        <f>+F21-F23-F24+F25</f>
        <v>210</v>
      </c>
      <c r="G26" s="354"/>
      <c r="H26" s="408">
        <f>+H21-H23-H24+H25</f>
        <v>210</v>
      </c>
      <c r="I26" s="354"/>
      <c r="J26" s="408">
        <f>+J21-J23-J24+J25</f>
        <v>183</v>
      </c>
      <c r="K26" s="354"/>
      <c r="L26" s="408">
        <f>+L21-L23-L24+L25</f>
        <v>215</v>
      </c>
      <c r="M26" s="354"/>
      <c r="N26" s="408">
        <f>+N21-N23-N24+N25</f>
        <v>818</v>
      </c>
      <c r="O26" s="354"/>
      <c r="P26" s="30"/>
    </row>
    <row r="27" spans="3:16" ht="12" thickTop="1">
      <c r="C27" s="164"/>
      <c r="D27" s="39"/>
      <c r="E27" s="39"/>
      <c r="F27" s="39"/>
      <c r="G27" s="39"/>
      <c r="H27" s="39"/>
      <c r="I27" s="39"/>
      <c r="J27" s="39"/>
      <c r="K27" s="39"/>
      <c r="L27" s="39"/>
      <c r="M27" s="39"/>
      <c r="N27" s="39"/>
      <c r="O27" s="39"/>
      <c r="P27" s="71"/>
    </row>
    <row r="28" spans="3:16" ht="11.25">
      <c r="C28" s="171" t="s">
        <v>127</v>
      </c>
      <c r="D28" s="342"/>
      <c r="E28" s="171"/>
      <c r="F28" s="342"/>
      <c r="G28" s="342"/>
      <c r="H28" s="342"/>
      <c r="I28" s="342"/>
      <c r="J28" s="342"/>
      <c r="K28" s="342"/>
      <c r="L28" s="342"/>
      <c r="M28" s="342"/>
      <c r="N28" s="338"/>
      <c r="O28" s="39"/>
      <c r="P28" s="344"/>
    </row>
    <row r="29" spans="3:16" ht="11.25">
      <c r="C29" s="1" t="s">
        <v>122</v>
      </c>
      <c r="D29" s="16">
        <f>'Segment 2008 Qtr'!G55</f>
        <v>0.485</v>
      </c>
      <c r="F29" s="16">
        <v>0.514</v>
      </c>
      <c r="G29" s="16"/>
      <c r="H29" s="16">
        <v>0.536</v>
      </c>
      <c r="I29" s="16"/>
      <c r="J29" s="16">
        <v>0.539</v>
      </c>
      <c r="K29" s="16"/>
      <c r="L29" s="16">
        <v>0.507</v>
      </c>
      <c r="M29" s="16"/>
      <c r="N29" s="16">
        <v>0.524</v>
      </c>
      <c r="O29" s="16"/>
      <c r="P29" s="17"/>
    </row>
    <row r="30" spans="3:16" ht="11.25">
      <c r="C30" s="1" t="s">
        <v>129</v>
      </c>
      <c r="D30" s="16">
        <f>'Segment 2008 Qtr'!G56</f>
        <v>0.2</v>
      </c>
      <c r="F30" s="16">
        <v>0.218</v>
      </c>
      <c r="G30" s="16"/>
      <c r="H30" s="16">
        <v>0.211</v>
      </c>
      <c r="I30" s="16"/>
      <c r="J30" s="16">
        <v>0.201</v>
      </c>
      <c r="K30" s="16"/>
      <c r="L30" s="16">
        <v>0.202</v>
      </c>
      <c r="M30" s="16"/>
      <c r="N30" s="16">
        <v>0.208</v>
      </c>
      <c r="O30" s="16"/>
      <c r="P30" s="17"/>
    </row>
    <row r="31" spans="3:16" ht="11.25">
      <c r="C31" s="1" t="s">
        <v>137</v>
      </c>
      <c r="D31" s="16">
        <f>'Segment 2008 Qtr'!G57</f>
        <v>0.142</v>
      </c>
      <c r="E31" s="16"/>
      <c r="F31" s="16">
        <v>0.143</v>
      </c>
      <c r="G31" s="16"/>
      <c r="H31" s="16">
        <v>0.148</v>
      </c>
      <c r="I31" s="16"/>
      <c r="J31" s="16">
        <v>0.142</v>
      </c>
      <c r="K31" s="16"/>
      <c r="L31" s="16">
        <v>0.145</v>
      </c>
      <c r="M31" s="18"/>
      <c r="N31" s="16">
        <v>0.145</v>
      </c>
      <c r="O31" s="18"/>
      <c r="P31" s="17"/>
    </row>
    <row r="32" spans="3:16" ht="12" thickBot="1">
      <c r="C32" s="164" t="s">
        <v>54</v>
      </c>
      <c r="D32" s="172">
        <f>SUM(D29:D31)</f>
        <v>0.8270000000000001</v>
      </c>
      <c r="E32" s="172"/>
      <c r="F32" s="172">
        <f>SUM(F29:F31)</f>
        <v>0.875</v>
      </c>
      <c r="G32" s="172"/>
      <c r="H32" s="172">
        <f>SUM(H29:H31)</f>
        <v>0.895</v>
      </c>
      <c r="I32" s="172"/>
      <c r="J32" s="172">
        <f>SUM(J29:J31)</f>
        <v>0.882</v>
      </c>
      <c r="K32" s="172"/>
      <c r="L32" s="172">
        <f>SUM(L29:L31)</f>
        <v>0.8540000000000001</v>
      </c>
      <c r="M32" s="172"/>
      <c r="N32" s="172">
        <f>SUM(N29:N31)</f>
        <v>0.877</v>
      </c>
      <c r="O32" s="172"/>
      <c r="P32" s="17"/>
    </row>
    <row r="33" spans="3:16" ht="12" thickTop="1">
      <c r="C33" s="164"/>
      <c r="D33" s="164"/>
      <c r="E33" s="164"/>
      <c r="F33" s="164"/>
      <c r="G33" s="164"/>
      <c r="H33" s="164"/>
      <c r="I33" s="164"/>
      <c r="J33" s="164"/>
      <c r="K33" s="164"/>
      <c r="L33" s="164"/>
      <c r="M33" s="164"/>
      <c r="N33" s="391"/>
      <c r="O33" s="39"/>
      <c r="P33" s="173"/>
    </row>
    <row r="34" spans="3:15" ht="11.25">
      <c r="C34" s="14" t="s">
        <v>229</v>
      </c>
      <c r="E34" s="14"/>
      <c r="G34" s="14"/>
      <c r="I34" s="14"/>
      <c r="N34" s="28"/>
      <c r="O34" s="39"/>
    </row>
    <row r="35" spans="3:16" ht="11.25">
      <c r="C35" s="1" t="s">
        <v>506</v>
      </c>
      <c r="D35" s="34">
        <v>15</v>
      </c>
      <c r="E35" s="39"/>
      <c r="F35" s="34">
        <v>13</v>
      </c>
      <c r="G35" s="39"/>
      <c r="H35" s="34">
        <v>8</v>
      </c>
      <c r="I35" s="39"/>
      <c r="J35" s="34">
        <v>58</v>
      </c>
      <c r="K35" s="34"/>
      <c r="L35" s="34">
        <v>15</v>
      </c>
      <c r="M35" s="34"/>
      <c r="N35" s="50">
        <f>+H35+F35+L35+J35</f>
        <v>94</v>
      </c>
      <c r="O35" s="34"/>
      <c r="P35" s="55"/>
    </row>
    <row r="36" spans="3:16" ht="11.25">
      <c r="C36" s="1" t="s">
        <v>297</v>
      </c>
      <c r="D36" s="34">
        <v>-44</v>
      </c>
      <c r="E36" s="39"/>
      <c r="F36" s="34">
        <v>-76</v>
      </c>
      <c r="G36" s="39"/>
      <c r="H36" s="34">
        <v>-64</v>
      </c>
      <c r="I36" s="39"/>
      <c r="J36" s="34">
        <v>-31</v>
      </c>
      <c r="K36" s="34"/>
      <c r="L36" s="34">
        <v>-21</v>
      </c>
      <c r="M36" s="34"/>
      <c r="N36" s="50">
        <f>+H36+F36+L36+J36</f>
        <v>-192</v>
      </c>
      <c r="O36" s="55"/>
      <c r="P36" s="55"/>
    </row>
    <row r="37" spans="3:16" ht="11.25">
      <c r="C37" s="164"/>
      <c r="D37" s="39"/>
      <c r="E37" s="164"/>
      <c r="F37" s="39"/>
      <c r="G37" s="164"/>
      <c r="H37" s="39"/>
      <c r="I37" s="164"/>
      <c r="J37" s="39"/>
      <c r="K37" s="39"/>
      <c r="L37" s="39"/>
      <c r="M37" s="39"/>
      <c r="N37" s="121"/>
      <c r="O37" s="373"/>
      <c r="P37" s="71"/>
    </row>
    <row r="38" spans="3:16" ht="11.25">
      <c r="C38" s="14" t="s">
        <v>13</v>
      </c>
      <c r="D38" s="39"/>
      <c r="E38" s="14"/>
      <c r="F38" s="39"/>
      <c r="G38" s="14"/>
      <c r="H38" s="39"/>
      <c r="I38" s="14"/>
      <c r="J38" s="39"/>
      <c r="K38" s="39"/>
      <c r="L38" s="39"/>
      <c r="M38" s="39"/>
      <c r="N38" s="121"/>
      <c r="O38" s="373"/>
      <c r="P38" s="71"/>
    </row>
    <row r="39" spans="3:16" ht="11.25" customHeight="1">
      <c r="C39" s="1" t="s">
        <v>124</v>
      </c>
      <c r="D39" s="121">
        <f>(D10/L10)-1</f>
        <v>0.12835570469798663</v>
      </c>
      <c r="F39" s="121">
        <v>0.10387157695939564</v>
      </c>
      <c r="H39" s="121">
        <v>0.0644171779141105</v>
      </c>
      <c r="J39" s="121">
        <v>0.08</v>
      </c>
      <c r="K39" s="121"/>
      <c r="L39" s="121">
        <v>0.04013961605584648</v>
      </c>
      <c r="M39" s="121"/>
      <c r="N39" s="121">
        <v>0.07</v>
      </c>
      <c r="O39" s="373"/>
      <c r="P39" s="373"/>
    </row>
    <row r="40" spans="3:16" ht="11.25" customHeight="1">
      <c r="C40" s="1" t="s">
        <v>18</v>
      </c>
      <c r="D40" s="121">
        <f>(D11/L11)-1</f>
        <v>0.09982014388489202</v>
      </c>
      <c r="F40" s="121">
        <v>0.1203281677301733</v>
      </c>
      <c r="H40" s="121">
        <v>0.03821656050955413</v>
      </c>
      <c r="J40" s="121">
        <v>0.05</v>
      </c>
      <c r="K40" s="121"/>
      <c r="L40" s="121">
        <v>0.07025986525505301</v>
      </c>
      <c r="M40" s="121"/>
      <c r="N40" s="121">
        <v>0.07</v>
      </c>
      <c r="O40" s="373"/>
      <c r="P40" s="373"/>
    </row>
    <row r="41" spans="4:16" ht="8.25" customHeight="1">
      <c r="D41" s="121"/>
      <c r="F41" s="121"/>
      <c r="H41" s="121"/>
      <c r="J41" s="121"/>
      <c r="K41" s="121"/>
      <c r="L41" s="121"/>
      <c r="M41" s="121"/>
      <c r="N41" s="121"/>
      <c r="O41" s="373"/>
      <c r="P41" s="373"/>
    </row>
    <row r="42" spans="3:16" ht="11.25">
      <c r="C42" s="14" t="s">
        <v>14</v>
      </c>
      <c r="D42" s="39"/>
      <c r="E42" s="14"/>
      <c r="F42" s="39"/>
      <c r="G42" s="14"/>
      <c r="H42" s="39"/>
      <c r="I42" s="14"/>
      <c r="J42" s="39"/>
      <c r="K42" s="39"/>
      <c r="L42" s="39"/>
      <c r="M42" s="39"/>
      <c r="N42" s="39"/>
      <c r="O42" s="71"/>
      <c r="P42" s="71"/>
    </row>
    <row r="43" spans="3:16" ht="11.25" customHeight="1">
      <c r="C43" s="1" t="s">
        <v>53</v>
      </c>
      <c r="D43" s="229">
        <f>D10/D9</f>
        <v>0.7564679415073116</v>
      </c>
      <c r="F43" s="229">
        <f>F10/F9</f>
        <v>0.7380050505050505</v>
      </c>
      <c r="H43" s="229">
        <f>H10/H9</f>
        <v>0.7295024526979678</v>
      </c>
      <c r="J43" s="229">
        <f>J10/J9</f>
        <v>0.7193090684762492</v>
      </c>
      <c r="K43" s="229"/>
      <c r="L43" s="229">
        <f>L10/L9</f>
        <v>0.7185051235684147</v>
      </c>
      <c r="M43" s="229"/>
      <c r="N43" s="229">
        <f>N10/N9</f>
        <v>0.7261166746145287</v>
      </c>
      <c r="O43" s="230"/>
      <c r="P43" s="230"/>
    </row>
    <row r="45" spans="3:11" ht="11.25">
      <c r="C45" s="475" t="str">
        <f>+'Financial Highlights'!C48</f>
        <v>(1) See page 21 Non-GAAP Financial Measures.</v>
      </c>
      <c r="D45" s="476"/>
      <c r="E45" s="33"/>
      <c r="F45" s="33"/>
      <c r="G45" s="33"/>
      <c r="H45" s="53"/>
      <c r="I45" s="53"/>
      <c r="J45" s="53"/>
      <c r="K45" s="53"/>
    </row>
  </sheetData>
  <mergeCells count="4">
    <mergeCell ref="C1:P1"/>
    <mergeCell ref="C2:P2"/>
    <mergeCell ref="C3:P3"/>
    <mergeCell ref="C4:P4"/>
  </mergeCells>
  <hyperlinks>
    <hyperlink ref="C45"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Message</dc:title>
  <dc:subject/>
  <dc:creator>Sabra Purtill</dc:creator>
  <cp:keywords/>
  <dc:description/>
  <cp:lastModifiedBy>Thomson Financial</cp:lastModifiedBy>
  <cp:lastPrinted>2008-04-28T19:09:09Z</cp:lastPrinted>
  <dcterms:created xsi:type="dcterms:W3CDTF">2002-06-18T14:43:31Z</dcterms:created>
  <dcterms:modified xsi:type="dcterms:W3CDTF">2008-04-29T20:06:14Z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