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06" yWindow="5385" windowWidth="15480" windowHeight="11640" tabRatio="758" firstSheet="1" activeTab="5"/>
  </bookViews>
  <sheets>
    <sheet name="GAAP Cons Stmt of Income" sheetId="1" r:id="rId1"/>
    <sheet name="Balance Sheet" sheetId="2" r:id="rId2"/>
    <sheet name="Cash Flows" sheetId="3" r:id="rId3"/>
    <sheet name="Non-GAAP Cons Stmt of Income" sheetId="4" r:id="rId4"/>
    <sheet name="Non-GAAP Reconciliation" sheetId="5" r:id="rId5"/>
    <sheet name="Fact Sheets" sheetId="6" r:id="rId6"/>
  </sheets>
  <externalReferences>
    <externalReference r:id="rId9"/>
  </externalReferences>
  <definedNames>
    <definedName name="Fiscal_Year_1996">'[1]for web'!#REF!</definedName>
    <definedName name="_xlnm.Print_Area" localSheetId="1">'Balance Sheet'!$A$1:$S$65</definedName>
    <definedName name="_xlnm.Print_Area" localSheetId="5">'Fact Sheets'!$A$1:$F$542</definedName>
    <definedName name="_xlnm.Print_Area" localSheetId="3">'Non-GAAP Cons Stmt of Income'!$A$1:$AA$59</definedName>
    <definedName name="_xlnm.Print_Area" localSheetId="4">'Non-GAAP Reconciliation'!$A$1:$AA$83</definedName>
    <definedName name="_xlnm.Print_Titles" localSheetId="1">'Balance Sheet'!$A:$B</definedName>
    <definedName name="_xlnm.Print_Titles" localSheetId="2">'Cash Flows'!$A:$B</definedName>
    <definedName name="_xlnm.Print_Titles" localSheetId="5">'Fact Sheets'!$1:$5</definedName>
    <definedName name="_xlnm.Print_Titles" localSheetId="0">'GAAP Cons Stmt of Income'!$A:$A,'GAAP Cons Stmt of Income'!$1:$4</definedName>
    <definedName name="_xlnm.Print_Titles" localSheetId="3">'Non-GAAP Cons Stmt of Income'!$A:$B,'Non-GAAP Cons Stmt of Income'!$1:$4</definedName>
    <definedName name="_xlnm.Print_Titles" localSheetId="4">'Non-GAAP Reconciliation'!$A:$B</definedName>
  </definedNames>
  <calcPr fullCalcOnLoad="1"/>
</workbook>
</file>

<file path=xl/sharedStrings.xml><?xml version="1.0" encoding="utf-8"?>
<sst xmlns="http://schemas.openxmlformats.org/spreadsheetml/2006/main" count="817" uniqueCount="308">
  <si>
    <t>Autodesk, Inc.</t>
  </si>
  <si>
    <t>January 31,</t>
  </si>
  <si>
    <t>April 30,</t>
  </si>
  <si>
    <t>July 31,</t>
  </si>
  <si>
    <t>October 31,</t>
  </si>
  <si>
    <t>ASSETS:</t>
  </si>
  <si>
    <t>Current assets:</t>
  </si>
  <si>
    <t>Marketable securities</t>
  </si>
  <si>
    <t>Accounts receivable, net</t>
  </si>
  <si>
    <t>Inventories</t>
  </si>
  <si>
    <t>Deferred income taxes</t>
  </si>
  <si>
    <t>Prepaid expenses and other current assets</t>
  </si>
  <si>
    <t>Total current assets</t>
  </si>
  <si>
    <t xml:space="preserve">Computer equipment, software, furniture and leasehold </t>
  </si>
  <si>
    <t>improvements, at cost:</t>
  </si>
  <si>
    <t>Computer equipment, software and furniture</t>
  </si>
  <si>
    <t>Leasehold improvements</t>
  </si>
  <si>
    <t>Less accumulated depreciation</t>
  </si>
  <si>
    <t>Purchased technologies and capitalized software, net</t>
  </si>
  <si>
    <t>Goodwill, net</t>
  </si>
  <si>
    <t>Deferred income taxes, net</t>
  </si>
  <si>
    <t>Other assets</t>
  </si>
  <si>
    <t>LIABILITIES &amp; STOCKHOLDERS' EQUITY:</t>
  </si>
  <si>
    <t>Current liabilities:</t>
  </si>
  <si>
    <t>Accounts payable</t>
  </si>
  <si>
    <t>Accrued compensation</t>
  </si>
  <si>
    <t>Accrued income taxes</t>
  </si>
  <si>
    <t>Deferred revenues</t>
  </si>
  <si>
    <t>Total current liabilities</t>
  </si>
  <si>
    <t>Stockholders' equity:</t>
  </si>
  <si>
    <t>Common stock and additional paid-in capital</t>
  </si>
  <si>
    <t>Accumulated other comprehensive loss</t>
  </si>
  <si>
    <t>Deferred compensation</t>
  </si>
  <si>
    <t>Retained earnings</t>
  </si>
  <si>
    <t>Total stockholders' equity</t>
  </si>
  <si>
    <t>Q1</t>
  </si>
  <si>
    <t>Q2</t>
  </si>
  <si>
    <t>Q3</t>
  </si>
  <si>
    <t>Q4</t>
  </si>
  <si>
    <t>Interest and other income, net</t>
  </si>
  <si>
    <t>Basic net income per share</t>
  </si>
  <si>
    <t>Diluted net income per share</t>
  </si>
  <si>
    <t>FY</t>
  </si>
  <si>
    <t>Income (Loss) before income taxes</t>
  </si>
  <si>
    <t>Net income</t>
  </si>
  <si>
    <t>Condensed Consolidated Statements of Cash Flows</t>
  </si>
  <si>
    <t>Operating Activities</t>
  </si>
  <si>
    <t>Adjustments to reconcile net income to net cash provided by operating activities:</t>
  </si>
  <si>
    <t xml:space="preserve">     Write-downs of cost method investments</t>
  </si>
  <si>
    <t xml:space="preserve">     Tax benefits from employee stock plans</t>
  </si>
  <si>
    <t>Investing Activities</t>
  </si>
  <si>
    <t>Capital and other expenditures</t>
  </si>
  <si>
    <t>Other investing activities</t>
  </si>
  <si>
    <t>Financing activities</t>
  </si>
  <si>
    <t>Dividends paid</t>
  </si>
  <si>
    <t>Net cash provided by (used in) financing activities</t>
  </si>
  <si>
    <t>Cash and cash equivalents at end of period</t>
  </si>
  <si>
    <t xml:space="preserve">     Charge for acquired IPR&amp;D</t>
  </si>
  <si>
    <t>Effect of exchange rate changes on cash and cash equivalents</t>
  </si>
  <si>
    <t>Cash and cash equivalents at beginning of period</t>
  </si>
  <si>
    <t>GAAP net income</t>
  </si>
  <si>
    <t xml:space="preserve">Cash and cash equivalents </t>
  </si>
  <si>
    <t xml:space="preserve">Deferred income taxes, net </t>
  </si>
  <si>
    <t>Shares used in computing diluted net income per share</t>
  </si>
  <si>
    <t>Income taxes receivable</t>
  </si>
  <si>
    <t>Net cash provided by (used in) investing activities</t>
  </si>
  <si>
    <t>Net revenues:</t>
  </si>
  <si>
    <t xml:space="preserve">    Maintenance</t>
  </si>
  <si>
    <t>Total net revenues</t>
  </si>
  <si>
    <t>Income (Loss) from operations</t>
  </si>
  <si>
    <t>Shares used in computing basic net income per share</t>
  </si>
  <si>
    <t>Net increase (decrease) in cash and cash equivalents</t>
  </si>
  <si>
    <t xml:space="preserve">    License and other</t>
  </si>
  <si>
    <t>Business combinations, net of cash acquired</t>
  </si>
  <si>
    <t>Proceeds from issuance of common stock, net of issuance costs</t>
  </si>
  <si>
    <t>Repayments on borrowings</t>
  </si>
  <si>
    <t>Note 1:  Certain reclassifications have been made to prior period balances to conform to current period presentation.</t>
  </si>
  <si>
    <t>QTR 1</t>
  </si>
  <si>
    <t>QTR 2</t>
  </si>
  <si>
    <t>QTR 3</t>
  </si>
  <si>
    <t>QTR 4</t>
  </si>
  <si>
    <t>Financial Statistics (in millions):</t>
  </si>
  <si>
    <t xml:space="preserve">     License and other revenues</t>
  </si>
  <si>
    <t xml:space="preserve">     Maintenance revenues</t>
  </si>
  <si>
    <t>GAAP Operating Expenses</t>
  </si>
  <si>
    <t>GAAP Operating Margin</t>
  </si>
  <si>
    <t xml:space="preserve">GAAP Net Income </t>
  </si>
  <si>
    <t xml:space="preserve">Total Cash and Marketable Securities </t>
  </si>
  <si>
    <t>Days Sales Outstanding</t>
  </si>
  <si>
    <t>Capital Expenditures</t>
  </si>
  <si>
    <t>Cash from Operations</t>
  </si>
  <si>
    <t>GAAP Depreciation and Amortization</t>
  </si>
  <si>
    <t>Revenue by Geography (in millions):</t>
  </si>
  <si>
    <t>Americas</t>
  </si>
  <si>
    <t>Europe</t>
  </si>
  <si>
    <t>Asia/Pacific</t>
  </si>
  <si>
    <t>Design Solutions Segment</t>
  </si>
  <si>
    <t xml:space="preserve">          Manufacturing Solutions Division</t>
  </si>
  <si>
    <t xml:space="preserve">          Infrastructure Solutions Division </t>
  </si>
  <si>
    <t>Deferred Maintenance Revenue (in millions):</t>
  </si>
  <si>
    <t>Deferred Maintenance Revenue Balance</t>
  </si>
  <si>
    <t>Design Solutions</t>
  </si>
  <si>
    <t>Unallocated amounts</t>
  </si>
  <si>
    <t>Installed Base Statistics:</t>
  </si>
  <si>
    <t>(2) GAAP Operating Expenses</t>
  </si>
  <si>
    <t xml:space="preserve">(3) GAAP Operating Margin </t>
  </si>
  <si>
    <t>(4) GAAP Net Income</t>
  </si>
  <si>
    <t xml:space="preserve">     Non-recurring tax benefit</t>
  </si>
  <si>
    <t>Fiscal Year 2004</t>
  </si>
  <si>
    <t>YTD2004</t>
  </si>
  <si>
    <t xml:space="preserve">Upgrade revenue </t>
  </si>
  <si>
    <t xml:space="preserve">AutoCAD </t>
  </si>
  <si>
    <t>Stand-alone AutoCAD</t>
  </si>
  <si>
    <t>AutoCAD Mechanical</t>
  </si>
  <si>
    <t>AutoCAD Map</t>
  </si>
  <si>
    <t>Architectural Desktop</t>
  </si>
  <si>
    <t>Land Desktop</t>
  </si>
  <si>
    <t>AutoCAD LT Installed Base</t>
  </si>
  <si>
    <t xml:space="preserve">     Income tax effect</t>
  </si>
  <si>
    <t>Fiscal Year 2003</t>
  </si>
  <si>
    <t>YTD2003</t>
  </si>
  <si>
    <t xml:space="preserve">GAAP Operating Margin </t>
  </si>
  <si>
    <t xml:space="preserve">GAAP Net Income (Loss) </t>
  </si>
  <si>
    <t xml:space="preserve">     Depreciation and amortization</t>
  </si>
  <si>
    <t>Net cash provided by operating activities</t>
  </si>
  <si>
    <t>Repurchases of common stock</t>
  </si>
  <si>
    <t xml:space="preserve">(6) On November 16, 2004 the Board of Directors authorized a two-for-one stock split in the form of a stock dividend to stockholders of record  </t>
  </si>
  <si>
    <t xml:space="preserve">     as of December 6, 2004.  Historical common stock statistics and per share amounts have been restated to reflect the effect of the stock split.</t>
  </si>
  <si>
    <t>Common Stock Statistics (6):</t>
  </si>
  <si>
    <t>Operating Income (Loss) by Segment (in millions):</t>
  </si>
  <si>
    <t>Revenue by Division (in millions):</t>
  </si>
  <si>
    <t>Operating Income (Loss) by Segment:</t>
  </si>
  <si>
    <t xml:space="preserve">     Restructuring</t>
  </si>
  <si>
    <t xml:space="preserve">     Restructuring </t>
  </si>
  <si>
    <t>Media and Entertainment Segment</t>
  </si>
  <si>
    <t>Media and Entertainment</t>
  </si>
  <si>
    <t xml:space="preserve">          Building Solutions Division</t>
  </si>
  <si>
    <t xml:space="preserve">          Platform Technology Division and other</t>
  </si>
  <si>
    <t xml:space="preserve">Note 1:  Certain reclassifications have been made to prior period balances to conform to current period presentation. </t>
  </si>
  <si>
    <t xml:space="preserve">July 31, </t>
  </si>
  <si>
    <t>Non-GAAP Operating Expenses (1) (2)</t>
  </si>
  <si>
    <t>Non-GAAP Operating Margin (1) (3)</t>
  </si>
  <si>
    <t>Non-GAAP Net Income (1) (4)</t>
  </si>
  <si>
    <t>Fully Diluted Shares Outstanding</t>
  </si>
  <si>
    <t xml:space="preserve">     Non-GAAP Operating Expenses</t>
  </si>
  <si>
    <t xml:space="preserve">     Non-GAAP Operating Margin</t>
  </si>
  <si>
    <t xml:space="preserve">     Non-GAAP Net Income</t>
  </si>
  <si>
    <t xml:space="preserve">Non-GAAP Operating Margin (1) (3) </t>
  </si>
  <si>
    <t>Non-GAAP net income</t>
  </si>
  <si>
    <t>Condensed Consolidated Balance Sheets</t>
  </si>
  <si>
    <t xml:space="preserve">October 31, </t>
  </si>
  <si>
    <t>Net (purchases) sales and maturities of available-for-sale marketable securities</t>
  </si>
  <si>
    <t>(In millions)</t>
  </si>
  <si>
    <t>(In millions, except per share data)</t>
  </si>
  <si>
    <t xml:space="preserve">January 31, </t>
  </si>
  <si>
    <t xml:space="preserve">Note 2:  Totals may not agree with the components due to rounding. </t>
  </si>
  <si>
    <t>Other accrued liabilities (Note 3)</t>
  </si>
  <si>
    <t>Favorable (Unfavorable) Impact of U.S. Dollar Translation Relative to Foreign</t>
  </si>
  <si>
    <t xml:space="preserve">     Currencies Compared to Comparable Prior Year Period (in millions):</t>
  </si>
  <si>
    <t>Total Net Revenues</t>
  </si>
  <si>
    <t>Total Operating Expenses</t>
  </si>
  <si>
    <t>Net Income</t>
  </si>
  <si>
    <t>AutoCAD</t>
  </si>
  <si>
    <t>Total AutoCAD-based Installed Base</t>
  </si>
  <si>
    <t>Total Inventor Installed Base</t>
  </si>
  <si>
    <t>(7) In the third quarter of fiscal 2005, Autodesk determined that its consolidated fiscal year effective income tax rate declined from 24% to 20%.</t>
  </si>
  <si>
    <t xml:space="preserve">     For purposes of comparison, we have assumed the new estimated effective income tax rate of 20% in calculating our non-GAAP net income </t>
  </si>
  <si>
    <t xml:space="preserve">     and non-GAAP earnings per share for each individual quarter of fiscal 2005.</t>
  </si>
  <si>
    <t>Other Revenue Statistics:</t>
  </si>
  <si>
    <t>Fiscal Year 2006</t>
  </si>
  <si>
    <t>YTD2006</t>
  </si>
  <si>
    <t>Gross Margin - GAAP and non-GAAP</t>
  </si>
  <si>
    <t>Common Stock Statistics:</t>
  </si>
  <si>
    <t xml:space="preserve">     In-process research and development (Alias)</t>
  </si>
  <si>
    <t xml:space="preserve">     Amortization of customer relationships, trademarks and deferred compensation (Alias)</t>
  </si>
  <si>
    <t xml:space="preserve">     Amortization of developed technology (Alias)</t>
  </si>
  <si>
    <t xml:space="preserve">     Amortization of customer relationships, trademarks and deferred compensation(Alias)</t>
  </si>
  <si>
    <t xml:space="preserve">     Income tax effect on difference between GAAP and non-GAAP total costs and expenses at the normalized rate</t>
  </si>
  <si>
    <t xml:space="preserve">     Dividends received deduction benefit for prior fiscal years</t>
  </si>
  <si>
    <t xml:space="preserve">     Non-recurring tax benefits</t>
  </si>
  <si>
    <t xml:space="preserve">April 30, </t>
  </si>
  <si>
    <t>Fiscal Year 2005</t>
  </si>
  <si>
    <t>YTD2005</t>
  </si>
  <si>
    <t xml:space="preserve">Upgrade Revenue </t>
  </si>
  <si>
    <t xml:space="preserve">     Income tax effect on restructuring (7)</t>
  </si>
  <si>
    <t xml:space="preserve">     Dividends Received Deduction benefit for current fiscal year (7)</t>
  </si>
  <si>
    <t xml:space="preserve">     Dividends Received Deduction benefit for prior fiscal years (7)</t>
  </si>
  <si>
    <t>improvements, net</t>
  </si>
  <si>
    <t>GAAP Diluted Net Income Per Share</t>
  </si>
  <si>
    <t>Non-GAAP Diluted Net Income Per Share (1) (5)</t>
  </si>
  <si>
    <t xml:space="preserve">     Non-GAAP Diluted Net Income Per Share</t>
  </si>
  <si>
    <t>(5) GAAP Diluted Net Income Per Share</t>
  </si>
  <si>
    <t>GAAP Diluted Net Income Per Share (6)</t>
  </si>
  <si>
    <t>Non-GAAP Diluted Net Income Per Share (1) (5) (6)</t>
  </si>
  <si>
    <t>(5) GAAP Diluted Net Income Per Share (6)</t>
  </si>
  <si>
    <t xml:space="preserve">     Non-GAAP Diluted Net Income Per Share (6)</t>
  </si>
  <si>
    <t xml:space="preserve">     Stock-based compensation expense</t>
  </si>
  <si>
    <t xml:space="preserve">     Changes in operating assets and liabilities, net of business combinations</t>
  </si>
  <si>
    <t>Acquisition of unconsolidated subsidiary</t>
  </si>
  <si>
    <t>Shares Outstanding</t>
  </si>
  <si>
    <t xml:space="preserve">Shares Repurchased </t>
  </si>
  <si>
    <t>Fiscal Year 2007</t>
  </si>
  <si>
    <t>YTD2007</t>
  </si>
  <si>
    <t xml:space="preserve">          Manufacturing Solutions Division </t>
  </si>
  <si>
    <t>Total Subscription Installed Base</t>
  </si>
  <si>
    <t xml:space="preserve">These adjustments to our GAAP results are made with the intent of providing both management and investors a more complete understanding of Autodesk's underlying operational results and trends and our marketplace performance.  For example, the non-GAAP results are an indication of our baseline performance before gains, losses or other charges that are considered by management to be outside our core operating results.  In addition, these non-GAAP financial measures are among the primary indicators management uses as a basis for our planning and forecasting of future periods. </t>
  </si>
  <si>
    <t>There are limitations in using non-GAAP financial measures because the non-GAAP financial measures are not prepared in accordance with generally accepted accounting principles and may be different from non-GAAP financial measures used by other companies.  The non-GAAP financial measures are limited in value because they exclude certain items that may have a material impact upon our reported financial results.  The presentation of this additional information is not meant to be considered in isolation or as a substitute for the directly comparable financial measures prepared in accordance with generally accepted accounting principles in the United States.  Investors should review the reconciliation of the non-GAAP financial measures to their most directly comparable GAAP financial measures as provided in the tables accompanying this press release.</t>
  </si>
  <si>
    <t>Upgrade Revenue (in millions)</t>
  </si>
  <si>
    <t>% of Total Rev from AutoCAD, AutoCAD upgrades and AutoCAD LT</t>
  </si>
  <si>
    <t>% of Total Rev from 3D design products</t>
  </si>
  <si>
    <t>% of Total Rev from Emerging Economies</t>
  </si>
  <si>
    <t>GAAP cost of license and other revenues</t>
  </si>
  <si>
    <t xml:space="preserve">SFAS 123R stock-based compensation expense </t>
  </si>
  <si>
    <t xml:space="preserve">Amortization of developed technology </t>
  </si>
  <si>
    <t>Non-GAAP cost of license and other revenues</t>
  </si>
  <si>
    <t>GAAP gross margin</t>
  </si>
  <si>
    <t>Non-GAAP gross margin</t>
  </si>
  <si>
    <t>GAAP marketing and sales</t>
  </si>
  <si>
    <t>Non-GAAP marketing and sales</t>
  </si>
  <si>
    <t>GAAP research and development</t>
  </si>
  <si>
    <t>Non-GAAP research and development</t>
  </si>
  <si>
    <t>GAAP general and administrative</t>
  </si>
  <si>
    <t xml:space="preserve">Litigation accrual </t>
  </si>
  <si>
    <t>Non-GAAP general and administrative</t>
  </si>
  <si>
    <t>GAAP operating expenses</t>
  </si>
  <si>
    <t>Non-GAAP operating expenses</t>
  </si>
  <si>
    <t xml:space="preserve">GAAP income from operations </t>
  </si>
  <si>
    <t>SFAS 123R stock-based compensation expense</t>
  </si>
  <si>
    <t>Litigation accrual</t>
  </si>
  <si>
    <t>Amortization of developed technology</t>
  </si>
  <si>
    <t xml:space="preserve">Non-GAAP income from operations </t>
  </si>
  <si>
    <t>Non-recurring tax benefit</t>
  </si>
  <si>
    <t>GAAP diluted net income per share</t>
  </si>
  <si>
    <t>Non-GAAP diluted net income per share</t>
  </si>
  <si>
    <t>Income tax effect on difference between GAAP and non-GAAP 
  total costs and expenses at a normalized rate</t>
  </si>
  <si>
    <t>Restructuring</t>
  </si>
  <si>
    <t>Cost of license and other revenues</t>
  </si>
  <si>
    <t>Gross margin</t>
  </si>
  <si>
    <t>Marketing and sales</t>
  </si>
  <si>
    <t>Research and development</t>
  </si>
  <si>
    <t>General and administrative</t>
  </si>
  <si>
    <t>Operating expenses</t>
  </si>
  <si>
    <t>Income from operations</t>
  </si>
  <si>
    <t>Provision for income taxes</t>
  </si>
  <si>
    <t>GAAP (provision) benefit for income taxes</t>
  </si>
  <si>
    <t>Non-GAAP (provision) benefit for income taxes</t>
  </si>
  <si>
    <t>Check</t>
  </si>
  <si>
    <t>Dividends received deduction benefit for current fiscal year</t>
  </si>
  <si>
    <t>Dividends received deduction benefit for prior fiscal years</t>
  </si>
  <si>
    <t>Amortization of customer relationships, trademarks  and 
  deferred compensation</t>
  </si>
  <si>
    <t>In-process research and development</t>
  </si>
  <si>
    <t>Cost of maintenance revenues</t>
  </si>
  <si>
    <t>Total cost of revenues</t>
  </si>
  <si>
    <t>Total operating expenses</t>
  </si>
  <si>
    <t>Non-GAAP Consolidated Statements of Income</t>
  </si>
  <si>
    <t>GAAP Consolidated Statements of Income</t>
  </si>
  <si>
    <t xml:space="preserve">    Marketing and sales </t>
  </si>
  <si>
    <t xml:space="preserve">    Research and development </t>
  </si>
  <si>
    <t xml:space="preserve">    General and administrative</t>
  </si>
  <si>
    <t xml:space="preserve">    Restructuring and other </t>
  </si>
  <si>
    <t xml:space="preserve">Income tax (provision) benefit </t>
  </si>
  <si>
    <t xml:space="preserve">Note 4:  Totals may not agree with the components due to rounding. </t>
  </si>
  <si>
    <t>Note 1:  Certain reclassifications have been made to prior periods to conform to current period presentation.</t>
  </si>
  <si>
    <t xml:space="preserve">Cost of license and other revenues  </t>
  </si>
  <si>
    <t xml:space="preserve">    Marketing and sales  </t>
  </si>
  <si>
    <t xml:space="preserve">    Research and development  </t>
  </si>
  <si>
    <t xml:space="preserve">    General and administrative  </t>
  </si>
  <si>
    <t xml:space="preserve">    Restructuring and other  </t>
  </si>
  <si>
    <t xml:space="preserve">Net income  </t>
  </si>
  <si>
    <t xml:space="preserve">Income tax (provision) benefit   </t>
  </si>
  <si>
    <t xml:space="preserve">Note 2:  For comparison purposes, non-GAAP income tax expense for Q1 FY05 and Q2 FY05 has been adjusted to reflect our estimated full year income tax rate of 20%.  </t>
  </si>
  <si>
    <t>Note 3:  Certain reclassifications have been made to prior period balances to conform to current period presentation.</t>
  </si>
  <si>
    <t xml:space="preserve">     Restructuring related charges, net</t>
  </si>
  <si>
    <t xml:space="preserve">Note 2:  Totals may not agree with the components due to 
rounding. </t>
  </si>
  <si>
    <t>Reconciliation of GAAP financial measures to non-GAAP financial measures</t>
  </si>
  <si>
    <t xml:space="preserve">Note 1:  To supplement our consolidated financial statements presented on a GAAP basis, Autodesk provides investors with certain non-GAAP measures including non-GAAP net income, non-GAAP net income per share, non-GAAP cost of license and other revenues, non-GAAP gross margin, non-GAAP operating expenses, non-GAAP income from operations and non-GAAP provision for income taxes.  These non-GAAP financial measures are adjusted to exclude certain costs, expenses, gains and losses, including stock based compensation expense, litigation expenses, in-process research and development expenses, restructuring expenses, amortization of purchased intangibles, and income tax expenses.  See our reconciliation of GAAP financial measures to non-GAAP financial measures herein.  We believe these exclusions are appropriate to enhance an overall understanding of our past financial performance and also our prospects for the future, as well as to facilitate comparisons </t>
  </si>
  <si>
    <t xml:space="preserve">with our historical operating results.  These adjustments to our GAAP results are made with the intent of providing both management and investors a more complete understanding of Autodesk's underlying operational results and trends and our marketplace performance.  For example, the non-GAAP results are an indication of our baseline performance before gains, losses or other charges that are considered by management to be outside our core operating results.  In addition, these non-GAAP financial measures are among the primary indicators management uses as a basis for our planning and forecasting of future periods. </t>
  </si>
  <si>
    <t>Other liabilities</t>
  </si>
  <si>
    <t xml:space="preserve">(1) To supplement our consolidated financial statements presented on a GAAP basis, Autodesk provides investors with certain non-GAAP measures including non-GAAP net income, non-GAAP net income per share, non-GAAP cost of license and other revenues, non-GAAP gross margin, non-GAAP operating expenses, non-GAAP income from operations and non-GAAP provision for income taxes.  These non-GAAP financial measures are adjusted to exclude certain costs, expenses, gains and losses, including stock-based compensation expense, litigation expenses, in-process research and development expenses, restructuring expenses, amortization of purchased intangibles, and income tax expenses.  We believe these exclusions are appropriate to enhance an overall understanding of our past financial performance and also our prospects for the future, as well as to facilitate comparisons with our historical operating results.  </t>
  </si>
  <si>
    <t>Gross Margin - GAAP and non-GAAP (a)</t>
  </si>
  <si>
    <t>GAAP Operating Expenses (a)</t>
  </si>
  <si>
    <t>GAAP Operating Margin (a)</t>
  </si>
  <si>
    <t>GAAP Net Income  (a)</t>
  </si>
  <si>
    <t>GAAP Diluted Net Income Per Share  (a)</t>
  </si>
  <si>
    <t>Non-GAAP Operating Expenses (1) (2) (a)</t>
  </si>
  <si>
    <t>Non-GAAP Operating Margin (1) (3) (a)</t>
  </si>
  <si>
    <t>Non-GAAP Net Income (1) (4) (a)</t>
  </si>
  <si>
    <t>Non-GAAP Diluted Net Income Per Share (1) (5) (a)</t>
  </si>
  <si>
    <t>Total Operating Expenses (a)</t>
  </si>
  <si>
    <t>Net Income (a)</t>
  </si>
  <si>
    <t>Design Solutions (a)</t>
  </si>
  <si>
    <t>Media and Entertainment (a)</t>
  </si>
  <si>
    <t>Unallocated amounts (a)</t>
  </si>
  <si>
    <t>(2) GAAP Operating Expenses (a)</t>
  </si>
  <si>
    <t xml:space="preserve">     Litigation accrual (a)</t>
  </si>
  <si>
    <t xml:space="preserve">     SFAS 123R stock-based compensation expense (a)</t>
  </si>
  <si>
    <t xml:space="preserve">     Amortization of customer relationships and trademarks (a)</t>
  </si>
  <si>
    <t xml:space="preserve">     Non-GAAP Operating Expenses (a)</t>
  </si>
  <si>
    <t>(3) GAAP Operating Margin (a)</t>
  </si>
  <si>
    <t xml:space="preserve">     Amortization of developed technology (a)</t>
  </si>
  <si>
    <t xml:space="preserve">     Non-GAAP Operating Margin (a)</t>
  </si>
  <si>
    <t>(4) GAAP Net Income (a)</t>
  </si>
  <si>
    <t xml:space="preserve">     Income tax effect on difference between GAAP and non-GAAP total costs and expenses at the normalized rate (a)</t>
  </si>
  <si>
    <t xml:space="preserve">     Non-GAAP Net Income (a)</t>
  </si>
  <si>
    <t>(5) GAAP Diluted Net Income Per Share (a)</t>
  </si>
  <si>
    <t xml:space="preserve">     Non-GAAP Diluted Net Income Per Share (a)</t>
  </si>
  <si>
    <t>Cash from Operations (a)</t>
  </si>
  <si>
    <t xml:space="preserve">(a) Q2 FY07 financial results pending completion of stock option investigation. </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</si>
</sst>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 ;_(&quot;$&quot;* \(#,##0\);_(&quot;$&quot;* &quot;-&quot;_);_(@_)"/>
    <numFmt numFmtId="165" formatCode="_(* #,##0_);_(* \(#,##0\);_(* &quot;-&quot;??_);_(@_)"/>
    <numFmt numFmtId="166" formatCode="dd\-mmm\-yy_)"/>
    <numFmt numFmtId="167" formatCode="mmmm\ d\,\ yyyy"/>
    <numFmt numFmtId="168" formatCode="0%\ ;\ \(0%\)"/>
    <numFmt numFmtId="169" formatCode="0.000000"/>
    <numFmt numFmtId="170" formatCode="0.0"/>
    <numFmt numFmtId="171" formatCode="&quot;$&quot;* #,##0;_(&quot;$&quot;* \(#,##0\);_(&quot;$&quot;* &quot;-&quot;_);_(@_)"/>
    <numFmt numFmtId="172" formatCode="0.0000%"/>
    <numFmt numFmtId="173" formatCode="_-* #,##0_-;\-* #,##0_-;_-* &quot;-&quot;_-;_-@_-"/>
    <numFmt numFmtId="174" formatCode="&quot;$&quot;* #,##0.00;_(&quot;$&quot;* \(#,##0\);_(&quot;$&quot;* &quot;-&quot;_);_(@_)"/>
    <numFmt numFmtId="175" formatCode="#,##0;\(#,##0\)"/>
    <numFmt numFmtId="176" formatCode="#,##0.0_);\(#,##0.0\)"/>
    <numFmt numFmtId="177" formatCode="_(&quot;$&quot;* #,##0.0_);_(&quot;$&quot;* \(#,##0.0\);_(&quot;$&quot;* &quot;-&quot;??_);_(@_)"/>
    <numFmt numFmtId="178" formatCode="_(&quot;$&quot;* #,##0_);_(&quot;$&quot;* \(#,##0\);_(&quot;$&quot;* &quot;-&quot;??_);_(@_)"/>
    <numFmt numFmtId="179" formatCode="0_);\(0\)"/>
    <numFmt numFmtId="180" formatCode="_(* #,##0.0_);_(* \(#,##0.0\);_(* &quot;-&quot;??_);_(@_)"/>
    <numFmt numFmtId="181" formatCode="[$-409]mmmm\ dd\,\ yyyy"/>
    <numFmt numFmtId="182" formatCode="[$-409]mmmm\-yy;@"/>
    <numFmt numFmtId="183" formatCode="[$-F800]dddd\,\ mmmm\ dd\,\ yyyy"/>
    <numFmt numFmtId="184" formatCode="[$-409]mmmm\ d\,\ yyyy;@"/>
    <numFmt numFmtId="185" formatCode="m/d;@"/>
    <numFmt numFmtId="186" formatCode="[$-409]d\-mmm;@"/>
    <numFmt numFmtId="187" formatCode="_(&quot;$&quot;* #,##0.000_);_(&quot;$&quot;* \(#,##0.000\);_(&quot;$&quot;* &quot;-&quot;??_);_(@_)"/>
    <numFmt numFmtId="188" formatCode="&quot;Yes&quot;;&quot;Yes&quot;;&quot;No&quot;"/>
    <numFmt numFmtId="189" formatCode="&quot;True&quot;;&quot;True&quot;;&quot;False&quot;"/>
    <numFmt numFmtId="190" formatCode="&quot;On&quot;;&quot;On&quot;;&quot;Off&quot;"/>
    <numFmt numFmtId="191" formatCode="[$€-2]\ #,##0.00_);[Red]\([$€-2]\ #,##0.00\)"/>
    <numFmt numFmtId="192" formatCode="_(* #,##0.000_);_(* \(#,##0.000\);_(* &quot;-&quot;??_);_(@_)"/>
    <numFmt numFmtId="193" formatCode="_(* #,##0.0000_);_(* \(#,##0.0000\);_(* &quot;-&quot;??_);_(@_)"/>
    <numFmt numFmtId="194" formatCode="&quot;$&quot;#,##0.0"/>
    <numFmt numFmtId="195" formatCode="_(&quot;$&quot;* #,##0.0000_);_(&quot;$&quot;* \(#,##0.0000\);_(&quot;$&quot;* &quot;-&quot;??_);_(@_)"/>
    <numFmt numFmtId="196" formatCode="_(&quot;$&quot;* #,##0.00000_);_(&quot;$&quot;* \(#,##0.00000\);_(&quot;$&quot;* &quot;-&quot;??_);_(@_)"/>
    <numFmt numFmtId="197" formatCode="_(&quot;$&quot;* #,##0.000000_);_(&quot;$&quot;* \(#,##0.000000\);_(&quot;$&quot;* &quot;-&quot;??_);_(@_)"/>
    <numFmt numFmtId="198" formatCode="_(&quot;$&quot;* #,##0.0000000_);_(&quot;$&quot;* \(#,##0.0000000\);_(&quot;$&quot;* &quot;-&quot;??_);_(@_)"/>
    <numFmt numFmtId="199" formatCode="_(&quot;$&quot;* #,##0.00000000_);_(&quot;$&quot;* \(#,##0.00000000\);_(&quot;$&quot;* &quot;-&quot;??_);_(@_)"/>
    <numFmt numFmtId="200" formatCode="_(&quot;$&quot;* #,##0.000000000_);_(&quot;$&quot;* \(#,##0.000000000\);_(&quot;$&quot;* &quot;-&quot;??_);_(@_)"/>
    <numFmt numFmtId="201" formatCode="#,"/>
    <numFmt numFmtId="202" formatCode="#.#,"/>
    <numFmt numFmtId="203" formatCode="#.0,"/>
    <numFmt numFmtId="204" formatCode="0.0,"/>
    <numFmt numFmtId="205" formatCode="#,###.0,;\(#,###.0,\)"/>
    <numFmt numFmtId="206" formatCode="#,###.0;\(#,###.0,\)"/>
    <numFmt numFmtId="207" formatCode="_(* #,##0.0_);_(* \(#,##0.0\);_(* &quot;-&quot;?_);_(@_)"/>
    <numFmt numFmtId="208" formatCode="_(* 0.0_);_(* \(0.0\);_(* &quot;-&quot;??_);_(@_)"/>
    <numFmt numFmtId="209" formatCode="0.0,,"/>
    <numFmt numFmtId="210" formatCode="0.0%"/>
    <numFmt numFmtId="211" formatCode="#,##0.0"/>
    <numFmt numFmtId="212" formatCode="&quot;$&quot;#,##0.00"/>
    <numFmt numFmtId="213" formatCode="_(* #,##0.000_);_(* \(#,##0.000\);_(* &quot;-&quot;???_);_(@_)"/>
    <numFmt numFmtId="214" formatCode="_(* #,##0.0000_);_(* \(#,##0.0000\);_(* &quot;-&quot;????_);_(@_)"/>
    <numFmt numFmtId="215" formatCode="&quot;$&quot;* #,##0.0\ ;_(&quot;$&quot;* \(#,##0.0\);_(&quot;$&quot;* &quot;-&quot;_);_(@_)"/>
    <numFmt numFmtId="216" formatCode="_(&quot;$&quot;* #,##0.000_);_(&quot;$&quot;* \(#,##0.000\);_(&quot;$&quot;* &quot;-&quot;???_);_(@_)"/>
    <numFmt numFmtId="217" formatCode="#,###.00,;\(#,###.00,\)"/>
    <numFmt numFmtId="218" formatCode="#,###.000,;\(#,###.000,\)"/>
    <numFmt numFmtId="219" formatCode="[$-409]dddd\,\ mmmm\ dd\,\ yyyy"/>
  </numFmts>
  <fonts count="17">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sz val="10"/>
      <name val="Courier"/>
      <family val="3"/>
    </font>
    <font>
      <b/>
      <sz val="10"/>
      <color indexed="8"/>
      <name val="Courier"/>
      <family val="3"/>
    </font>
    <font>
      <sz val="10"/>
      <color indexed="8"/>
      <name val="Times New Roman"/>
      <family val="1"/>
    </font>
    <font>
      <b/>
      <sz val="10"/>
      <name val="Times New Roman"/>
      <family val="1"/>
    </font>
    <font>
      <sz val="10"/>
      <name val="Times New Roman"/>
      <family val="1"/>
    </font>
    <font>
      <i/>
      <sz val="10"/>
      <name val="Times New Roman"/>
      <family val="1"/>
    </font>
    <font>
      <sz val="8"/>
      <name val="Times New Roman"/>
      <family val="1"/>
    </font>
    <font>
      <i/>
      <sz val="10"/>
      <color indexed="8"/>
      <name val="Times New Roman"/>
      <family val="1"/>
    </font>
    <font>
      <b/>
      <sz val="16"/>
      <name val="Times New Roman"/>
      <family val="1"/>
    </font>
    <font>
      <sz val="8"/>
      <name val="Arial"/>
      <family val="0"/>
    </font>
    <font>
      <b/>
      <sz val="10"/>
      <color indexed="9"/>
      <name val="Arial"/>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63"/>
        <bgColor indexed="64"/>
      </patternFill>
    </fill>
  </fills>
  <borders count="28">
    <border>
      <left/>
      <right/>
      <top/>
      <bottom/>
      <diagonal/>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color indexed="63"/>
      </left>
      <right style="medium"/>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color indexed="63"/>
      </top>
      <bottom style="thick"/>
    </border>
    <border>
      <left style="medium">
        <color indexed="9"/>
      </left>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double"/>
    </border>
    <border>
      <left>
        <color indexed="63"/>
      </left>
      <right style="medium"/>
      <top style="thin"/>
      <bottom style="double"/>
    </border>
    <border>
      <left style="medium"/>
      <right style="medium"/>
      <top style="thin"/>
      <bottom style="double"/>
    </border>
    <border>
      <left style="medium"/>
      <right>
        <color indexed="63"/>
      </right>
      <top>
        <color indexed="63"/>
      </top>
      <bottom style="thin"/>
    </border>
    <border>
      <left style="medium"/>
      <right>
        <color indexed="63"/>
      </right>
      <top>
        <color indexed="63"/>
      </top>
      <bottom style="double"/>
    </border>
    <border>
      <left style="medium"/>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25">
    <xf numFmtId="0" fontId="0" fillId="0" borderId="0" xfId="0" applyAlignment="1">
      <alignment/>
    </xf>
    <xf numFmtId="0" fontId="8" fillId="0" borderId="0" xfId="0" applyFont="1" applyAlignment="1">
      <alignment/>
    </xf>
    <xf numFmtId="165" fontId="6" fillId="0" borderId="0" xfId="15" applyNumberFormat="1" applyFont="1" applyBorder="1" applyAlignment="1">
      <alignment/>
    </xf>
    <xf numFmtId="165" fontId="6" fillId="0" borderId="0" xfId="15" applyNumberFormat="1" applyFont="1" applyAlignment="1">
      <alignment/>
    </xf>
    <xf numFmtId="165" fontId="8" fillId="0" borderId="0" xfId="15" applyNumberFormat="1" applyFont="1" applyBorder="1" applyAlignment="1">
      <alignment/>
    </xf>
    <xf numFmtId="165" fontId="8" fillId="0" borderId="0" xfId="15" applyNumberFormat="1" applyFont="1" applyAlignment="1">
      <alignment/>
    </xf>
    <xf numFmtId="165" fontId="8" fillId="0" borderId="0" xfId="15" applyNumberFormat="1" applyFont="1" applyAlignment="1" applyProtection="1">
      <alignment/>
      <protection/>
    </xf>
    <xf numFmtId="43" fontId="6" fillId="0" borderId="0" xfId="15" applyNumberFormat="1" applyFont="1" applyAlignment="1">
      <alignment/>
    </xf>
    <xf numFmtId="165" fontId="6" fillId="0" borderId="0" xfId="15" applyNumberFormat="1" applyFont="1" applyFill="1" applyAlignment="1">
      <alignment/>
    </xf>
    <xf numFmtId="165" fontId="1" fillId="0" borderId="0" xfId="15" applyNumberFormat="1" applyFont="1" applyFill="1" applyBorder="1" applyAlignment="1">
      <alignment/>
    </xf>
    <xf numFmtId="0" fontId="10" fillId="0" borderId="0" xfId="0" applyFont="1" applyBorder="1" applyAlignment="1">
      <alignment horizontal="centerContinuous"/>
    </xf>
    <xf numFmtId="0" fontId="10" fillId="0" borderId="0" xfId="0" applyFont="1" applyFill="1" applyBorder="1" applyAlignment="1">
      <alignment horizontal="centerContinuous"/>
    </xf>
    <xf numFmtId="0" fontId="10" fillId="0" borderId="0" xfId="0" applyFont="1" applyAlignment="1">
      <alignment/>
    </xf>
    <xf numFmtId="166" fontId="10" fillId="0" borderId="0" xfId="0" applyNumberFormat="1" applyFont="1" applyBorder="1" applyAlignment="1" applyProtection="1">
      <alignment horizontal="centerContinuous"/>
      <protection/>
    </xf>
    <xf numFmtId="166" fontId="10" fillId="0" borderId="0" xfId="0" applyNumberFormat="1" applyFont="1" applyFill="1" applyBorder="1" applyAlignment="1" applyProtection="1">
      <alignment horizontal="centerContinuous"/>
      <protection/>
    </xf>
    <xf numFmtId="0" fontId="10" fillId="0" borderId="0" xfId="0" applyFont="1" applyBorder="1" applyAlignment="1" applyProtection="1">
      <alignment horizontal="left"/>
      <protection/>
    </xf>
    <xf numFmtId="0" fontId="10" fillId="0" borderId="0" xfId="0" applyFont="1" applyBorder="1" applyAlignment="1">
      <alignment/>
    </xf>
    <xf numFmtId="0" fontId="10" fillId="0" borderId="0" xfId="0" applyFont="1" applyFill="1" applyBorder="1" applyAlignment="1">
      <alignment/>
    </xf>
    <xf numFmtId="16" fontId="10" fillId="0" borderId="0" xfId="0" applyNumberFormat="1" applyFont="1" applyFill="1" applyBorder="1" applyAlignment="1" applyProtection="1" quotePrefix="1">
      <alignment horizontal="centerContinuous"/>
      <protection/>
    </xf>
    <xf numFmtId="0" fontId="11" fillId="0" borderId="0" xfId="0" applyFont="1" applyBorder="1" applyAlignment="1">
      <alignment/>
    </xf>
    <xf numFmtId="0" fontId="8" fillId="0" borderId="1" xfId="0" applyFont="1" applyFill="1" applyBorder="1" applyAlignment="1" applyProtection="1" quotePrefix="1">
      <alignment horizontal="centerContinuous"/>
      <protection/>
    </xf>
    <xf numFmtId="0" fontId="10" fillId="0" borderId="0" xfId="0" applyFont="1" applyFill="1" applyAlignment="1">
      <alignment horizontal="center"/>
    </xf>
    <xf numFmtId="0" fontId="12" fillId="0" borderId="0" xfId="0" applyFont="1" applyFill="1" applyBorder="1" applyAlignment="1" quotePrefix="1">
      <alignment horizontal="center"/>
    </xf>
    <xf numFmtId="0" fontId="11" fillId="0" borderId="0" xfId="0" applyFont="1" applyBorder="1" applyAlignment="1" applyProtection="1">
      <alignment horizontal="left"/>
      <protection/>
    </xf>
    <xf numFmtId="165" fontId="10" fillId="0" borderId="0" xfId="15" applyNumberFormat="1" applyFont="1" applyFill="1" applyBorder="1" applyAlignment="1">
      <alignment/>
    </xf>
    <xf numFmtId="165" fontId="11" fillId="0" borderId="0" xfId="15" applyNumberFormat="1" applyFont="1" applyBorder="1" applyAlignment="1">
      <alignment/>
    </xf>
    <xf numFmtId="165" fontId="10" fillId="0" borderId="0" xfId="15" applyNumberFormat="1" applyFont="1" applyBorder="1" applyAlignment="1" applyProtection="1">
      <alignment horizontal="left"/>
      <protection/>
    </xf>
    <xf numFmtId="165" fontId="10" fillId="0" borderId="0" xfId="15" applyNumberFormat="1" applyFont="1" applyFill="1" applyBorder="1" applyAlignment="1" applyProtection="1">
      <alignment horizontal="left"/>
      <protection/>
    </xf>
    <xf numFmtId="165" fontId="8" fillId="0" borderId="0" xfId="15" applyNumberFormat="1" applyFont="1" applyFill="1" applyBorder="1" applyAlignment="1" applyProtection="1">
      <alignment/>
      <protection locked="0"/>
    </xf>
    <xf numFmtId="165" fontId="10" fillId="0" borderId="0" xfId="15" applyNumberFormat="1" applyFont="1" applyBorder="1" applyAlignment="1">
      <alignment/>
    </xf>
    <xf numFmtId="165" fontId="10" fillId="0" borderId="0" xfId="15" applyNumberFormat="1" applyFont="1" applyAlignment="1">
      <alignment/>
    </xf>
    <xf numFmtId="165" fontId="10" fillId="0" borderId="0" xfId="15" applyNumberFormat="1" applyFont="1" applyBorder="1" applyAlignment="1" applyProtection="1">
      <alignment/>
      <protection/>
    </xf>
    <xf numFmtId="165" fontId="10" fillId="0" borderId="0" xfId="15" applyNumberFormat="1" applyFont="1" applyFill="1" applyBorder="1" applyAlignment="1" applyProtection="1">
      <alignment/>
      <protection/>
    </xf>
    <xf numFmtId="0" fontId="10" fillId="0" borderId="0" xfId="0" applyFont="1" applyBorder="1" applyAlignment="1" quotePrefix="1">
      <alignment horizontal="left"/>
    </xf>
    <xf numFmtId="165" fontId="10" fillId="0" borderId="0" xfId="15" applyNumberFormat="1" applyFont="1" applyBorder="1" applyAlignment="1" applyProtection="1" quotePrefix="1">
      <alignment horizontal="left"/>
      <protection/>
    </xf>
    <xf numFmtId="165" fontId="10" fillId="0" borderId="0" xfId="15" applyNumberFormat="1" applyFont="1" applyBorder="1" applyAlignment="1" quotePrefix="1">
      <alignment horizontal="left"/>
    </xf>
    <xf numFmtId="0" fontId="10" fillId="0" borderId="0" xfId="0" applyFont="1" applyBorder="1" applyAlignment="1">
      <alignment horizontal="left"/>
    </xf>
    <xf numFmtId="165" fontId="13" fillId="0" borderId="0" xfId="15" applyNumberFormat="1" applyFont="1" applyBorder="1" applyAlignment="1">
      <alignment/>
    </xf>
    <xf numFmtId="165" fontId="10" fillId="0" borderId="0" xfId="15" applyNumberFormat="1" applyFont="1" applyBorder="1" applyAlignment="1">
      <alignment horizontal="right"/>
    </xf>
    <xf numFmtId="165" fontId="11" fillId="0" borderId="0" xfId="15" applyNumberFormat="1" applyFont="1" applyAlignment="1" applyProtection="1" quotePrefix="1">
      <alignment horizontal="left"/>
      <protection/>
    </xf>
    <xf numFmtId="165" fontId="10" fillId="0" borderId="0" xfId="15" applyNumberFormat="1" applyFont="1" applyFill="1" applyAlignment="1">
      <alignment/>
    </xf>
    <xf numFmtId="165" fontId="10" fillId="0" borderId="0" xfId="15" applyNumberFormat="1" applyFont="1" applyAlignment="1" applyProtection="1">
      <alignment horizontal="left"/>
      <protection/>
    </xf>
    <xf numFmtId="165" fontId="10" fillId="0" borderId="0" xfId="15" applyNumberFormat="1" applyFont="1" applyFill="1" applyAlignment="1" applyProtection="1">
      <alignment horizontal="left"/>
      <protection/>
    </xf>
    <xf numFmtId="165" fontId="10" fillId="0" borderId="0" xfId="15" applyNumberFormat="1" applyFont="1" applyAlignment="1" applyProtection="1" quotePrefix="1">
      <alignment horizontal="left"/>
      <protection/>
    </xf>
    <xf numFmtId="0" fontId="10" fillId="0" borderId="0" xfId="0" applyFont="1" applyFill="1" applyAlignment="1">
      <alignment/>
    </xf>
    <xf numFmtId="0" fontId="10" fillId="0" borderId="0" xfId="0" applyFont="1" applyBorder="1" applyAlignment="1" applyProtection="1" quotePrefix="1">
      <alignment horizontal="left"/>
      <protection/>
    </xf>
    <xf numFmtId="0" fontId="10" fillId="0" borderId="0" xfId="0" applyFont="1" applyFill="1" applyBorder="1" applyAlignment="1" applyProtection="1">
      <alignment horizontal="center"/>
      <protection/>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1" xfId="0" applyFont="1" applyBorder="1" applyAlignment="1">
      <alignment horizontal="center"/>
    </xf>
    <xf numFmtId="165" fontId="8" fillId="0" borderId="0" xfId="15" applyNumberFormat="1" applyFont="1" applyFill="1" applyBorder="1" applyAlignment="1">
      <alignment horizontal="centerContinuous"/>
    </xf>
    <xf numFmtId="165" fontId="8" fillId="0" borderId="0" xfId="15" applyNumberFormat="1" applyFont="1" applyFill="1" applyBorder="1" applyAlignment="1">
      <alignment horizontal="center"/>
    </xf>
    <xf numFmtId="165" fontId="10" fillId="0" borderId="0" xfId="15" applyNumberFormat="1" applyFont="1" applyFill="1" applyBorder="1" applyAlignment="1">
      <alignment horizontal="center"/>
    </xf>
    <xf numFmtId="165" fontId="10" fillId="0" borderId="0" xfId="15" applyNumberFormat="1" applyFont="1" applyBorder="1" applyAlignment="1">
      <alignment horizontal="center"/>
    </xf>
    <xf numFmtId="165" fontId="8" fillId="0" borderId="0" xfId="15" applyNumberFormat="1" applyFont="1" applyFill="1" applyBorder="1" applyAlignment="1" applyProtection="1">
      <alignment horizontal="centerContinuous"/>
      <protection/>
    </xf>
    <xf numFmtId="165" fontId="8" fillId="0" borderId="0" xfId="15" applyNumberFormat="1" applyFont="1" applyFill="1" applyBorder="1" applyAlignment="1" applyProtection="1">
      <alignment/>
      <protection/>
    </xf>
    <xf numFmtId="165" fontId="8" fillId="0" borderId="0" xfId="15" applyNumberFormat="1" applyFont="1" applyBorder="1" applyAlignment="1" applyProtection="1">
      <alignment/>
      <protection/>
    </xf>
    <xf numFmtId="5" fontId="10" fillId="0" borderId="0" xfId="0" applyNumberFormat="1" applyFont="1" applyBorder="1" applyAlignment="1" applyProtection="1">
      <alignment/>
      <protection/>
    </xf>
    <xf numFmtId="5" fontId="8" fillId="0" borderId="0" xfId="0" applyNumberFormat="1" applyFont="1" applyBorder="1" applyAlignment="1" applyProtection="1">
      <alignment/>
      <protection/>
    </xf>
    <xf numFmtId="0" fontId="9" fillId="0" borderId="0" xfId="0" applyFont="1" applyBorder="1" applyAlignment="1">
      <alignment horizontal="centerContinuous"/>
    </xf>
    <xf numFmtId="166" fontId="9" fillId="0" borderId="0" xfId="0" applyNumberFormat="1" applyFont="1" applyBorder="1" applyAlignment="1" applyProtection="1">
      <alignment horizontal="centerContinuous"/>
      <protection/>
    </xf>
    <xf numFmtId="1" fontId="10" fillId="0" borderId="0" xfId="15" applyNumberFormat="1" applyFont="1" applyBorder="1" applyAlignment="1">
      <alignment horizontal="center"/>
    </xf>
    <xf numFmtId="1" fontId="6" fillId="0" borderId="0" xfId="15" applyNumberFormat="1" applyFont="1" applyAlignment="1">
      <alignment/>
    </xf>
    <xf numFmtId="43" fontId="8" fillId="0" borderId="0" xfId="15" applyNumberFormat="1" applyFont="1" applyFill="1" applyBorder="1" applyAlignment="1" applyProtection="1">
      <alignment/>
      <protection/>
    </xf>
    <xf numFmtId="165" fontId="6" fillId="0" borderId="0" xfId="15" applyNumberFormat="1" applyFont="1" applyFill="1" applyBorder="1" applyAlignment="1">
      <alignment/>
    </xf>
    <xf numFmtId="43" fontId="8" fillId="0" borderId="0" xfId="15" applyNumberFormat="1" applyFont="1" applyBorder="1" applyAlignment="1">
      <alignment/>
    </xf>
    <xf numFmtId="43" fontId="8" fillId="0" borderId="0" xfId="15" applyNumberFormat="1" applyFont="1" applyBorder="1" applyAlignment="1" applyProtection="1">
      <alignment/>
      <protection/>
    </xf>
    <xf numFmtId="1" fontId="8" fillId="0" borderId="0" xfId="15" applyNumberFormat="1" applyFont="1" applyFill="1" applyBorder="1" applyAlignment="1" applyProtection="1" quotePrefix="1">
      <alignment horizontal="center"/>
      <protection/>
    </xf>
    <xf numFmtId="165" fontId="7" fillId="0" borderId="0" xfId="15" applyNumberFormat="1" applyFont="1" applyFill="1" applyBorder="1" applyAlignment="1">
      <alignment/>
    </xf>
    <xf numFmtId="165" fontId="8" fillId="0" borderId="0" xfId="15" applyNumberFormat="1" applyFont="1" applyFill="1" applyBorder="1" applyAlignment="1" applyProtection="1">
      <alignment horizontal="center"/>
      <protection/>
    </xf>
    <xf numFmtId="165" fontId="10" fillId="0" borderId="0" xfId="15" applyNumberFormat="1" applyFont="1" applyAlignment="1">
      <alignment/>
    </xf>
    <xf numFmtId="0" fontId="10" fillId="0" borderId="1" xfId="0" applyFont="1" applyFill="1" applyBorder="1" applyAlignment="1">
      <alignment horizontal="center"/>
    </xf>
    <xf numFmtId="165" fontId="10" fillId="0" borderId="2" xfId="15" applyNumberFormat="1" applyFont="1" applyFill="1" applyBorder="1" applyAlignment="1">
      <alignment horizontal="center"/>
    </xf>
    <xf numFmtId="165" fontId="10" fillId="0" borderId="3" xfId="15" applyNumberFormat="1" applyFont="1" applyFill="1" applyBorder="1" applyAlignment="1">
      <alignment horizontal="center"/>
    </xf>
    <xf numFmtId="165" fontId="10" fillId="0" borderId="3" xfId="15" applyNumberFormat="1" applyFont="1" applyFill="1" applyBorder="1" applyAlignment="1">
      <alignment/>
    </xf>
    <xf numFmtId="43" fontId="8" fillId="0" borderId="4" xfId="15" applyNumberFormat="1" applyFont="1" applyBorder="1" applyAlignment="1" applyProtection="1">
      <alignment/>
      <protection/>
    </xf>
    <xf numFmtId="165" fontId="10" fillId="0" borderId="3" xfId="15" applyNumberFormat="1" applyFont="1" applyFill="1" applyBorder="1" applyAlignment="1" applyProtection="1">
      <alignment horizontal="center"/>
      <protection/>
    </xf>
    <xf numFmtId="165" fontId="10" fillId="0" borderId="5" xfId="15" applyNumberFormat="1" applyFont="1" applyBorder="1" applyAlignment="1" applyProtection="1" quotePrefix="1">
      <alignment horizontal="left"/>
      <protection/>
    </xf>
    <xf numFmtId="165" fontId="10" fillId="0" borderId="6" xfId="15" applyNumberFormat="1" applyFont="1" applyBorder="1" applyAlignment="1">
      <alignment/>
    </xf>
    <xf numFmtId="165" fontId="10" fillId="0" borderId="6" xfId="15" applyNumberFormat="1" applyFont="1" applyBorder="1" applyAlignment="1" applyProtection="1">
      <alignment horizontal="left"/>
      <protection/>
    </xf>
    <xf numFmtId="165" fontId="10" fillId="0" borderId="6" xfId="15" applyNumberFormat="1" applyFont="1" applyFill="1" applyBorder="1" applyAlignment="1" applyProtection="1">
      <alignment horizontal="left"/>
      <protection/>
    </xf>
    <xf numFmtId="43" fontId="10" fillId="0" borderId="6" xfId="15" applyNumberFormat="1" applyFont="1" applyBorder="1" applyAlignment="1">
      <alignment/>
    </xf>
    <xf numFmtId="43" fontId="10" fillId="0" borderId="6" xfId="15" applyNumberFormat="1" applyFont="1" applyBorder="1" applyAlignment="1" applyProtection="1">
      <alignment horizontal="left"/>
      <protection/>
    </xf>
    <xf numFmtId="165" fontId="10" fillId="0" borderId="7" xfId="15" applyNumberFormat="1" applyFont="1" applyBorder="1" applyAlignment="1" applyProtection="1">
      <alignment horizontal="left"/>
      <protection/>
    </xf>
    <xf numFmtId="1" fontId="10" fillId="0" borderId="8" xfId="15" applyNumberFormat="1" applyFont="1" applyBorder="1" applyAlignment="1">
      <alignment/>
    </xf>
    <xf numFmtId="165" fontId="14" fillId="0" borderId="0" xfId="15" applyNumberFormat="1" applyFont="1" applyBorder="1" applyAlignment="1" applyProtection="1">
      <alignment horizontal="left"/>
      <protection/>
    </xf>
    <xf numFmtId="0" fontId="14" fillId="0" borderId="0" xfId="0" applyFont="1" applyBorder="1" applyAlignment="1" applyProtection="1">
      <alignment horizontal="left"/>
      <protection/>
    </xf>
    <xf numFmtId="165" fontId="10" fillId="0" borderId="0" xfId="15" applyNumberFormat="1" applyFont="1" applyBorder="1" applyAlignment="1">
      <alignment/>
    </xf>
    <xf numFmtId="1" fontId="10" fillId="0" borderId="9" xfId="15" applyNumberFormat="1" applyFont="1" applyFill="1" applyBorder="1" applyAlignment="1" applyProtection="1" quotePrefix="1">
      <alignment horizontal="center"/>
      <protection/>
    </xf>
    <xf numFmtId="165" fontId="10" fillId="0" borderId="3" xfId="15" applyNumberFormat="1" applyFont="1" applyFill="1" applyBorder="1" applyAlignment="1" applyProtection="1">
      <alignment/>
      <protection/>
    </xf>
    <xf numFmtId="165" fontId="10" fillId="0" borderId="0" xfId="15" applyNumberFormat="1" applyFont="1" applyFill="1" applyBorder="1" applyAlignment="1">
      <alignment/>
    </xf>
    <xf numFmtId="1" fontId="6" fillId="0" borderId="0" xfId="15" applyNumberFormat="1" applyFont="1" applyBorder="1" applyAlignment="1">
      <alignment/>
    </xf>
    <xf numFmtId="165" fontId="10" fillId="0" borderId="0" xfId="15" applyNumberFormat="1" applyFont="1" applyAlignment="1">
      <alignment horizontal="left" wrapText="1"/>
    </xf>
    <xf numFmtId="0" fontId="1" fillId="2" borderId="0" xfId="0" applyFont="1" applyFill="1" applyAlignment="1">
      <alignment/>
    </xf>
    <xf numFmtId="205" fontId="8" fillId="0" borderId="0" xfId="15" applyNumberFormat="1" applyFont="1" applyFill="1" applyBorder="1" applyAlignment="1" applyProtection="1">
      <alignment/>
      <protection locked="0"/>
    </xf>
    <xf numFmtId="205" fontId="10" fillId="0" borderId="0" xfId="15" applyNumberFormat="1" applyFont="1" applyBorder="1" applyAlignment="1">
      <alignment/>
    </xf>
    <xf numFmtId="205" fontId="10" fillId="0" borderId="0" xfId="15" applyNumberFormat="1" applyFont="1" applyFill="1" applyBorder="1" applyAlignment="1">
      <alignment/>
    </xf>
    <xf numFmtId="205" fontId="10" fillId="0" borderId="0" xfId="15" applyNumberFormat="1" applyFont="1" applyFill="1" applyBorder="1" applyAlignment="1" applyProtection="1">
      <alignment/>
      <protection/>
    </xf>
    <xf numFmtId="205" fontId="10" fillId="0" borderId="1" xfId="15" applyNumberFormat="1" applyFont="1" applyFill="1" applyBorder="1" applyAlignment="1" applyProtection="1">
      <alignment/>
      <protection/>
    </xf>
    <xf numFmtId="205" fontId="10" fillId="0" borderId="1" xfId="15" applyNumberFormat="1" applyFont="1" applyBorder="1" applyAlignment="1">
      <alignment/>
    </xf>
    <xf numFmtId="205" fontId="10" fillId="0" borderId="1" xfId="15" applyNumberFormat="1" applyFont="1" applyFill="1" applyBorder="1" applyAlignment="1">
      <alignment/>
    </xf>
    <xf numFmtId="205" fontId="10" fillId="0" borderId="0" xfId="0" applyNumberFormat="1" applyFont="1" applyFill="1" applyBorder="1" applyAlignment="1">
      <alignment/>
    </xf>
    <xf numFmtId="205" fontId="10" fillId="0" borderId="0" xfId="0" applyNumberFormat="1" applyFont="1" applyBorder="1" applyAlignment="1">
      <alignment/>
    </xf>
    <xf numFmtId="205" fontId="10" fillId="0" borderId="0" xfId="15" applyNumberFormat="1" applyFont="1" applyFill="1" applyBorder="1" applyAlignment="1" applyProtection="1">
      <alignment horizontal="right"/>
      <protection/>
    </xf>
    <xf numFmtId="205" fontId="8" fillId="0" borderId="1" xfId="15" applyNumberFormat="1" applyFont="1" applyFill="1" applyBorder="1" applyAlignment="1" applyProtection="1">
      <alignment/>
      <protection locked="0"/>
    </xf>
    <xf numFmtId="205" fontId="8" fillId="0" borderId="10" xfId="15" applyNumberFormat="1" applyFont="1" applyFill="1" applyBorder="1" applyAlignment="1" applyProtection="1">
      <alignment/>
      <protection locked="0"/>
    </xf>
    <xf numFmtId="205" fontId="8" fillId="0" borderId="11" xfId="15" applyNumberFormat="1" applyFont="1" applyFill="1" applyBorder="1" applyAlignment="1" applyProtection="1">
      <alignment/>
      <protection locked="0"/>
    </xf>
    <xf numFmtId="205" fontId="10" fillId="0" borderId="0" xfId="15" applyNumberFormat="1" applyFont="1" applyFill="1" applyAlignment="1">
      <alignment/>
    </xf>
    <xf numFmtId="205" fontId="10" fillId="0" borderId="0" xfId="15" applyNumberFormat="1" applyFont="1" applyAlignment="1">
      <alignment/>
    </xf>
    <xf numFmtId="205" fontId="8" fillId="0" borderId="0" xfId="15" applyNumberFormat="1" applyFont="1" applyFill="1" applyAlignment="1" applyProtection="1">
      <alignment/>
      <protection locked="0"/>
    </xf>
    <xf numFmtId="205" fontId="10" fillId="0" borderId="0" xfId="15" applyNumberFormat="1" applyFont="1" applyFill="1" applyAlignment="1" applyProtection="1">
      <alignment/>
      <protection/>
    </xf>
    <xf numFmtId="205" fontId="10" fillId="0" borderId="12" xfId="15" applyNumberFormat="1" applyFont="1" applyFill="1" applyBorder="1" applyAlignment="1" applyProtection="1">
      <alignment/>
      <protection/>
    </xf>
    <xf numFmtId="205" fontId="10" fillId="0" borderId="13" xfId="15" applyNumberFormat="1" applyFont="1" applyFill="1" applyBorder="1" applyAlignment="1" applyProtection="1">
      <alignment/>
      <protection/>
    </xf>
    <xf numFmtId="205" fontId="6" fillId="0" borderId="0" xfId="15" applyNumberFormat="1" applyFont="1" applyBorder="1" applyAlignment="1">
      <alignment/>
    </xf>
    <xf numFmtId="205" fontId="10" fillId="0" borderId="3" xfId="15" applyNumberFormat="1" applyFont="1" applyFill="1" applyBorder="1" applyAlignment="1" applyProtection="1">
      <alignment/>
      <protection/>
    </xf>
    <xf numFmtId="205" fontId="8" fillId="0" borderId="0" xfId="15" applyNumberFormat="1" applyFont="1" applyFill="1" applyBorder="1" applyAlignment="1" applyProtection="1">
      <alignment/>
      <protection/>
    </xf>
    <xf numFmtId="205" fontId="8" fillId="0" borderId="3" xfId="15" applyNumberFormat="1" applyFont="1" applyFill="1" applyBorder="1" applyAlignment="1" applyProtection="1">
      <alignment/>
      <protection/>
    </xf>
    <xf numFmtId="205" fontId="10" fillId="0" borderId="9" xfId="15" applyNumberFormat="1" applyFont="1" applyFill="1" applyBorder="1" applyAlignment="1" applyProtection="1">
      <alignment/>
      <protection/>
    </xf>
    <xf numFmtId="205" fontId="8" fillId="0" borderId="0" xfId="15" applyNumberFormat="1" applyFont="1" applyFill="1" applyBorder="1" applyAlignment="1" applyProtection="1">
      <alignment horizontal="right"/>
      <protection locked="0"/>
    </xf>
    <xf numFmtId="205" fontId="10" fillId="0" borderId="0" xfId="15" applyNumberFormat="1" applyFont="1" applyFill="1" applyBorder="1" applyAlignment="1">
      <alignment horizontal="right"/>
    </xf>
    <xf numFmtId="205" fontId="10" fillId="0" borderId="1" xfId="15" applyNumberFormat="1" applyFont="1" applyFill="1" applyBorder="1" applyAlignment="1">
      <alignment horizontal="right"/>
    </xf>
    <xf numFmtId="205" fontId="10" fillId="0" borderId="1" xfId="15" applyNumberFormat="1" applyFont="1" applyFill="1" applyBorder="1" applyAlignment="1" applyProtection="1">
      <alignment horizontal="right"/>
      <protection/>
    </xf>
    <xf numFmtId="205" fontId="10" fillId="0" borderId="0" xfId="15" applyNumberFormat="1" applyFont="1" applyFill="1" applyBorder="1" applyAlignment="1" quotePrefix="1">
      <alignment horizontal="right"/>
    </xf>
    <xf numFmtId="205" fontId="8" fillId="0" borderId="0" xfId="15" applyNumberFormat="1" applyFont="1" applyFill="1" applyBorder="1" applyAlignment="1">
      <alignment horizontal="right"/>
    </xf>
    <xf numFmtId="205" fontId="10" fillId="0" borderId="11" xfId="15" applyNumberFormat="1" applyFont="1" applyFill="1" applyBorder="1" applyAlignment="1" applyProtection="1">
      <alignment horizontal="right"/>
      <protection/>
    </xf>
    <xf numFmtId="177" fontId="0" fillId="0" borderId="0" xfId="17" applyNumberFormat="1" applyFont="1" applyFill="1" applyBorder="1" applyAlignment="1">
      <alignment/>
    </xf>
    <xf numFmtId="0" fontId="0" fillId="0" borderId="0" xfId="0" applyFont="1" applyFill="1" applyAlignment="1">
      <alignment/>
    </xf>
    <xf numFmtId="9" fontId="0" fillId="0" borderId="0" xfId="21" applyFont="1" applyFill="1" applyAlignment="1">
      <alignment/>
    </xf>
    <xf numFmtId="9" fontId="0" fillId="3" borderId="0" xfId="21" applyFont="1" applyFill="1" applyAlignment="1">
      <alignment/>
    </xf>
    <xf numFmtId="177" fontId="0" fillId="0" borderId="0" xfId="17" applyNumberFormat="1" applyFont="1" applyFill="1" applyAlignment="1">
      <alignment/>
    </xf>
    <xf numFmtId="3" fontId="0" fillId="0" borderId="0" xfId="15" applyNumberFormat="1" applyFont="1" applyFill="1" applyAlignment="1">
      <alignment/>
    </xf>
    <xf numFmtId="205" fontId="10" fillId="0" borderId="11" xfId="15" applyNumberFormat="1" applyFont="1" applyFill="1" applyBorder="1" applyAlignment="1" applyProtection="1">
      <alignment/>
      <protection locked="0"/>
    </xf>
    <xf numFmtId="180" fontId="8" fillId="0" borderId="0" xfId="15" applyNumberFormat="1" applyFont="1" applyFill="1" applyBorder="1" applyAlignment="1" applyProtection="1">
      <alignment/>
      <protection/>
    </xf>
    <xf numFmtId="180" fontId="10" fillId="0" borderId="0" xfId="15" applyNumberFormat="1" applyFont="1" applyFill="1" applyBorder="1" applyAlignment="1" applyProtection="1">
      <alignment/>
      <protection/>
    </xf>
    <xf numFmtId="180" fontId="8" fillId="0" borderId="0" xfId="15" applyNumberFormat="1" applyFont="1" applyFill="1" applyBorder="1" applyAlignment="1" applyProtection="1">
      <alignment/>
      <protection locked="0"/>
    </xf>
    <xf numFmtId="180" fontId="10" fillId="0" borderId="0" xfId="15" applyNumberFormat="1" applyFont="1" applyFill="1" applyBorder="1" applyAlignment="1">
      <alignment/>
    </xf>
    <xf numFmtId="0" fontId="0" fillId="2" borderId="0" xfId="0" applyFont="1" applyFill="1" applyAlignment="1">
      <alignment/>
    </xf>
    <xf numFmtId="205" fontId="10" fillId="0" borderId="1" xfId="15" applyNumberFormat="1" applyFont="1" applyFill="1" applyBorder="1" applyAlignment="1" applyProtection="1">
      <alignment/>
      <protection locked="0"/>
    </xf>
    <xf numFmtId="0" fontId="0" fillId="0" borderId="14" xfId="0" applyFont="1" applyBorder="1" applyAlignment="1">
      <alignment/>
    </xf>
    <xf numFmtId="0" fontId="0" fillId="0" borderId="0" xfId="0" applyFont="1" applyBorder="1" applyAlignment="1">
      <alignment/>
    </xf>
    <xf numFmtId="0" fontId="0" fillId="0" borderId="0" xfId="0" applyFont="1" applyAlignment="1">
      <alignment/>
    </xf>
    <xf numFmtId="177" fontId="0" fillId="3" borderId="0" xfId="17" applyNumberFormat="1" applyFont="1" applyFill="1" applyAlignment="1">
      <alignment/>
    </xf>
    <xf numFmtId="44" fontId="0" fillId="0" borderId="0" xfId="17" applyNumberFormat="1" applyFont="1" applyFill="1" applyAlignment="1">
      <alignment/>
    </xf>
    <xf numFmtId="44" fontId="0" fillId="3" borderId="0" xfId="17" applyNumberFormat="1" applyFont="1" applyFill="1" applyAlignment="1">
      <alignment/>
    </xf>
    <xf numFmtId="177" fontId="0" fillId="0" borderId="0" xfId="17" applyNumberFormat="1" applyFont="1" applyAlignment="1">
      <alignment/>
    </xf>
    <xf numFmtId="165" fontId="0" fillId="0" borderId="0" xfId="15" applyNumberFormat="1" applyFont="1" applyFill="1" applyAlignment="1">
      <alignment/>
    </xf>
    <xf numFmtId="165" fontId="0" fillId="0" borderId="0" xfId="15" applyNumberFormat="1" applyFont="1" applyAlignment="1">
      <alignment/>
    </xf>
    <xf numFmtId="3" fontId="0" fillId="0" borderId="0" xfId="15" applyNumberFormat="1" applyFont="1" applyAlignment="1">
      <alignment/>
    </xf>
    <xf numFmtId="0" fontId="0" fillId="0" borderId="0" xfId="0" applyFont="1" applyFill="1" applyBorder="1" applyAlignment="1">
      <alignment/>
    </xf>
    <xf numFmtId="0" fontId="0" fillId="0" borderId="0" xfId="0" applyFont="1" applyAlignment="1">
      <alignment horizontal="left" wrapText="1"/>
    </xf>
    <xf numFmtId="44" fontId="0" fillId="0" borderId="0" xfId="17" applyNumberFormat="1" applyFont="1" applyAlignment="1">
      <alignment/>
    </xf>
    <xf numFmtId="180" fontId="0" fillId="0" borderId="0" xfId="15" applyNumberFormat="1" applyFont="1" applyFill="1" applyBorder="1" applyAlignment="1">
      <alignment/>
    </xf>
    <xf numFmtId="0" fontId="0" fillId="0" borderId="0" xfId="0" applyFont="1" applyAlignment="1">
      <alignment wrapText="1"/>
    </xf>
    <xf numFmtId="180" fontId="0" fillId="0" borderId="1" xfId="15" applyNumberFormat="1" applyFont="1" applyFill="1" applyBorder="1" applyAlignment="1">
      <alignment/>
    </xf>
    <xf numFmtId="9" fontId="0" fillId="0" borderId="0" xfId="15" applyNumberFormat="1" applyFont="1" applyFill="1" applyBorder="1" applyAlignment="1">
      <alignment/>
    </xf>
    <xf numFmtId="9" fontId="0" fillId="0" borderId="0" xfId="21" applyFont="1" applyAlignment="1">
      <alignment/>
    </xf>
    <xf numFmtId="43" fontId="0" fillId="0" borderId="0" xfId="15" applyFont="1" applyFill="1" applyBorder="1" applyAlignment="1">
      <alignment/>
    </xf>
    <xf numFmtId="180" fontId="0" fillId="0" borderId="0" xfId="15" applyNumberFormat="1" applyFont="1" applyFill="1" applyAlignment="1">
      <alignment/>
    </xf>
    <xf numFmtId="43" fontId="0" fillId="0" borderId="1" xfId="15" applyFont="1" applyFill="1" applyBorder="1" applyAlignment="1">
      <alignment/>
    </xf>
    <xf numFmtId="187" fontId="0" fillId="0" borderId="0" xfId="17" applyNumberFormat="1" applyFont="1" applyAlignment="1">
      <alignment/>
    </xf>
    <xf numFmtId="187" fontId="0" fillId="0" borderId="0" xfId="17" applyNumberFormat="1" applyFont="1" applyFill="1" applyAlignment="1">
      <alignment/>
    </xf>
    <xf numFmtId="43" fontId="0" fillId="0" borderId="1" xfId="15" applyNumberFormat="1" applyFont="1" applyFill="1" applyBorder="1" applyAlignment="1">
      <alignment/>
    </xf>
    <xf numFmtId="187" fontId="0" fillId="3" borderId="0" xfId="17" applyNumberFormat="1" applyFont="1" applyFill="1" applyAlignment="1">
      <alignment/>
    </xf>
    <xf numFmtId="0" fontId="2" fillId="0" borderId="0" xfId="0" applyFont="1" applyFill="1" applyAlignment="1">
      <alignment/>
    </xf>
    <xf numFmtId="180" fontId="0" fillId="0" borderId="1" xfId="15" applyNumberFormat="1" applyFont="1" applyBorder="1" applyAlignment="1">
      <alignment/>
    </xf>
    <xf numFmtId="9" fontId="0" fillId="0" borderId="1" xfId="21" applyFont="1" applyBorder="1" applyAlignment="1">
      <alignment/>
    </xf>
    <xf numFmtId="44" fontId="0" fillId="0" borderId="0" xfId="0" applyNumberFormat="1"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194" fontId="0" fillId="0" borderId="0" xfId="17" applyNumberFormat="1" applyFont="1" applyFill="1" applyAlignment="1">
      <alignment/>
    </xf>
    <xf numFmtId="43" fontId="0" fillId="0" borderId="0" xfId="15" applyFont="1" applyFill="1" applyAlignment="1">
      <alignment/>
    </xf>
    <xf numFmtId="44" fontId="0" fillId="0" borderId="0" xfId="17" applyFont="1" applyFill="1" applyAlignment="1">
      <alignment/>
    </xf>
    <xf numFmtId="44" fontId="1" fillId="0" borderId="0" xfId="17" applyNumberFormat="1" applyFont="1" applyFill="1" applyAlignment="1">
      <alignment/>
    </xf>
    <xf numFmtId="0" fontId="1" fillId="3" borderId="0" xfId="0" applyFont="1" applyFill="1" applyBorder="1" applyAlignment="1">
      <alignment horizontal="center"/>
    </xf>
    <xf numFmtId="0" fontId="1" fillId="0" borderId="0" xfId="0" applyFont="1" applyFill="1" applyBorder="1" applyAlignment="1">
      <alignment horizontal="center"/>
    </xf>
    <xf numFmtId="9" fontId="0" fillId="0" borderId="0" xfId="21" applyFont="1" applyFill="1" applyBorder="1" applyAlignment="1">
      <alignment/>
    </xf>
    <xf numFmtId="44" fontId="0" fillId="0" borderId="0" xfId="17" applyNumberFormat="1" applyFont="1" applyFill="1" applyBorder="1" applyAlignment="1">
      <alignment/>
    </xf>
    <xf numFmtId="0" fontId="0" fillId="3" borderId="0" xfId="0" applyFont="1" applyFill="1" applyBorder="1" applyAlignment="1">
      <alignment/>
    </xf>
    <xf numFmtId="0" fontId="16" fillId="4" borderId="0" xfId="0" applyFont="1" applyFill="1" applyAlignment="1">
      <alignment/>
    </xf>
    <xf numFmtId="0" fontId="16" fillId="4" borderId="15" xfId="0" applyFont="1" applyFill="1" applyBorder="1" applyAlignment="1">
      <alignment horizontal="center"/>
    </xf>
    <xf numFmtId="1" fontId="8" fillId="0" borderId="1" xfId="15" applyNumberFormat="1" applyFont="1" applyFill="1" applyBorder="1" applyAlignment="1" applyProtection="1" quotePrefix="1">
      <alignment horizontal="center"/>
      <protection/>
    </xf>
    <xf numFmtId="1" fontId="10" fillId="0" borderId="0" xfId="15" applyNumberFormat="1" applyFont="1" applyFill="1" applyBorder="1" applyAlignment="1" applyProtection="1" quotePrefix="1">
      <alignment horizontal="center"/>
      <protection/>
    </xf>
    <xf numFmtId="165" fontId="10" fillId="0" borderId="0" xfId="15" applyNumberFormat="1" applyFont="1" applyFill="1" applyBorder="1" applyAlignment="1" applyProtection="1">
      <alignment horizontal="center"/>
      <protection/>
    </xf>
    <xf numFmtId="205" fontId="10" fillId="0" borderId="0" xfId="15" applyNumberFormat="1" applyFont="1" applyFill="1" applyBorder="1" applyAlignment="1" applyProtection="1">
      <alignment/>
      <protection locked="0"/>
    </xf>
    <xf numFmtId="1" fontId="10" fillId="0" borderId="1" xfId="15" applyNumberFormat="1" applyFont="1" applyFill="1" applyBorder="1" applyAlignment="1">
      <alignment horizontal="center"/>
    </xf>
    <xf numFmtId="1" fontId="10" fillId="0" borderId="0" xfId="15" applyNumberFormat="1" applyFont="1" applyBorder="1" applyAlignment="1">
      <alignment/>
    </xf>
    <xf numFmtId="0" fontId="0" fillId="0" borderId="0" xfId="0" applyNumberFormat="1" applyFont="1" applyFill="1" applyBorder="1" applyAlignment="1">
      <alignment vertical="top" wrapText="1"/>
    </xf>
    <xf numFmtId="43" fontId="10" fillId="0" borderId="0" xfId="15" applyFont="1" applyBorder="1" applyAlignment="1" applyProtection="1">
      <alignment horizontal="left"/>
      <protection/>
    </xf>
    <xf numFmtId="43" fontId="6" fillId="0" borderId="0" xfId="15" applyFont="1" applyAlignment="1">
      <alignment/>
    </xf>
    <xf numFmtId="165" fontId="9" fillId="0" borderId="0" xfId="15" applyNumberFormat="1" applyFont="1" applyBorder="1" applyAlignment="1" applyProtection="1">
      <alignment horizontal="left"/>
      <protection/>
    </xf>
    <xf numFmtId="165" fontId="10" fillId="0" borderId="0" xfId="15" applyNumberFormat="1" applyFont="1" applyBorder="1" applyAlignment="1" applyProtection="1">
      <alignment horizontal="left" indent="1"/>
      <protection/>
    </xf>
    <xf numFmtId="165" fontId="10" fillId="0" borderId="0" xfId="15" applyNumberFormat="1" applyFont="1" applyBorder="1" applyAlignment="1" applyProtection="1">
      <alignment horizontal="left" wrapText="1" indent="1"/>
      <protection/>
    </xf>
    <xf numFmtId="43" fontId="10" fillId="0" borderId="0" xfId="15" applyFont="1" applyBorder="1" applyAlignment="1" applyProtection="1">
      <alignment horizontal="left" indent="1"/>
      <protection/>
    </xf>
    <xf numFmtId="43" fontId="10" fillId="0" borderId="0" xfId="15" applyFont="1" applyBorder="1" applyAlignment="1" applyProtection="1">
      <alignment horizontal="left" wrapText="1" indent="1"/>
      <protection/>
    </xf>
    <xf numFmtId="43" fontId="10" fillId="0" borderId="0" xfId="15" applyNumberFormat="1" applyFont="1" applyBorder="1" applyAlignment="1" applyProtection="1">
      <alignment horizontal="left"/>
      <protection/>
    </xf>
    <xf numFmtId="165" fontId="10" fillId="0" borderId="6" xfId="15" applyNumberFormat="1" applyFont="1" applyBorder="1" applyAlignment="1" applyProtection="1">
      <alignment horizontal="left" indent="1"/>
      <protection/>
    </xf>
    <xf numFmtId="165" fontId="10" fillId="0" borderId="6" xfId="15" applyNumberFormat="1" applyFont="1" applyBorder="1" applyAlignment="1">
      <alignment horizontal="left" indent="2"/>
    </xf>
    <xf numFmtId="0" fontId="10" fillId="0" borderId="0" xfId="0" applyFont="1" applyFill="1" applyAlignment="1">
      <alignment horizontal="left" vertical="top" wrapText="1"/>
    </xf>
    <xf numFmtId="165" fontId="10" fillId="0" borderId="0" xfId="15" applyNumberFormat="1" applyFont="1" applyAlignment="1">
      <alignment horizontal="left" vertical="top" wrapText="1"/>
    </xf>
    <xf numFmtId="0" fontId="10" fillId="0" borderId="0" xfId="0" applyNumberFormat="1" applyFont="1" applyFill="1" applyAlignment="1">
      <alignment horizontal="left" vertical="top" wrapText="1"/>
    </xf>
    <xf numFmtId="165" fontId="10" fillId="0" borderId="0" xfId="15" applyNumberFormat="1" applyFont="1" applyFill="1" applyAlignment="1">
      <alignment horizontal="left" vertical="top" wrapText="1"/>
    </xf>
    <xf numFmtId="165" fontId="6" fillId="0" borderId="0" xfId="15" applyNumberFormat="1" applyFont="1" applyBorder="1" applyAlignment="1" applyProtection="1">
      <alignment/>
      <protection/>
    </xf>
    <xf numFmtId="43" fontId="8" fillId="0" borderId="0" xfId="15" applyFont="1" applyFill="1" applyBorder="1" applyAlignment="1" applyProtection="1">
      <alignment/>
      <protection/>
    </xf>
    <xf numFmtId="205" fontId="6" fillId="0" borderId="0" xfId="15" applyNumberFormat="1" applyFont="1" applyBorder="1" applyAlignment="1" applyProtection="1">
      <alignment/>
      <protection/>
    </xf>
    <xf numFmtId="205" fontId="8" fillId="0" borderId="10" xfId="15" applyNumberFormat="1" applyFont="1" applyFill="1" applyBorder="1" applyAlignment="1" applyProtection="1">
      <alignment/>
      <protection/>
    </xf>
    <xf numFmtId="165" fontId="7" fillId="0" borderId="0" xfId="15" applyNumberFormat="1" applyFont="1" applyFill="1" applyBorder="1" applyAlignment="1" applyProtection="1">
      <alignment/>
      <protection/>
    </xf>
    <xf numFmtId="165" fontId="6" fillId="0" borderId="0" xfId="15" applyNumberFormat="1" applyFont="1" applyFill="1" applyBorder="1" applyAlignment="1" applyProtection="1">
      <alignment/>
      <protection/>
    </xf>
    <xf numFmtId="43" fontId="10" fillId="0" borderId="0" xfId="15" applyFont="1" applyFill="1" applyBorder="1" applyAlignment="1" applyProtection="1">
      <alignment/>
      <protection/>
    </xf>
    <xf numFmtId="43" fontId="6" fillId="0" borderId="0" xfId="15" applyFont="1" applyBorder="1" applyAlignment="1" applyProtection="1">
      <alignment/>
      <protection/>
    </xf>
    <xf numFmtId="43" fontId="8" fillId="0" borderId="10" xfId="15" applyFont="1" applyFill="1" applyBorder="1" applyAlignment="1" applyProtection="1">
      <alignment/>
      <protection/>
    </xf>
    <xf numFmtId="165" fontId="6" fillId="0" borderId="0" xfId="15" applyNumberFormat="1" applyFont="1" applyAlignment="1" applyProtection="1">
      <alignment/>
      <protection/>
    </xf>
    <xf numFmtId="205" fontId="6" fillId="0" borderId="0" xfId="15" applyNumberFormat="1" applyFont="1" applyFill="1" applyBorder="1" applyAlignment="1" applyProtection="1">
      <alignment/>
      <protection/>
    </xf>
    <xf numFmtId="165" fontId="6" fillId="0" borderId="0" xfId="15" applyNumberFormat="1" applyFont="1" applyFill="1" applyAlignment="1" applyProtection="1">
      <alignment/>
      <protection/>
    </xf>
    <xf numFmtId="43" fontId="6" fillId="0" borderId="0" xfId="15" applyNumberFormat="1" applyFont="1" applyAlignment="1" applyProtection="1">
      <alignment/>
      <protection/>
    </xf>
    <xf numFmtId="43" fontId="6" fillId="0" borderId="0" xfId="15" applyNumberFormat="1" applyFont="1" applyBorder="1" applyAlignment="1" applyProtection="1">
      <alignment/>
      <protection/>
    </xf>
    <xf numFmtId="165" fontId="8" fillId="0" borderId="3" xfId="15" applyNumberFormat="1" applyFont="1" applyBorder="1" applyAlignment="1" applyProtection="1">
      <alignment/>
      <protection/>
    </xf>
    <xf numFmtId="177" fontId="0" fillId="0" borderId="0" xfId="21" applyNumberFormat="1" applyFont="1" applyFill="1" applyAlignment="1">
      <alignment/>
    </xf>
    <xf numFmtId="177" fontId="0" fillId="0" borderId="0" xfId="0" applyNumberFormat="1" applyFont="1" applyFill="1" applyAlignment="1">
      <alignment/>
    </xf>
    <xf numFmtId="43" fontId="8" fillId="0" borderId="0" xfId="15" applyNumberFormat="1" applyFont="1" applyFill="1" applyBorder="1" applyAlignment="1" applyProtection="1">
      <alignment/>
      <protection locked="0"/>
    </xf>
    <xf numFmtId="43" fontId="10" fillId="0" borderId="0" xfId="15" applyNumberFormat="1" applyFont="1" applyFill="1" applyBorder="1" applyAlignment="1" applyProtection="1">
      <alignment/>
      <protection locked="0"/>
    </xf>
    <xf numFmtId="43" fontId="6" fillId="0" borderId="0" xfId="15" applyNumberFormat="1" applyFont="1" applyBorder="1" applyAlignment="1">
      <alignment/>
    </xf>
    <xf numFmtId="43" fontId="10" fillId="0" borderId="0" xfId="15" applyNumberFormat="1" applyFont="1" applyFill="1" applyBorder="1" applyAlignment="1">
      <alignment/>
    </xf>
    <xf numFmtId="43" fontId="0" fillId="0" borderId="0" xfId="15" applyNumberFormat="1" applyFont="1" applyFill="1" applyBorder="1" applyAlignment="1">
      <alignment/>
    </xf>
    <xf numFmtId="0" fontId="10" fillId="0" borderId="0" xfId="0" applyFont="1" applyFill="1" applyBorder="1" applyAlignment="1">
      <alignment horizontal="left" vertical="top" wrapText="1"/>
    </xf>
    <xf numFmtId="165" fontId="10" fillId="0" borderId="16" xfId="15" applyNumberFormat="1" applyFont="1" applyFill="1" applyBorder="1" applyAlignment="1">
      <alignment horizontal="center"/>
    </xf>
    <xf numFmtId="165" fontId="8" fillId="0" borderId="17" xfId="15" applyNumberFormat="1" applyFont="1" applyFill="1" applyBorder="1" applyAlignment="1" applyProtection="1">
      <alignment/>
      <protection/>
    </xf>
    <xf numFmtId="205" fontId="8" fillId="0" borderId="11" xfId="15" applyNumberFormat="1" applyFont="1" applyFill="1" applyBorder="1" applyAlignment="1" applyProtection="1">
      <alignment/>
      <protection/>
    </xf>
    <xf numFmtId="43" fontId="8" fillId="0" borderId="11" xfId="15" applyNumberFormat="1" applyFont="1" applyBorder="1" applyAlignment="1" applyProtection="1">
      <alignment/>
      <protection/>
    </xf>
    <xf numFmtId="0" fontId="14" fillId="0" borderId="18" xfId="0" applyFont="1" applyBorder="1" applyAlignment="1" applyProtection="1">
      <alignment horizontal="left"/>
      <protection/>
    </xf>
    <xf numFmtId="0" fontId="9" fillId="0" borderId="2" xfId="0" applyFont="1" applyBorder="1" applyAlignment="1">
      <alignment horizontal="centerContinuous"/>
    </xf>
    <xf numFmtId="0" fontId="10" fillId="0" borderId="19" xfId="0" applyFont="1" applyBorder="1" applyAlignment="1" applyProtection="1">
      <alignment horizontal="left"/>
      <protection/>
    </xf>
    <xf numFmtId="0" fontId="10" fillId="0" borderId="3" xfId="0" applyFont="1" applyBorder="1" applyAlignment="1" applyProtection="1">
      <alignment horizontal="left"/>
      <protection/>
    </xf>
    <xf numFmtId="0" fontId="10" fillId="0" borderId="19" xfId="0" applyFont="1" applyBorder="1" applyAlignment="1">
      <alignment/>
    </xf>
    <xf numFmtId="0" fontId="10" fillId="0" borderId="3" xfId="0" applyFont="1" applyBorder="1" applyAlignment="1">
      <alignment/>
    </xf>
    <xf numFmtId="0" fontId="11" fillId="0" borderId="19" xfId="0" applyFont="1" applyBorder="1" applyAlignment="1">
      <alignment/>
    </xf>
    <xf numFmtId="0" fontId="11" fillId="0" borderId="19" xfId="0" applyFont="1" applyBorder="1" applyAlignment="1" applyProtection="1">
      <alignment horizontal="left"/>
      <protection/>
    </xf>
    <xf numFmtId="0" fontId="10" fillId="0" borderId="3" xfId="0" applyFont="1" applyFill="1" applyBorder="1" applyAlignment="1" applyProtection="1">
      <alignment horizontal="left"/>
      <protection/>
    </xf>
    <xf numFmtId="0" fontId="10" fillId="0" borderId="3" xfId="0" applyFont="1" applyBorder="1" applyAlignment="1" quotePrefix="1">
      <alignment horizontal="left"/>
    </xf>
    <xf numFmtId="0" fontId="10" fillId="0" borderId="19" xfId="0" applyFont="1" applyBorder="1" applyAlignment="1" applyProtection="1" quotePrefix="1">
      <alignment horizontal="left"/>
      <protection/>
    </xf>
    <xf numFmtId="167" fontId="10" fillId="0" borderId="3" xfId="0" applyNumberFormat="1" applyFont="1" applyBorder="1" applyAlignment="1">
      <alignment horizontal="left"/>
    </xf>
    <xf numFmtId="0" fontId="10" fillId="0" borderId="3" xfId="0" applyFont="1" applyBorder="1" applyAlignment="1">
      <alignment horizontal="left"/>
    </xf>
    <xf numFmtId="0" fontId="8" fillId="0" borderId="19" xfId="0" applyFont="1" applyBorder="1" applyAlignment="1">
      <alignment/>
    </xf>
    <xf numFmtId="0" fontId="8" fillId="0" borderId="3" xfId="0" applyFont="1" applyBorder="1" applyAlignment="1">
      <alignment/>
    </xf>
    <xf numFmtId="0" fontId="10" fillId="0" borderId="20" xfId="0" applyFont="1" applyBorder="1" applyAlignment="1">
      <alignment/>
    </xf>
    <xf numFmtId="0" fontId="10" fillId="0" borderId="21" xfId="0" applyFont="1" applyBorder="1" applyAlignment="1" applyProtection="1">
      <alignment horizontal="left"/>
      <protection/>
    </xf>
    <xf numFmtId="0" fontId="10" fillId="0" borderId="16" xfId="0" applyFont="1" applyBorder="1" applyAlignment="1">
      <alignment/>
    </xf>
    <xf numFmtId="0" fontId="10" fillId="0" borderId="2" xfId="0" applyFont="1" applyFill="1" applyBorder="1" applyAlignment="1">
      <alignment horizontal="centerContinuous"/>
    </xf>
    <xf numFmtId="0" fontId="10" fillId="0" borderId="3" xfId="0" applyFont="1" applyFill="1" applyBorder="1" applyAlignment="1">
      <alignment horizontal="center"/>
    </xf>
    <xf numFmtId="205" fontId="10" fillId="0" borderId="3" xfId="15" applyNumberFormat="1" applyFont="1" applyFill="1" applyBorder="1" applyAlignment="1" applyProtection="1">
      <alignment horizontal="right"/>
      <protection/>
    </xf>
    <xf numFmtId="205" fontId="10" fillId="0" borderId="9" xfId="15" applyNumberFormat="1" applyFont="1" applyFill="1" applyBorder="1" applyAlignment="1" applyProtection="1">
      <alignment horizontal="right"/>
      <protection/>
    </xf>
    <xf numFmtId="205" fontId="10" fillId="0" borderId="3" xfId="15" applyNumberFormat="1" applyFont="1" applyFill="1" applyBorder="1" applyAlignment="1">
      <alignment horizontal="right"/>
    </xf>
    <xf numFmtId="205" fontId="10" fillId="0" borderId="9" xfId="15" applyNumberFormat="1" applyFont="1" applyFill="1" applyBorder="1" applyAlignment="1">
      <alignment horizontal="right"/>
    </xf>
    <xf numFmtId="205" fontId="10" fillId="0" borderId="4" xfId="15" applyNumberFormat="1" applyFont="1" applyFill="1" applyBorder="1" applyAlignment="1" applyProtection="1">
      <alignment horizontal="right"/>
      <protection/>
    </xf>
    <xf numFmtId="165" fontId="10" fillId="0" borderId="17" xfId="15" applyNumberFormat="1" applyFont="1" applyBorder="1" applyAlignment="1">
      <alignment/>
    </xf>
    <xf numFmtId="165" fontId="10" fillId="0" borderId="21" xfId="15" applyNumberFormat="1" applyFont="1" applyFill="1" applyBorder="1" applyAlignment="1" applyProtection="1">
      <alignment horizontal="left"/>
      <protection/>
    </xf>
    <xf numFmtId="0" fontId="10" fillId="0" borderId="19" xfId="0" applyFont="1" applyBorder="1" applyAlignment="1">
      <alignment horizontal="center"/>
    </xf>
    <xf numFmtId="0" fontId="10" fillId="0" borderId="3" xfId="0" applyFont="1" applyBorder="1" applyAlignment="1">
      <alignment horizontal="center"/>
    </xf>
    <xf numFmtId="0" fontId="10" fillId="0" borderId="0" xfId="0" applyFont="1" applyAlignment="1">
      <alignment horizontal="center"/>
    </xf>
    <xf numFmtId="0" fontId="10" fillId="0" borderId="19" xfId="0" applyFont="1" applyBorder="1" applyAlignment="1" applyProtection="1">
      <alignment horizontal="center"/>
      <protection/>
    </xf>
    <xf numFmtId="0" fontId="10" fillId="0" borderId="3" xfId="0" applyFont="1" applyBorder="1" applyAlignment="1" applyProtection="1">
      <alignment horizontal="center"/>
      <protection/>
    </xf>
    <xf numFmtId="0" fontId="10" fillId="0" borderId="0" xfId="0" applyFont="1" applyBorder="1" applyAlignment="1" applyProtection="1">
      <alignment horizontal="center"/>
      <protection/>
    </xf>
    <xf numFmtId="0" fontId="11" fillId="0" borderId="19" xfId="0" applyFont="1" applyBorder="1" applyAlignment="1">
      <alignment horizontal="center"/>
    </xf>
    <xf numFmtId="207" fontId="0" fillId="0" borderId="0" xfId="0" applyNumberFormat="1" applyFont="1" applyFill="1" applyBorder="1" applyAlignment="1">
      <alignment/>
    </xf>
    <xf numFmtId="43" fontId="0" fillId="0" borderId="0" xfId="0" applyNumberFormat="1" applyFont="1" applyBorder="1" applyAlignment="1">
      <alignment/>
    </xf>
    <xf numFmtId="0" fontId="10" fillId="0" borderId="0" xfId="0" applyFont="1" applyFill="1" applyAlignment="1">
      <alignment horizontal="left" wrapText="1"/>
    </xf>
    <xf numFmtId="0" fontId="16" fillId="0" borderId="0" xfId="0" applyFont="1" applyFill="1" applyAlignment="1">
      <alignment/>
    </xf>
    <xf numFmtId="0" fontId="16" fillId="0" borderId="0" xfId="0" applyFont="1" applyFill="1" applyBorder="1" applyAlignment="1">
      <alignment horizontal="center"/>
    </xf>
    <xf numFmtId="0" fontId="10" fillId="0" borderId="0" xfId="0" applyFont="1" applyAlignment="1">
      <alignment horizontal="left"/>
    </xf>
    <xf numFmtId="0" fontId="8" fillId="0" borderId="8" xfId="0" applyFont="1" applyFill="1" applyBorder="1" applyAlignment="1" applyProtection="1" quotePrefix="1">
      <alignment horizontal="center"/>
      <protection/>
    </xf>
    <xf numFmtId="0" fontId="10" fillId="0" borderId="6" xfId="0" applyFont="1" applyFill="1" applyBorder="1" applyAlignment="1">
      <alignment horizontal="center"/>
    </xf>
    <xf numFmtId="205" fontId="8" fillId="0" borderId="6" xfId="15" applyNumberFormat="1" applyFont="1" applyFill="1" applyBorder="1" applyAlignment="1" applyProtection="1">
      <alignment horizontal="right"/>
      <protection locked="0"/>
    </xf>
    <xf numFmtId="205" fontId="10" fillId="0" borderId="6" xfId="15" applyNumberFormat="1" applyFont="1" applyFill="1" applyBorder="1" applyAlignment="1" applyProtection="1">
      <alignment horizontal="right"/>
      <protection/>
    </xf>
    <xf numFmtId="205" fontId="10" fillId="0" borderId="8" xfId="15" applyNumberFormat="1" applyFont="1" applyFill="1" applyBorder="1" applyAlignment="1" applyProtection="1">
      <alignment horizontal="right"/>
      <protection/>
    </xf>
    <xf numFmtId="205" fontId="10" fillId="0" borderId="6" xfId="15" applyNumberFormat="1" applyFont="1" applyFill="1" applyBorder="1" applyAlignment="1">
      <alignment horizontal="right"/>
    </xf>
    <xf numFmtId="205" fontId="10" fillId="0" borderId="8" xfId="15" applyNumberFormat="1" applyFont="1" applyFill="1" applyBorder="1" applyAlignment="1">
      <alignment horizontal="right"/>
    </xf>
    <xf numFmtId="0" fontId="10" fillId="0" borderId="0" xfId="0" applyFont="1" applyAlignment="1">
      <alignment/>
    </xf>
    <xf numFmtId="0" fontId="10" fillId="0" borderId="0" xfId="0" applyFont="1" applyFill="1" applyAlignment="1">
      <alignment horizontal="left"/>
    </xf>
    <xf numFmtId="165" fontId="10" fillId="0" borderId="5" xfId="15" applyNumberFormat="1" applyFont="1" applyFill="1" applyBorder="1" applyAlignment="1">
      <alignment horizontal="center"/>
    </xf>
    <xf numFmtId="165" fontId="10" fillId="0" borderId="6" xfId="15" applyNumberFormat="1" applyFont="1" applyFill="1" applyBorder="1" applyAlignment="1">
      <alignment horizontal="center"/>
    </xf>
    <xf numFmtId="1" fontId="10" fillId="0" borderId="8" xfId="15" applyNumberFormat="1" applyFont="1" applyFill="1" applyBorder="1" applyAlignment="1">
      <alignment horizontal="center"/>
    </xf>
    <xf numFmtId="165" fontId="10" fillId="0" borderId="6" xfId="15" applyNumberFormat="1" applyFont="1" applyFill="1" applyBorder="1" applyAlignment="1">
      <alignment/>
    </xf>
    <xf numFmtId="205" fontId="10" fillId="0" borderId="6" xfId="15" applyNumberFormat="1" applyFont="1" applyFill="1" applyBorder="1" applyAlignment="1">
      <alignment/>
    </xf>
    <xf numFmtId="205" fontId="10" fillId="0" borderId="8" xfId="15" applyNumberFormat="1" applyFont="1" applyFill="1" applyBorder="1" applyAlignment="1">
      <alignment/>
    </xf>
    <xf numFmtId="205" fontId="8" fillId="0" borderId="6" xfId="15" applyNumberFormat="1" applyFont="1" applyFill="1" applyBorder="1" applyAlignment="1" applyProtection="1">
      <alignment/>
      <protection/>
    </xf>
    <xf numFmtId="205" fontId="10" fillId="0" borderId="6" xfId="15" applyNumberFormat="1" applyFont="1" applyFill="1" applyBorder="1" applyAlignment="1" applyProtection="1">
      <alignment/>
      <protection/>
    </xf>
    <xf numFmtId="205" fontId="10" fillId="0" borderId="8" xfId="15" applyNumberFormat="1" applyFont="1" applyFill="1" applyBorder="1" applyAlignment="1" applyProtection="1">
      <alignment/>
      <protection/>
    </xf>
    <xf numFmtId="205" fontId="8" fillId="0" borderId="22" xfId="15" applyNumberFormat="1" applyFont="1" applyFill="1" applyBorder="1" applyAlignment="1" applyProtection="1">
      <alignment/>
      <protection/>
    </xf>
    <xf numFmtId="165" fontId="8" fillId="0" borderId="6" xfId="15" applyNumberFormat="1" applyFont="1" applyFill="1" applyBorder="1" applyAlignment="1" applyProtection="1">
      <alignment/>
      <protection/>
    </xf>
    <xf numFmtId="43" fontId="8" fillId="0" borderId="22" xfId="15" applyNumberFormat="1" applyFont="1" applyFill="1" applyBorder="1" applyAlignment="1" applyProtection="1">
      <alignment/>
      <protection/>
    </xf>
    <xf numFmtId="165" fontId="10" fillId="0" borderId="6" xfId="15" applyNumberFormat="1" applyFont="1" applyFill="1" applyBorder="1" applyAlignment="1" applyProtection="1">
      <alignment/>
      <protection/>
    </xf>
    <xf numFmtId="165" fontId="8" fillId="0" borderId="7" xfId="15" applyNumberFormat="1" applyFont="1" applyFill="1" applyBorder="1" applyAlignment="1" applyProtection="1">
      <alignment/>
      <protection/>
    </xf>
    <xf numFmtId="0" fontId="10" fillId="0" borderId="5" xfId="0" applyFont="1" applyFill="1" applyBorder="1" applyAlignment="1">
      <alignment horizontal="centerContinuous"/>
    </xf>
    <xf numFmtId="16" fontId="10" fillId="0" borderId="6" xfId="0" applyNumberFormat="1" applyFont="1" applyFill="1" applyBorder="1" applyAlignment="1" applyProtection="1" quotePrefix="1">
      <alignment horizontal="center"/>
      <protection/>
    </xf>
    <xf numFmtId="205" fontId="8" fillId="0" borderId="6" xfId="15" applyNumberFormat="1" applyFont="1" applyFill="1" applyBorder="1" applyAlignment="1">
      <alignment horizontal="right"/>
    </xf>
    <xf numFmtId="205" fontId="10" fillId="0" borderId="22" xfId="15" applyNumberFormat="1" applyFont="1" applyFill="1" applyBorder="1" applyAlignment="1" applyProtection="1">
      <alignment horizontal="right"/>
      <protection/>
    </xf>
    <xf numFmtId="165" fontId="10" fillId="0" borderId="7" xfId="15" applyNumberFormat="1" applyFont="1" applyFill="1" applyBorder="1" applyAlignment="1" applyProtection="1">
      <alignment horizontal="left"/>
      <protection/>
    </xf>
    <xf numFmtId="205" fontId="10" fillId="0" borderId="6" xfId="15" applyNumberFormat="1" applyFont="1" applyFill="1" applyBorder="1" applyAlignment="1" applyProtection="1">
      <alignment/>
      <protection locked="0"/>
    </xf>
    <xf numFmtId="205" fontId="10" fillId="0" borderId="8" xfId="15" applyNumberFormat="1" applyFont="1" applyFill="1" applyBorder="1" applyAlignment="1" applyProtection="1">
      <alignment/>
      <protection locked="0"/>
    </xf>
    <xf numFmtId="1" fontId="10" fillId="0" borderId="9" xfId="15" applyNumberFormat="1" applyFont="1" applyFill="1" applyBorder="1" applyAlignment="1">
      <alignment horizontal="center"/>
    </xf>
    <xf numFmtId="205" fontId="8" fillId="0" borderId="23" xfId="15" applyNumberFormat="1" applyFont="1" applyFill="1" applyBorder="1" applyAlignment="1" applyProtection="1">
      <alignment/>
      <protection/>
    </xf>
    <xf numFmtId="165" fontId="7" fillId="0" borderId="3" xfId="15" applyNumberFormat="1" applyFont="1" applyFill="1" applyBorder="1" applyAlignment="1" applyProtection="1">
      <alignment/>
      <protection/>
    </xf>
    <xf numFmtId="43" fontId="8" fillId="0" borderId="3" xfId="15" applyFont="1" applyFill="1" applyBorder="1" applyAlignment="1" applyProtection="1">
      <alignment/>
      <protection/>
    </xf>
    <xf numFmtId="43" fontId="8" fillId="0" borderId="23" xfId="15" applyFont="1" applyFill="1" applyBorder="1" applyAlignment="1" applyProtection="1">
      <alignment/>
      <protection/>
    </xf>
    <xf numFmtId="165" fontId="7" fillId="0" borderId="17" xfId="15" applyNumberFormat="1" applyFont="1" applyFill="1" applyBorder="1" applyAlignment="1">
      <alignment/>
    </xf>
    <xf numFmtId="165" fontId="7" fillId="0" borderId="21" xfId="15" applyNumberFormat="1" applyFont="1" applyFill="1" applyBorder="1" applyAlignment="1">
      <alignment/>
    </xf>
    <xf numFmtId="1" fontId="8" fillId="0" borderId="9" xfId="15" applyNumberFormat="1" applyFont="1" applyFill="1" applyBorder="1" applyAlignment="1" applyProtection="1" quotePrefix="1">
      <alignment horizontal="center"/>
      <protection/>
    </xf>
    <xf numFmtId="165" fontId="8" fillId="0" borderId="3" xfId="15" applyNumberFormat="1" applyFont="1" applyFill="1" applyBorder="1" applyAlignment="1" applyProtection="1">
      <alignment horizontal="centerContinuous"/>
      <protection/>
    </xf>
    <xf numFmtId="1" fontId="8" fillId="0" borderId="8" xfId="15" applyNumberFormat="1" applyFont="1" applyFill="1" applyBorder="1" applyAlignment="1" applyProtection="1" quotePrefix="1">
      <alignment horizontal="center"/>
      <protection/>
    </xf>
    <xf numFmtId="165" fontId="8" fillId="0" borderId="6" xfId="15" applyNumberFormat="1" applyFont="1" applyFill="1" applyBorder="1" applyAlignment="1" applyProtection="1">
      <alignment horizontal="center"/>
      <protection/>
    </xf>
    <xf numFmtId="43" fontId="8" fillId="0" borderId="6" xfId="15" applyFont="1" applyFill="1" applyBorder="1" applyAlignment="1" applyProtection="1">
      <alignment/>
      <protection/>
    </xf>
    <xf numFmtId="205" fontId="8" fillId="0" borderId="24" xfId="15" applyNumberFormat="1" applyFont="1" applyFill="1" applyBorder="1" applyAlignment="1" applyProtection="1">
      <alignment/>
      <protection/>
    </xf>
    <xf numFmtId="165" fontId="7" fillId="0" borderId="6" xfId="15" applyNumberFormat="1" applyFont="1" applyFill="1" applyBorder="1" applyAlignment="1" applyProtection="1">
      <alignment/>
      <protection/>
    </xf>
    <xf numFmtId="43" fontId="8" fillId="0" borderId="24" xfId="15" applyFont="1" applyFill="1" applyBorder="1" applyAlignment="1" applyProtection="1">
      <alignment/>
      <protection/>
    </xf>
    <xf numFmtId="165" fontId="7" fillId="0" borderId="7" xfId="15" applyNumberFormat="1" applyFont="1" applyFill="1" applyBorder="1" applyAlignment="1">
      <alignment/>
    </xf>
    <xf numFmtId="1" fontId="10" fillId="0" borderId="8" xfId="15" applyNumberFormat="1" applyFont="1" applyFill="1" applyBorder="1" applyAlignment="1" applyProtection="1" quotePrefix="1">
      <alignment horizontal="center"/>
      <protection/>
    </xf>
    <xf numFmtId="165" fontId="10" fillId="0" borderId="6" xfId="15" applyNumberFormat="1" applyFont="1" applyFill="1" applyBorder="1" applyAlignment="1" applyProtection="1">
      <alignment horizontal="center"/>
      <protection/>
    </xf>
    <xf numFmtId="0" fontId="0" fillId="0" borderId="0" xfId="0" applyAlignment="1">
      <alignment horizontal="fill"/>
    </xf>
    <xf numFmtId="165" fontId="10" fillId="0" borderId="0" xfId="15" applyNumberFormat="1" applyFont="1" applyAlignment="1">
      <alignment horizontal="left" vertical="top"/>
    </xf>
    <xf numFmtId="0" fontId="10" fillId="0" borderId="0" xfId="0" applyFont="1" applyBorder="1" applyAlignment="1">
      <alignment/>
    </xf>
    <xf numFmtId="205" fontId="10" fillId="0" borderId="3" xfId="15" applyNumberFormat="1" applyFont="1" applyFill="1" applyBorder="1" applyAlignment="1">
      <alignment/>
    </xf>
    <xf numFmtId="205" fontId="10" fillId="0" borderId="9" xfId="15" applyNumberFormat="1" applyFont="1" applyFill="1" applyBorder="1" applyAlignment="1">
      <alignment/>
    </xf>
    <xf numFmtId="205" fontId="8" fillId="0" borderId="4" xfId="15" applyNumberFormat="1" applyFont="1" applyFill="1" applyBorder="1" applyAlignment="1" applyProtection="1">
      <alignment/>
      <protection/>
    </xf>
    <xf numFmtId="165" fontId="8" fillId="0" borderId="3" xfId="15" applyNumberFormat="1" applyFont="1" applyFill="1" applyBorder="1" applyAlignment="1" applyProtection="1">
      <alignment/>
      <protection/>
    </xf>
    <xf numFmtId="165" fontId="8" fillId="0" borderId="21" xfId="15" applyNumberFormat="1" applyFont="1" applyFill="1" applyBorder="1" applyAlignment="1" applyProtection="1">
      <alignment/>
      <protection/>
    </xf>
    <xf numFmtId="165" fontId="10" fillId="0" borderId="18" xfId="15" applyNumberFormat="1" applyFont="1" applyFill="1" applyBorder="1" applyAlignment="1">
      <alignment horizontal="center"/>
    </xf>
    <xf numFmtId="165" fontId="10" fillId="0" borderId="19" xfId="15" applyNumberFormat="1" applyFont="1" applyFill="1" applyBorder="1" applyAlignment="1">
      <alignment horizontal="center"/>
    </xf>
    <xf numFmtId="165" fontId="10" fillId="0" borderId="19" xfId="15" applyNumberFormat="1" applyFont="1" applyFill="1" applyBorder="1" applyAlignment="1" applyProtection="1">
      <alignment horizontal="center"/>
      <protection/>
    </xf>
    <xf numFmtId="165" fontId="10" fillId="0" borderId="19" xfId="15" applyNumberFormat="1" applyFont="1" applyFill="1" applyBorder="1" applyAlignment="1" applyProtection="1">
      <alignment/>
      <protection locked="0"/>
    </xf>
    <xf numFmtId="205" fontId="10" fillId="0" borderId="19" xfId="15" applyNumberFormat="1" applyFont="1" applyFill="1" applyBorder="1" applyAlignment="1" applyProtection="1">
      <alignment/>
      <protection locked="0"/>
    </xf>
    <xf numFmtId="205" fontId="8" fillId="0" borderId="19" xfId="15" applyNumberFormat="1" applyFont="1" applyFill="1" applyBorder="1" applyAlignment="1" applyProtection="1">
      <alignment/>
      <protection/>
    </xf>
    <xf numFmtId="205" fontId="10" fillId="0" borderId="19" xfId="15" applyNumberFormat="1" applyFont="1" applyFill="1" applyBorder="1" applyAlignment="1" applyProtection="1">
      <alignment/>
      <protection/>
    </xf>
    <xf numFmtId="165" fontId="10" fillId="0" borderId="19" xfId="15" applyNumberFormat="1" applyFont="1" applyFill="1" applyBorder="1" applyAlignment="1" applyProtection="1">
      <alignment/>
      <protection/>
    </xf>
    <xf numFmtId="165" fontId="8" fillId="0" borderId="19" xfId="15" applyNumberFormat="1" applyFont="1" applyBorder="1" applyAlignment="1" applyProtection="1">
      <alignment/>
      <protection/>
    </xf>
    <xf numFmtId="165" fontId="10" fillId="0" borderId="20" xfId="15" applyNumberFormat="1" applyFont="1" applyFill="1" applyBorder="1" applyAlignment="1" applyProtection="1">
      <alignment/>
      <protection/>
    </xf>
    <xf numFmtId="1" fontId="10" fillId="0" borderId="25" xfId="15" applyNumberFormat="1" applyFont="1" applyFill="1" applyBorder="1" applyAlignment="1" applyProtection="1" quotePrefix="1">
      <alignment horizontal="center"/>
      <protection/>
    </xf>
    <xf numFmtId="205" fontId="10" fillId="0" borderId="25" xfId="15" applyNumberFormat="1" applyFont="1" applyFill="1" applyBorder="1" applyAlignment="1" applyProtection="1">
      <alignment/>
      <protection locked="0"/>
    </xf>
    <xf numFmtId="205" fontId="10" fillId="0" borderId="25" xfId="15" applyNumberFormat="1" applyFont="1" applyFill="1" applyBorder="1" applyAlignment="1" applyProtection="1">
      <alignment/>
      <protection/>
    </xf>
    <xf numFmtId="205" fontId="10" fillId="0" borderId="26" xfId="15" applyNumberFormat="1" applyFont="1" applyFill="1" applyBorder="1" applyAlignment="1" applyProtection="1">
      <alignment/>
      <protection/>
    </xf>
    <xf numFmtId="43" fontId="8" fillId="0" borderId="26" xfId="15" applyNumberFormat="1" applyFont="1" applyBorder="1" applyAlignment="1" applyProtection="1">
      <alignment/>
      <protection/>
    </xf>
    <xf numFmtId="0" fontId="10" fillId="0" borderId="18" xfId="0" applyFont="1" applyFill="1" applyBorder="1" applyAlignment="1">
      <alignment horizontal="centerContinuous"/>
    </xf>
    <xf numFmtId="0" fontId="10" fillId="0" borderId="19" xfId="0" applyFont="1" applyFill="1" applyBorder="1" applyAlignment="1" applyProtection="1">
      <alignment horizontal="center"/>
      <protection/>
    </xf>
    <xf numFmtId="0" fontId="10" fillId="0" borderId="19" xfId="0" applyFont="1" applyFill="1" applyBorder="1" applyAlignment="1">
      <alignment horizontal="center"/>
    </xf>
    <xf numFmtId="16" fontId="10" fillId="0" borderId="3" xfId="0" applyNumberFormat="1" applyFont="1" applyFill="1" applyBorder="1" applyAlignment="1" applyProtection="1" quotePrefix="1">
      <alignment horizontal="center"/>
      <protection/>
    </xf>
    <xf numFmtId="0" fontId="10" fillId="0" borderId="25" xfId="0" applyFont="1" applyFill="1" applyBorder="1" applyAlignment="1">
      <alignment horizontal="center"/>
    </xf>
    <xf numFmtId="0" fontId="8" fillId="0" borderId="9" xfId="0" applyFont="1" applyFill="1" applyBorder="1" applyAlignment="1" applyProtection="1" quotePrefix="1">
      <alignment horizontal="center"/>
      <protection/>
    </xf>
    <xf numFmtId="0" fontId="10" fillId="0" borderId="19" xfId="0" applyFont="1" applyFill="1" applyBorder="1" applyAlignment="1">
      <alignment/>
    </xf>
    <xf numFmtId="165" fontId="10" fillId="0" borderId="19" xfId="15" applyNumberFormat="1" applyFont="1" applyFill="1" applyBorder="1" applyAlignment="1">
      <alignment/>
    </xf>
    <xf numFmtId="205" fontId="10" fillId="0" borderId="19" xfId="15" applyNumberFormat="1" applyFont="1" applyFill="1" applyBorder="1" applyAlignment="1" applyProtection="1">
      <alignment horizontal="right"/>
      <protection/>
    </xf>
    <xf numFmtId="205" fontId="8" fillId="0" borderId="3" xfId="15" applyNumberFormat="1" applyFont="1" applyFill="1" applyBorder="1" applyAlignment="1" applyProtection="1">
      <alignment horizontal="right"/>
      <protection locked="0"/>
    </xf>
    <xf numFmtId="205" fontId="10" fillId="0" borderId="25" xfId="15" applyNumberFormat="1" applyFont="1" applyFill="1" applyBorder="1" applyAlignment="1" applyProtection="1">
      <alignment horizontal="right"/>
      <protection/>
    </xf>
    <xf numFmtId="205" fontId="10" fillId="0" borderId="19" xfId="15" applyNumberFormat="1" applyFont="1" applyFill="1" applyBorder="1" applyAlignment="1">
      <alignment horizontal="right"/>
    </xf>
    <xf numFmtId="205" fontId="10" fillId="0" borderId="19" xfId="15" applyNumberFormat="1" applyFont="1" applyFill="1" applyBorder="1" applyAlignment="1" quotePrefix="1">
      <alignment horizontal="right"/>
    </xf>
    <xf numFmtId="205" fontId="8" fillId="0" borderId="19" xfId="15" applyNumberFormat="1" applyFont="1" applyBorder="1" applyAlignment="1">
      <alignment horizontal="right"/>
    </xf>
    <xf numFmtId="205" fontId="8" fillId="0" borderId="3" xfId="15" applyNumberFormat="1" applyFont="1" applyFill="1" applyBorder="1" applyAlignment="1">
      <alignment horizontal="right"/>
    </xf>
    <xf numFmtId="205" fontId="10" fillId="0" borderId="25" xfId="15" applyNumberFormat="1" applyFont="1" applyFill="1" applyBorder="1" applyAlignment="1">
      <alignment horizontal="right"/>
    </xf>
    <xf numFmtId="205" fontId="10" fillId="0" borderId="26" xfId="15" applyNumberFormat="1" applyFont="1" applyFill="1" applyBorder="1" applyAlignment="1" applyProtection="1">
      <alignment horizontal="right"/>
      <protection/>
    </xf>
    <xf numFmtId="165" fontId="10" fillId="0" borderId="20" xfId="15" applyNumberFormat="1" applyFont="1" applyFill="1" applyBorder="1" applyAlignment="1" applyProtection="1">
      <alignment horizontal="left"/>
      <protection/>
    </xf>
    <xf numFmtId="205" fontId="8" fillId="0" borderId="8" xfId="15" applyNumberFormat="1" applyFont="1" applyFill="1" applyBorder="1" applyAlignment="1" applyProtection="1">
      <alignment horizontal="right"/>
      <protection locked="0"/>
    </xf>
    <xf numFmtId="0" fontId="0" fillId="0" borderId="0" xfId="0" applyAlignment="1">
      <alignment horizontal="left" wrapText="1"/>
    </xf>
    <xf numFmtId="0" fontId="0" fillId="0" borderId="0" xfId="0" applyAlignment="1">
      <alignment horizontal="left"/>
    </xf>
    <xf numFmtId="1" fontId="10" fillId="0" borderId="25" xfId="15" applyNumberFormat="1" applyFont="1" applyFill="1" applyBorder="1" applyAlignment="1">
      <alignment horizontal="center"/>
    </xf>
    <xf numFmtId="205" fontId="8" fillId="0" borderId="25" xfId="15" applyNumberFormat="1" applyFont="1" applyFill="1" applyBorder="1" applyAlignment="1" applyProtection="1">
      <alignment/>
      <protection/>
    </xf>
    <xf numFmtId="205" fontId="8" fillId="0" borderId="27" xfId="15" applyNumberFormat="1" applyFont="1" applyFill="1" applyBorder="1" applyAlignment="1" applyProtection="1">
      <alignment/>
      <protection/>
    </xf>
    <xf numFmtId="165" fontId="7" fillId="0" borderId="19" xfId="15" applyNumberFormat="1" applyFont="1" applyFill="1" applyBorder="1" applyAlignment="1" applyProtection="1">
      <alignment/>
      <protection/>
    </xf>
    <xf numFmtId="43" fontId="8" fillId="0" borderId="25" xfId="15" applyFont="1" applyFill="1" applyBorder="1" applyAlignment="1" applyProtection="1">
      <alignment/>
      <protection/>
    </xf>
    <xf numFmtId="43" fontId="8" fillId="0" borderId="19" xfId="15" applyFont="1" applyFill="1" applyBorder="1" applyAlignment="1" applyProtection="1">
      <alignment/>
      <protection/>
    </xf>
    <xf numFmtId="43" fontId="8" fillId="0" borderId="27" xfId="15" applyFont="1" applyFill="1" applyBorder="1" applyAlignment="1" applyProtection="1">
      <alignment/>
      <protection/>
    </xf>
    <xf numFmtId="165" fontId="7" fillId="0" borderId="20" xfId="15" applyNumberFormat="1" applyFont="1" applyFill="1" applyBorder="1" applyAlignment="1">
      <alignment/>
    </xf>
    <xf numFmtId="165" fontId="10" fillId="0" borderId="18" xfId="15" applyNumberFormat="1" applyFont="1" applyBorder="1" applyAlignment="1">
      <alignment horizontal="center"/>
    </xf>
    <xf numFmtId="165" fontId="10" fillId="0" borderId="19" xfId="15" applyNumberFormat="1" applyFont="1" applyBorder="1" applyAlignment="1">
      <alignment horizontal="center"/>
    </xf>
    <xf numFmtId="165" fontId="10" fillId="0" borderId="19" xfId="15" applyNumberFormat="1" applyFont="1" applyBorder="1" applyAlignment="1">
      <alignment/>
    </xf>
    <xf numFmtId="180" fontId="8" fillId="0" borderId="19" xfId="15" applyNumberFormat="1" applyFont="1" applyFill="1" applyBorder="1" applyAlignment="1" applyProtection="1">
      <alignment/>
      <protection/>
    </xf>
    <xf numFmtId="1" fontId="10" fillId="0" borderId="25" xfId="15" applyNumberFormat="1" applyFont="1" applyBorder="1" applyAlignment="1">
      <alignment horizontal="center"/>
    </xf>
    <xf numFmtId="165" fontId="8" fillId="0" borderId="18" xfId="15" applyNumberFormat="1" applyFont="1" applyFill="1" applyBorder="1" applyAlignment="1">
      <alignment horizontal="center"/>
    </xf>
    <xf numFmtId="165" fontId="8" fillId="0" borderId="19" xfId="15" applyNumberFormat="1" applyFont="1" applyFill="1" applyBorder="1" applyAlignment="1">
      <alignment horizontal="center"/>
    </xf>
    <xf numFmtId="1" fontId="8" fillId="0" borderId="25" xfId="15" applyNumberFormat="1" applyFont="1" applyFill="1" applyBorder="1" applyAlignment="1" applyProtection="1" quotePrefix="1">
      <alignment horizontal="center"/>
      <protection/>
    </xf>
    <xf numFmtId="165" fontId="8" fillId="0" borderId="19" xfId="15" applyNumberFormat="1" applyFont="1" applyFill="1" applyBorder="1" applyAlignment="1" applyProtection="1">
      <alignment horizontal="centerContinuous"/>
      <protection/>
    </xf>
    <xf numFmtId="205" fontId="8" fillId="0" borderId="26" xfId="15" applyNumberFormat="1" applyFont="1" applyFill="1" applyBorder="1" applyAlignment="1" applyProtection="1">
      <alignment/>
      <protection/>
    </xf>
    <xf numFmtId="43" fontId="8" fillId="0" borderId="26" xfId="15" applyFont="1" applyFill="1" applyBorder="1" applyAlignment="1" applyProtection="1">
      <alignment/>
      <protection/>
    </xf>
    <xf numFmtId="205" fontId="0" fillId="0" borderId="0" xfId="21" applyNumberFormat="1" applyFont="1" applyFill="1" applyAlignment="1">
      <alignment/>
    </xf>
    <xf numFmtId="205" fontId="0" fillId="0" borderId="0" xfId="17" applyNumberFormat="1" applyFont="1" applyFill="1" applyBorder="1" applyAlignment="1">
      <alignment/>
    </xf>
    <xf numFmtId="205" fontId="0" fillId="0" borderId="0" xfId="17" applyNumberFormat="1" applyFont="1" applyFill="1" applyAlignment="1">
      <alignment/>
    </xf>
    <xf numFmtId="205" fontId="0" fillId="0" borderId="0" xfId="0" applyNumberFormat="1" applyFont="1" applyFill="1" applyAlignment="1">
      <alignment/>
    </xf>
    <xf numFmtId="205" fontId="0" fillId="2" borderId="0" xfId="0" applyNumberFormat="1" applyFont="1" applyFill="1" applyAlignment="1">
      <alignment/>
    </xf>
    <xf numFmtId="205" fontId="0" fillId="0" borderId="0" xfId="0" applyNumberFormat="1" applyFont="1" applyAlignment="1">
      <alignment/>
    </xf>
    <xf numFmtId="9" fontId="0" fillId="0" borderId="0" xfId="21" applyNumberFormat="1" applyFont="1" applyFill="1" applyAlignment="1">
      <alignment/>
    </xf>
    <xf numFmtId="1" fontId="0" fillId="0" borderId="0" xfId="15" applyNumberFormat="1" applyFont="1" applyFill="1" applyAlignment="1">
      <alignment/>
    </xf>
    <xf numFmtId="9" fontId="0" fillId="0" borderId="0" xfId="0" applyNumberFormat="1" applyFont="1" applyBorder="1" applyAlignment="1">
      <alignment/>
    </xf>
    <xf numFmtId="0" fontId="10" fillId="0" borderId="0" xfId="0" applyNumberFormat="1" applyFont="1" applyFill="1" applyAlignment="1">
      <alignment horizontal="left" vertical="top" wrapText="1" readingOrder="1"/>
    </xf>
    <xf numFmtId="0" fontId="0" fillId="0" borderId="0" xfId="0" applyFont="1" applyBorder="1" applyAlignment="1">
      <alignment vertical="top"/>
    </xf>
    <xf numFmtId="0" fontId="0" fillId="0" borderId="0" xfId="0" applyFont="1" applyAlignment="1">
      <alignment vertical="top"/>
    </xf>
    <xf numFmtId="9" fontId="10" fillId="0" borderId="0" xfId="21" applyFont="1" applyAlignment="1">
      <alignment horizontal="left" vertical="top"/>
    </xf>
    <xf numFmtId="218" fontId="0" fillId="0" borderId="0" xfId="17" applyNumberFormat="1" applyFont="1" applyFill="1" applyBorder="1" applyAlignment="1">
      <alignment/>
    </xf>
    <xf numFmtId="0" fontId="0" fillId="0" borderId="0" xfId="0" applyFont="1" applyFill="1" applyAlignment="1">
      <alignment wrapText="1"/>
    </xf>
    <xf numFmtId="170" fontId="0" fillId="0" borderId="0" xfId="0" applyNumberFormat="1" applyFont="1" applyFill="1" applyBorder="1" applyAlignment="1">
      <alignment/>
    </xf>
    <xf numFmtId="9" fontId="0" fillId="0" borderId="1" xfId="21" applyNumberFormat="1" applyFont="1" applyFill="1" applyBorder="1" applyAlignment="1">
      <alignment/>
    </xf>
    <xf numFmtId="165" fontId="10" fillId="0" borderId="6" xfId="15" applyNumberFormat="1" applyFont="1" applyFill="1" applyBorder="1" applyAlignment="1" applyProtection="1">
      <alignment/>
      <protection locked="0"/>
    </xf>
    <xf numFmtId="205" fontId="10" fillId="0" borderId="22" xfId="15" applyNumberFormat="1" applyFont="1" applyFill="1" applyBorder="1" applyAlignment="1" applyProtection="1">
      <alignment/>
      <protection/>
    </xf>
    <xf numFmtId="43" fontId="8" fillId="0" borderId="22" xfId="15" applyNumberFormat="1" applyFont="1" applyBorder="1" applyAlignment="1" applyProtection="1">
      <alignment/>
      <protection/>
    </xf>
    <xf numFmtId="165" fontId="8" fillId="0" borderId="6" xfId="15" applyNumberFormat="1" applyFont="1" applyBorder="1" applyAlignment="1" applyProtection="1">
      <alignment/>
      <protection/>
    </xf>
    <xf numFmtId="165" fontId="10" fillId="0" borderId="7" xfId="15" applyNumberFormat="1" applyFont="1" applyFill="1" applyBorder="1" applyAlignment="1" applyProtection="1">
      <alignment/>
      <protection/>
    </xf>
    <xf numFmtId="0" fontId="10" fillId="0" borderId="6" xfId="0" applyFont="1" applyFill="1" applyBorder="1" applyAlignment="1" applyProtection="1">
      <alignment horizontal="center"/>
      <protection/>
    </xf>
    <xf numFmtId="0" fontId="10" fillId="0" borderId="8" xfId="0" applyFont="1" applyFill="1" applyBorder="1" applyAlignment="1">
      <alignment horizontal="center"/>
    </xf>
    <xf numFmtId="0" fontId="10" fillId="0" borderId="6" xfId="0" applyFont="1" applyFill="1" applyBorder="1" applyAlignment="1">
      <alignment/>
    </xf>
    <xf numFmtId="205" fontId="10" fillId="0" borderId="6" xfId="15" applyNumberFormat="1" applyFont="1" applyFill="1" applyBorder="1" applyAlignment="1" quotePrefix="1">
      <alignment horizontal="right"/>
    </xf>
    <xf numFmtId="205" fontId="8" fillId="0" borderId="6" xfId="15" applyNumberFormat="1" applyFont="1" applyBorder="1" applyAlignment="1">
      <alignment horizontal="right"/>
    </xf>
    <xf numFmtId="205" fontId="8" fillId="0" borderId="8" xfId="15" applyNumberFormat="1" applyFont="1" applyFill="1" applyBorder="1" applyAlignment="1" applyProtection="1">
      <alignment/>
      <protection/>
    </xf>
    <xf numFmtId="43" fontId="8" fillId="0" borderId="8" xfId="15" applyFont="1" applyFill="1" applyBorder="1" applyAlignment="1" applyProtection="1">
      <alignment/>
      <protection/>
    </xf>
    <xf numFmtId="9" fontId="0" fillId="0" borderId="0" xfId="21" applyFont="1" applyFill="1" applyBorder="1" applyAlignment="1">
      <alignment horizontal="right"/>
    </xf>
    <xf numFmtId="9" fontId="0" fillId="0" borderId="0" xfId="21" applyNumberFormat="1" applyFont="1" applyFill="1" applyAlignment="1">
      <alignment horizontal="right"/>
    </xf>
    <xf numFmtId="9" fontId="0" fillId="0" borderId="1" xfId="21" applyFont="1" applyFill="1" applyBorder="1" applyAlignment="1">
      <alignment horizontal="right"/>
    </xf>
    <xf numFmtId="9" fontId="0" fillId="0" borderId="1" xfId="21" applyNumberFormat="1" applyFont="1" applyFill="1" applyBorder="1" applyAlignment="1">
      <alignment horizontal="right"/>
    </xf>
    <xf numFmtId="43" fontId="10" fillId="0" borderId="0" xfId="15" applyFont="1" applyFill="1" applyAlignment="1">
      <alignment/>
    </xf>
    <xf numFmtId="165" fontId="14" fillId="0" borderId="0" xfId="15" applyNumberFormat="1" applyFont="1" applyBorder="1" applyAlignment="1" applyProtection="1">
      <alignment horizontal="left" wrapText="1"/>
      <protection/>
    </xf>
    <xf numFmtId="0" fontId="10" fillId="0" borderId="0" xfId="0" applyFont="1" applyAlignment="1">
      <alignment wrapText="1" readingOrder="1"/>
    </xf>
    <xf numFmtId="0" fontId="10" fillId="0" borderId="0" xfId="0" applyFont="1" applyFill="1" applyAlignment="1">
      <alignment horizontal="left" wrapText="1"/>
    </xf>
    <xf numFmtId="0" fontId="10" fillId="0" borderId="0" xfId="0" applyFont="1" applyBorder="1" applyAlignment="1">
      <alignment wrapText="1"/>
    </xf>
    <xf numFmtId="0" fontId="10" fillId="0" borderId="0" xfId="0" applyFont="1" applyFill="1" applyAlignment="1">
      <alignment wrapText="1"/>
    </xf>
    <xf numFmtId="0" fontId="10" fillId="0" borderId="0" xfId="0" applyNumberFormat="1" applyFont="1" applyFill="1" applyAlignment="1">
      <alignment horizontal="left" vertical="top" wrapText="1" readingOrder="1"/>
    </xf>
    <xf numFmtId="165" fontId="10" fillId="0" borderId="0" xfId="15" applyNumberFormat="1" applyFont="1" applyAlignment="1">
      <alignment horizontal="left" vertical="top" wrapText="1"/>
    </xf>
    <xf numFmtId="0" fontId="10" fillId="0" borderId="0" xfId="0" applyFont="1" applyFill="1" applyAlignment="1">
      <alignment horizontal="left" vertical="top" wrapText="1"/>
    </xf>
    <xf numFmtId="165" fontId="10" fillId="0" borderId="0" xfId="15" applyNumberFormat="1" applyFont="1" applyFill="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2667000</xdr:colOff>
      <xdr:row>4</xdr:row>
      <xdr:rowOff>104775</xdr:rowOff>
    </xdr:to>
    <xdr:pic>
      <xdr:nvPicPr>
        <xdr:cNvPr id="1" name="Picture 1"/>
        <xdr:cNvPicPr preferRelativeResize="1">
          <a:picLocks noChangeAspect="1"/>
        </xdr:cNvPicPr>
      </xdr:nvPicPr>
      <xdr:blipFill>
        <a:blip r:embed="rId1"/>
        <a:stretch>
          <a:fillRect/>
        </a:stretch>
      </xdr:blipFill>
      <xdr:spPr>
        <a:xfrm>
          <a:off x="28575" y="28575"/>
          <a:ext cx="263842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tibank\Sharefiles\DOCUME~1\petersm\LOCALS~1\Temp\FACTSHEET%20Q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 web"/>
      <sheetName val="Matt"/>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G57"/>
  <sheetViews>
    <sheetView view="pageBreakPreview" zoomScale="60" workbookViewId="0" topLeftCell="A1">
      <selection activeCell="E9" sqref="E9"/>
    </sheetView>
  </sheetViews>
  <sheetFormatPr defaultColWidth="13.7109375" defaultRowHeight="12.75"/>
  <cols>
    <col min="1" max="1" width="55.8515625" style="3" customWidth="1"/>
    <col min="2" max="2" width="2.57421875" style="2" customWidth="1"/>
    <col min="3" max="3" width="14.8515625" style="64" bestFit="1" customWidth="1"/>
    <col min="4" max="5" width="13.7109375" style="24" hidden="1" customWidth="1"/>
    <col min="6" max="6" width="3.421875" style="2" customWidth="1"/>
    <col min="7" max="7" width="14.8515625" style="64" bestFit="1" customWidth="1"/>
    <col min="8" max="10" width="13.7109375" style="24" customWidth="1"/>
    <col min="11" max="11" width="13.7109375" style="29" customWidth="1"/>
    <col min="12" max="12" width="3.421875" style="2" customWidth="1"/>
    <col min="13" max="13" width="14.8515625" style="64" bestFit="1" customWidth="1"/>
    <col min="14" max="16" width="13.7109375" style="24" customWidth="1"/>
    <col min="17" max="17" width="13.7109375" style="29" customWidth="1"/>
    <col min="18" max="18" width="3.421875" style="64" customWidth="1"/>
    <col min="19" max="19" width="14.8515625" style="64" bestFit="1" customWidth="1"/>
    <col min="20" max="22" width="13.7109375" style="24" customWidth="1"/>
    <col min="23" max="23" width="13.7109375" style="29" customWidth="1"/>
    <col min="24" max="24" width="3.421875" style="2" customWidth="1"/>
    <col min="25" max="25" width="14.8515625" style="64" bestFit="1" customWidth="1"/>
    <col min="26" max="28" width="13.7109375" style="24" customWidth="1"/>
    <col min="29" max="29" width="13.7109375" style="29" customWidth="1"/>
    <col min="31" max="31" width="3.421875" style="2" customWidth="1"/>
    <col min="32" max="16384" width="13.7109375" style="3" customWidth="1"/>
  </cols>
  <sheetData>
    <row r="1" spans="1:25" ht="20.25">
      <c r="A1" s="85" t="s">
        <v>0</v>
      </c>
      <c r="B1" s="26"/>
      <c r="C1" s="24"/>
      <c r="G1" s="24"/>
      <c r="M1" s="24"/>
      <c r="R1" s="24"/>
      <c r="S1" s="24"/>
      <c r="X1" s="26"/>
      <c r="Y1" s="24"/>
    </row>
    <row r="2" spans="1:25" ht="20.25">
      <c r="A2" s="85" t="s">
        <v>255</v>
      </c>
      <c r="B2" s="26"/>
      <c r="C2" s="24"/>
      <c r="G2" s="24"/>
      <c r="M2" s="24"/>
      <c r="R2" s="24"/>
      <c r="S2" s="24"/>
      <c r="X2" s="26"/>
      <c r="Y2" s="24"/>
    </row>
    <row r="3" spans="1:25" ht="20.25">
      <c r="A3" s="85" t="s">
        <v>153</v>
      </c>
      <c r="B3" s="26"/>
      <c r="C3" s="24"/>
      <c r="G3" s="24"/>
      <c r="M3" s="24"/>
      <c r="R3" s="24"/>
      <c r="S3" s="24"/>
      <c r="X3" s="26"/>
      <c r="Y3" s="24"/>
    </row>
    <row r="4" spans="1:25" ht="13.5" thickBot="1">
      <c r="A4" s="34"/>
      <c r="B4" s="34"/>
      <c r="C4" s="24"/>
      <c r="G4" s="24"/>
      <c r="M4" s="24"/>
      <c r="R4" s="24"/>
      <c r="S4" s="24"/>
      <c r="X4" s="34"/>
      <c r="Y4" s="24"/>
    </row>
    <row r="5" spans="1:29" ht="12.75">
      <c r="A5" s="77"/>
      <c r="B5" s="34"/>
      <c r="C5" s="278"/>
      <c r="D5" s="225"/>
      <c r="E5" s="72"/>
      <c r="G5" s="325"/>
      <c r="H5" s="225"/>
      <c r="I5" s="225"/>
      <c r="J5" s="72"/>
      <c r="K5" s="278"/>
      <c r="M5" s="325"/>
      <c r="N5" s="225"/>
      <c r="O5" s="225"/>
      <c r="P5" s="72"/>
      <c r="Q5" s="278"/>
      <c r="R5" s="51"/>
      <c r="S5" s="325"/>
      <c r="T5" s="225"/>
      <c r="U5" s="225"/>
      <c r="V5" s="72"/>
      <c r="W5" s="278"/>
      <c r="X5" s="34"/>
      <c r="Y5" s="325"/>
      <c r="Z5" s="225"/>
      <c r="AA5" s="225"/>
      <c r="AB5" s="72"/>
      <c r="AC5" s="278"/>
    </row>
    <row r="6" spans="1:29" ht="12.75">
      <c r="A6" s="78"/>
      <c r="B6" s="53"/>
      <c r="C6" s="279" t="s">
        <v>35</v>
      </c>
      <c r="D6" s="52" t="s">
        <v>37</v>
      </c>
      <c r="E6" s="73" t="s">
        <v>38</v>
      </c>
      <c r="G6" s="326" t="s">
        <v>35</v>
      </c>
      <c r="H6" s="52" t="s">
        <v>36</v>
      </c>
      <c r="I6" s="52" t="s">
        <v>37</v>
      </c>
      <c r="J6" s="73" t="s">
        <v>38</v>
      </c>
      <c r="K6" s="279"/>
      <c r="M6" s="326" t="s">
        <v>35</v>
      </c>
      <c r="N6" s="52" t="s">
        <v>36</v>
      </c>
      <c r="O6" s="52" t="s">
        <v>37</v>
      </c>
      <c r="P6" s="73" t="s">
        <v>38</v>
      </c>
      <c r="Q6" s="279"/>
      <c r="R6" s="52"/>
      <c r="S6" s="326" t="s">
        <v>35</v>
      </c>
      <c r="T6" s="52" t="s">
        <v>36</v>
      </c>
      <c r="U6" s="52" t="s">
        <v>37</v>
      </c>
      <c r="V6" s="73" t="s">
        <v>38</v>
      </c>
      <c r="W6" s="279"/>
      <c r="X6" s="53"/>
      <c r="Y6" s="326" t="s">
        <v>35</v>
      </c>
      <c r="Z6" s="52" t="s">
        <v>36</v>
      </c>
      <c r="AA6" s="52" t="s">
        <v>37</v>
      </c>
      <c r="AB6" s="73" t="s">
        <v>38</v>
      </c>
      <c r="AC6" s="279"/>
    </row>
    <row r="7" spans="1:29" ht="12.75">
      <c r="A7" s="78"/>
      <c r="B7" s="53"/>
      <c r="C7" s="279" t="s">
        <v>2</v>
      </c>
      <c r="D7" s="52" t="s">
        <v>4</v>
      </c>
      <c r="E7" s="73" t="s">
        <v>1</v>
      </c>
      <c r="G7" s="326" t="s">
        <v>2</v>
      </c>
      <c r="H7" s="52" t="s">
        <v>3</v>
      </c>
      <c r="I7" s="52" t="s">
        <v>4</v>
      </c>
      <c r="J7" s="73" t="s">
        <v>1</v>
      </c>
      <c r="K7" s="279" t="s">
        <v>42</v>
      </c>
      <c r="M7" s="326" t="s">
        <v>2</v>
      </c>
      <c r="N7" s="52" t="s">
        <v>3</v>
      </c>
      <c r="O7" s="52" t="s">
        <v>4</v>
      </c>
      <c r="P7" s="73" t="s">
        <v>1</v>
      </c>
      <c r="Q7" s="279" t="s">
        <v>42</v>
      </c>
      <c r="R7" s="52"/>
      <c r="S7" s="326" t="s">
        <v>2</v>
      </c>
      <c r="T7" s="52" t="s">
        <v>3</v>
      </c>
      <c r="U7" s="52" t="s">
        <v>4</v>
      </c>
      <c r="V7" s="73" t="s">
        <v>1</v>
      </c>
      <c r="W7" s="279" t="s">
        <v>42</v>
      </c>
      <c r="X7" s="53"/>
      <c r="Y7" s="326" t="s">
        <v>2</v>
      </c>
      <c r="Z7" s="52" t="s">
        <v>3</v>
      </c>
      <c r="AA7" s="52" t="s">
        <v>4</v>
      </c>
      <c r="AB7" s="73" t="s">
        <v>1</v>
      </c>
      <c r="AC7" s="279" t="s">
        <v>42</v>
      </c>
    </row>
    <row r="8" spans="1:31" s="62" customFormat="1" ht="12.75">
      <c r="A8" s="84"/>
      <c r="B8" s="61"/>
      <c r="C8" s="315">
        <v>2006</v>
      </c>
      <c r="D8" s="185">
        <v>2006</v>
      </c>
      <c r="E8" s="299">
        <v>2007</v>
      </c>
      <c r="F8" s="91"/>
      <c r="G8" s="335">
        <v>2005</v>
      </c>
      <c r="H8" s="185">
        <v>2005</v>
      </c>
      <c r="I8" s="185">
        <v>2005</v>
      </c>
      <c r="J8" s="299">
        <v>2006</v>
      </c>
      <c r="K8" s="280">
        <v>2006</v>
      </c>
      <c r="L8" s="91"/>
      <c r="M8" s="335">
        <v>2004</v>
      </c>
      <c r="N8" s="185">
        <v>2004</v>
      </c>
      <c r="O8" s="185">
        <v>2004</v>
      </c>
      <c r="P8" s="299">
        <v>2005</v>
      </c>
      <c r="Q8" s="280">
        <v>2005</v>
      </c>
      <c r="R8" s="67"/>
      <c r="S8" s="335">
        <v>2003</v>
      </c>
      <c r="T8" s="185">
        <v>2003</v>
      </c>
      <c r="U8" s="185">
        <v>2003</v>
      </c>
      <c r="V8" s="299">
        <v>2004</v>
      </c>
      <c r="W8" s="280">
        <v>2004</v>
      </c>
      <c r="X8" s="61"/>
      <c r="Y8" s="335">
        <v>2002</v>
      </c>
      <c r="Z8" s="185">
        <v>2002</v>
      </c>
      <c r="AA8" s="185">
        <v>2002</v>
      </c>
      <c r="AB8" s="299">
        <v>2003</v>
      </c>
      <c r="AC8" s="280">
        <v>2003</v>
      </c>
      <c r="AE8" s="91"/>
    </row>
    <row r="9" spans="1:29" ht="12.75">
      <c r="A9" s="78"/>
      <c r="B9" s="29"/>
      <c r="C9" s="316"/>
      <c r="E9" s="74"/>
      <c r="G9" s="327"/>
      <c r="J9" s="74"/>
      <c r="K9" s="281"/>
      <c r="M9" s="327"/>
      <c r="P9" s="74"/>
      <c r="Q9" s="281"/>
      <c r="R9" s="69"/>
      <c r="S9" s="327"/>
      <c r="V9" s="74"/>
      <c r="W9" s="281"/>
      <c r="X9" s="29"/>
      <c r="Y9" s="327"/>
      <c r="AB9" s="74"/>
      <c r="AC9" s="281"/>
    </row>
    <row r="10" spans="1:29" ht="12.75">
      <c r="A10" s="79" t="s">
        <v>66</v>
      </c>
      <c r="B10" s="26"/>
      <c r="C10" s="397"/>
      <c r="E10" s="74"/>
      <c r="G10" s="328"/>
      <c r="J10" s="74"/>
      <c r="K10" s="281"/>
      <c r="M10" s="328"/>
      <c r="P10" s="74"/>
      <c r="Q10" s="281"/>
      <c r="R10" s="28"/>
      <c r="S10" s="328"/>
      <c r="V10" s="74"/>
      <c r="W10" s="281"/>
      <c r="X10" s="26"/>
      <c r="Y10" s="328"/>
      <c r="AB10" s="74"/>
      <c r="AC10" s="281"/>
    </row>
    <row r="11" spans="1:31" ht="12.75">
      <c r="A11" s="79" t="s">
        <v>72</v>
      </c>
      <c r="B11" s="26"/>
      <c r="C11" s="297">
        <v>349395</v>
      </c>
      <c r="D11" s="96"/>
      <c r="E11" s="320"/>
      <c r="F11" s="113"/>
      <c r="G11" s="329">
        <v>296378</v>
      </c>
      <c r="H11" s="96">
        <v>309365</v>
      </c>
      <c r="I11" s="96">
        <v>304402</v>
      </c>
      <c r="J11" s="320">
        <f>336574-25</f>
        <v>336549</v>
      </c>
      <c r="K11" s="282">
        <f>J11+I11+H11+G11</f>
        <v>1246694</v>
      </c>
      <c r="L11" s="113"/>
      <c r="M11" s="329">
        <v>260509</v>
      </c>
      <c r="N11" s="96">
        <v>238445</v>
      </c>
      <c r="O11" s="96">
        <v>254450</v>
      </c>
      <c r="P11" s="320">
        <v>303704</v>
      </c>
      <c r="Q11" s="282">
        <f>P11+O11+N11+M11</f>
        <v>1057108</v>
      </c>
      <c r="R11" s="94"/>
      <c r="S11" s="329">
        <v>186881</v>
      </c>
      <c r="T11" s="96">
        <v>183434</v>
      </c>
      <c r="U11" s="96">
        <v>204303</v>
      </c>
      <c r="V11" s="320">
        <v>262119</v>
      </c>
      <c r="W11" s="282">
        <f>V11+U11+T11+S11</f>
        <v>836737</v>
      </c>
      <c r="X11" s="26"/>
      <c r="Y11" s="329">
        <v>213664</v>
      </c>
      <c r="Z11" s="96">
        <v>193335</v>
      </c>
      <c r="AA11" s="96">
        <v>168271</v>
      </c>
      <c r="AB11" s="320">
        <v>173674</v>
      </c>
      <c r="AC11" s="282">
        <f>AB11+AA11+Z11+Y11</f>
        <v>748944</v>
      </c>
      <c r="AE11" s="113"/>
    </row>
    <row r="12" spans="1:31" ht="12.75">
      <c r="A12" s="79" t="s">
        <v>67</v>
      </c>
      <c r="B12" s="26"/>
      <c r="C12" s="298">
        <v>86636</v>
      </c>
      <c r="D12" s="100"/>
      <c r="E12" s="321"/>
      <c r="F12" s="113"/>
      <c r="G12" s="336">
        <v>58741</v>
      </c>
      <c r="H12" s="100">
        <v>63619</v>
      </c>
      <c r="I12" s="100">
        <v>73860</v>
      </c>
      <c r="J12" s="321">
        <f>80248+25</f>
        <v>80273</v>
      </c>
      <c r="K12" s="283">
        <f>J12+I12+H12+G12</f>
        <v>276493</v>
      </c>
      <c r="L12" s="113"/>
      <c r="M12" s="336">
        <v>37367</v>
      </c>
      <c r="N12" s="100">
        <v>41133</v>
      </c>
      <c r="O12" s="100">
        <v>45708</v>
      </c>
      <c r="P12" s="321">
        <v>52451</v>
      </c>
      <c r="Q12" s="283">
        <f>P12+O12+N12+M12</f>
        <v>176659</v>
      </c>
      <c r="R12" s="94"/>
      <c r="S12" s="336">
        <v>23885</v>
      </c>
      <c r="T12" s="100">
        <v>28271</v>
      </c>
      <c r="U12" s="100">
        <v>29559</v>
      </c>
      <c r="V12" s="321">
        <v>33191</v>
      </c>
      <c r="W12" s="283">
        <f>V12+U12+T12+S12</f>
        <v>114906</v>
      </c>
      <c r="X12" s="26"/>
      <c r="Y12" s="336">
        <v>15663</v>
      </c>
      <c r="Z12" s="100">
        <v>18066</v>
      </c>
      <c r="AA12" s="100">
        <v>20430</v>
      </c>
      <c r="AB12" s="321">
        <v>21842</v>
      </c>
      <c r="AC12" s="283">
        <f>AB12+AA12+Z12+Y12</f>
        <v>76001</v>
      </c>
      <c r="AE12" s="113"/>
    </row>
    <row r="13" spans="1:33" ht="12.75">
      <c r="A13" s="79" t="s">
        <v>68</v>
      </c>
      <c r="B13" s="26"/>
      <c r="C13" s="284">
        <f>SUM(C11:C12)</f>
        <v>436031</v>
      </c>
      <c r="D13" s="115">
        <f>SUM(D11:D12)</f>
        <v>0</v>
      </c>
      <c r="E13" s="116">
        <f>SUM(E11:E12)</f>
        <v>0</v>
      </c>
      <c r="F13" s="204"/>
      <c r="G13" s="330">
        <f>SUM(G11:G12)</f>
        <v>355119</v>
      </c>
      <c r="H13" s="115">
        <f>SUM(H11:H12)</f>
        <v>372984</v>
      </c>
      <c r="I13" s="115">
        <f>SUM(I11:I12)</f>
        <v>378262</v>
      </c>
      <c r="J13" s="116">
        <f>SUM(J11:J12)</f>
        <v>416822</v>
      </c>
      <c r="K13" s="284">
        <f>SUM(K11:K12)</f>
        <v>1523187</v>
      </c>
      <c r="L13" s="204"/>
      <c r="M13" s="330">
        <f>SUM(M11:M12)</f>
        <v>297876</v>
      </c>
      <c r="N13" s="115">
        <f>SUM(N11:N12)</f>
        <v>279578</v>
      </c>
      <c r="O13" s="115">
        <f>SUM(O11:O12)</f>
        <v>300158</v>
      </c>
      <c r="P13" s="116">
        <f>SUM(P11:P12)</f>
        <v>356155</v>
      </c>
      <c r="Q13" s="284">
        <f>SUM(Q11:Q12)</f>
        <v>1233767</v>
      </c>
      <c r="R13" s="115"/>
      <c r="S13" s="330">
        <f>SUM(S11:S12)</f>
        <v>210766</v>
      </c>
      <c r="T13" s="115">
        <f>SUM(T11:T12)</f>
        <v>211705</v>
      </c>
      <c r="U13" s="115">
        <f>SUM(U11:U12)</f>
        <v>233862</v>
      </c>
      <c r="V13" s="116">
        <f>SUM(V11:V12)</f>
        <v>295310</v>
      </c>
      <c r="W13" s="284">
        <f>SUM(W11:W12)</f>
        <v>951643</v>
      </c>
      <c r="X13" s="26"/>
      <c r="Y13" s="330">
        <f>SUM(Y11:Y12)</f>
        <v>229327</v>
      </c>
      <c r="Z13" s="115">
        <f>SUM(Z11:Z12)</f>
        <v>211401</v>
      </c>
      <c r="AA13" s="115">
        <f>SUM(AA11:AA12)</f>
        <v>188701</v>
      </c>
      <c r="AB13" s="116">
        <f>SUM(AB11:AB12)</f>
        <v>195516</v>
      </c>
      <c r="AC13" s="284">
        <f>SUM(AC11:AC12)</f>
        <v>824945</v>
      </c>
      <c r="AE13" s="204"/>
      <c r="AF13" s="211"/>
      <c r="AG13" s="211"/>
    </row>
    <row r="14" spans="1:33" ht="12.75">
      <c r="A14" s="79"/>
      <c r="B14" s="26"/>
      <c r="C14" s="285"/>
      <c r="D14" s="97"/>
      <c r="E14" s="114"/>
      <c r="F14" s="204"/>
      <c r="G14" s="331"/>
      <c r="H14" s="97"/>
      <c r="I14" s="97"/>
      <c r="J14" s="114"/>
      <c r="K14" s="285"/>
      <c r="L14" s="204"/>
      <c r="M14" s="331"/>
      <c r="N14" s="97"/>
      <c r="O14" s="97"/>
      <c r="P14" s="114"/>
      <c r="Q14" s="285"/>
      <c r="R14" s="115"/>
      <c r="S14" s="331"/>
      <c r="T14" s="97"/>
      <c r="U14" s="97"/>
      <c r="V14" s="114"/>
      <c r="W14" s="285"/>
      <c r="X14" s="26"/>
      <c r="Y14" s="331"/>
      <c r="Z14" s="97"/>
      <c r="AA14" s="97"/>
      <c r="AB14" s="114"/>
      <c r="AC14" s="285"/>
      <c r="AE14" s="204"/>
      <c r="AF14" s="211"/>
      <c r="AG14" s="211"/>
    </row>
    <row r="15" spans="1:33" ht="12.75">
      <c r="A15" s="78" t="s">
        <v>236</v>
      </c>
      <c r="B15" s="26"/>
      <c r="C15" s="285">
        <v>47524</v>
      </c>
      <c r="D15" s="97"/>
      <c r="E15" s="114"/>
      <c r="F15" s="204"/>
      <c r="G15" s="331">
        <v>38693</v>
      </c>
      <c r="H15" s="97">
        <v>39847</v>
      </c>
      <c r="I15" s="97">
        <v>40762</v>
      </c>
      <c r="J15" s="114">
        <v>38520</v>
      </c>
      <c r="K15" s="285">
        <f>J15+I15+H15+G15</f>
        <v>157822</v>
      </c>
      <c r="L15" s="204"/>
      <c r="M15" s="331">
        <v>37585</v>
      </c>
      <c r="N15" s="97">
        <v>36116</v>
      </c>
      <c r="O15" s="97">
        <v>39184</v>
      </c>
      <c r="P15" s="114">
        <v>39561</v>
      </c>
      <c r="Q15" s="285">
        <f>P15+O15+N15+M15+10</f>
        <v>152456</v>
      </c>
      <c r="R15" s="115"/>
      <c r="S15" s="331">
        <v>35047</v>
      </c>
      <c r="T15" s="97">
        <v>32455</v>
      </c>
      <c r="U15" s="97">
        <v>32690</v>
      </c>
      <c r="V15" s="114">
        <v>32535</v>
      </c>
      <c r="W15" s="285">
        <f>V15+U15+T15+S15</f>
        <v>132727</v>
      </c>
      <c r="X15" s="26"/>
      <c r="Y15" s="331">
        <v>39845</v>
      </c>
      <c r="Z15" s="97">
        <v>33217</v>
      </c>
      <c r="AA15" s="97">
        <v>30812</v>
      </c>
      <c r="AB15" s="114">
        <v>31813</v>
      </c>
      <c r="AC15" s="285">
        <f>AB15+AA15+Z15+Y15</f>
        <v>135687</v>
      </c>
      <c r="AE15" s="204"/>
      <c r="AF15" s="211"/>
      <c r="AG15" s="211"/>
    </row>
    <row r="16" spans="1:33" ht="12.75">
      <c r="A16" s="78" t="s">
        <v>251</v>
      </c>
      <c r="B16" s="26"/>
      <c r="C16" s="286">
        <f>2428</f>
        <v>2428</v>
      </c>
      <c r="D16" s="98"/>
      <c r="E16" s="117"/>
      <c r="F16" s="204"/>
      <c r="G16" s="337">
        <v>4814</v>
      </c>
      <c r="H16" s="98">
        <v>4625</v>
      </c>
      <c r="I16" s="98">
        <v>1636</v>
      </c>
      <c r="J16" s="117">
        <v>2011</v>
      </c>
      <c r="K16" s="286">
        <f>J16+I16+H16+G16</f>
        <v>13086</v>
      </c>
      <c r="L16" s="204"/>
      <c r="M16" s="337">
        <v>4287</v>
      </c>
      <c r="N16" s="98">
        <v>4100</v>
      </c>
      <c r="O16" s="98">
        <v>4210</v>
      </c>
      <c r="P16" s="117">
        <v>4400</v>
      </c>
      <c r="Q16" s="286">
        <f>P16+O16+N16+M16</f>
        <v>16997</v>
      </c>
      <c r="R16" s="115"/>
      <c r="S16" s="337">
        <v>3195</v>
      </c>
      <c r="T16" s="98">
        <v>3591</v>
      </c>
      <c r="U16" s="98">
        <v>3919</v>
      </c>
      <c r="V16" s="117">
        <v>4696</v>
      </c>
      <c r="W16" s="286">
        <f>V16+U16+T16+S16</f>
        <v>15401</v>
      </c>
      <c r="X16" s="26"/>
      <c r="Y16" s="337">
        <v>2426</v>
      </c>
      <c r="Z16" s="98">
        <v>2349</v>
      </c>
      <c r="AA16" s="98">
        <v>2380</v>
      </c>
      <c r="AB16" s="117">
        <v>2968</v>
      </c>
      <c r="AC16" s="286">
        <f>AB16+AA16+Z16+Y16</f>
        <v>10123</v>
      </c>
      <c r="AE16" s="204"/>
      <c r="AF16" s="211"/>
      <c r="AG16" s="211"/>
    </row>
    <row r="17" spans="1:33" ht="12.75">
      <c r="A17" s="196" t="s">
        <v>252</v>
      </c>
      <c r="B17" s="26"/>
      <c r="C17" s="284">
        <f>+C16+C15</f>
        <v>49952</v>
      </c>
      <c r="D17" s="115">
        <f>+D16+D15</f>
        <v>0</v>
      </c>
      <c r="E17" s="116">
        <f>+E16+E15</f>
        <v>0</v>
      </c>
      <c r="F17" s="204"/>
      <c r="G17" s="330">
        <f>+G16+G15</f>
        <v>43507</v>
      </c>
      <c r="H17" s="115">
        <f>+H16+H15</f>
        <v>44472</v>
      </c>
      <c r="I17" s="115">
        <f>+I16+I15</f>
        <v>42398</v>
      </c>
      <c r="J17" s="116">
        <f>+J16+J15</f>
        <v>40531</v>
      </c>
      <c r="K17" s="284">
        <f>+K16+K15</f>
        <v>170908</v>
      </c>
      <c r="L17" s="204"/>
      <c r="M17" s="330">
        <f>+M16+M15</f>
        <v>41872</v>
      </c>
      <c r="N17" s="115">
        <f>+N16+N15</f>
        <v>40216</v>
      </c>
      <c r="O17" s="115">
        <f>+O16+O15</f>
        <v>43394</v>
      </c>
      <c r="P17" s="116">
        <f>+P16+P15</f>
        <v>43961</v>
      </c>
      <c r="Q17" s="284">
        <f>+Q16+Q15</f>
        <v>169453</v>
      </c>
      <c r="R17" s="115"/>
      <c r="S17" s="330">
        <f>+S16+S15</f>
        <v>38242</v>
      </c>
      <c r="T17" s="115">
        <f>+T16+T15</f>
        <v>36046</v>
      </c>
      <c r="U17" s="115">
        <f>+U16+U15</f>
        <v>36609</v>
      </c>
      <c r="V17" s="116">
        <f>+V16+V15</f>
        <v>37231</v>
      </c>
      <c r="W17" s="284">
        <f>+W16+W15</f>
        <v>148128</v>
      </c>
      <c r="X17" s="26"/>
      <c r="Y17" s="330">
        <f>+Y16+Y15</f>
        <v>42271</v>
      </c>
      <c r="Z17" s="115">
        <f>+Z16+Z15</f>
        <v>35566</v>
      </c>
      <c r="AA17" s="115">
        <f>+AA16+AA15</f>
        <v>33192</v>
      </c>
      <c r="AB17" s="116">
        <f>+AB16+AB15</f>
        <v>34781</v>
      </c>
      <c r="AC17" s="284">
        <f>+AC16+AC15</f>
        <v>145810</v>
      </c>
      <c r="AE17" s="204"/>
      <c r="AF17" s="211"/>
      <c r="AG17" s="211"/>
    </row>
    <row r="18" spans="1:33" ht="12.75">
      <c r="A18" s="79"/>
      <c r="B18" s="26"/>
      <c r="C18" s="285"/>
      <c r="D18" s="97"/>
      <c r="E18" s="114"/>
      <c r="F18" s="204"/>
      <c r="G18" s="331"/>
      <c r="H18" s="97"/>
      <c r="I18" s="97"/>
      <c r="J18" s="114"/>
      <c r="K18" s="284"/>
      <c r="L18" s="204"/>
      <c r="M18" s="331"/>
      <c r="N18" s="97"/>
      <c r="O18" s="97"/>
      <c r="P18" s="114"/>
      <c r="Q18" s="284"/>
      <c r="R18" s="115"/>
      <c r="S18" s="331"/>
      <c r="T18" s="97"/>
      <c r="U18" s="97"/>
      <c r="V18" s="114"/>
      <c r="W18" s="284"/>
      <c r="X18" s="26"/>
      <c r="Y18" s="331"/>
      <c r="Z18" s="97"/>
      <c r="AA18" s="97"/>
      <c r="AB18" s="114"/>
      <c r="AC18" s="284"/>
      <c r="AE18" s="204"/>
      <c r="AF18" s="211"/>
      <c r="AG18" s="211"/>
    </row>
    <row r="19" spans="1:33" ht="12.75">
      <c r="A19" s="196" t="s">
        <v>237</v>
      </c>
      <c r="B19" s="26"/>
      <c r="C19" s="284">
        <f>+C13-C17</f>
        <v>386079</v>
      </c>
      <c r="D19" s="115">
        <f>+D13-D17</f>
        <v>0</v>
      </c>
      <c r="E19" s="116">
        <f>+E13-E17</f>
        <v>0</v>
      </c>
      <c r="F19" s="204"/>
      <c r="G19" s="330">
        <f>+G13-G17</f>
        <v>311612</v>
      </c>
      <c r="H19" s="115">
        <f>+H13-H17</f>
        <v>328512</v>
      </c>
      <c r="I19" s="115">
        <f>+I13-I17</f>
        <v>335864</v>
      </c>
      <c r="J19" s="116">
        <f>+J13-J17</f>
        <v>376291</v>
      </c>
      <c r="K19" s="284">
        <f>+K13-K17</f>
        <v>1352279</v>
      </c>
      <c r="L19" s="204"/>
      <c r="M19" s="330">
        <f>+M13-M17</f>
        <v>256004</v>
      </c>
      <c r="N19" s="115">
        <f>+N13-N17</f>
        <v>239362</v>
      </c>
      <c r="O19" s="115">
        <f>+O13-O17</f>
        <v>256764</v>
      </c>
      <c r="P19" s="116">
        <f>+P13-P17</f>
        <v>312194</v>
      </c>
      <c r="Q19" s="284">
        <f>+Q13-Q17</f>
        <v>1064314</v>
      </c>
      <c r="R19" s="115"/>
      <c r="S19" s="330">
        <f>+S13-S17</f>
        <v>172524</v>
      </c>
      <c r="T19" s="115">
        <f>+T13-T17</f>
        <v>175659</v>
      </c>
      <c r="U19" s="115">
        <f>+U13-U17</f>
        <v>197253</v>
      </c>
      <c r="V19" s="116">
        <f>+V13-V17</f>
        <v>258079</v>
      </c>
      <c r="W19" s="284">
        <f>+W13-W17</f>
        <v>803515</v>
      </c>
      <c r="X19" s="26"/>
      <c r="Y19" s="330">
        <f>+Y13-Y17</f>
        <v>187056</v>
      </c>
      <c r="Z19" s="115">
        <f>+Z13-Z17</f>
        <v>175835</v>
      </c>
      <c r="AA19" s="115">
        <f>+AA13-AA17</f>
        <v>155509</v>
      </c>
      <c r="AB19" s="116">
        <f>+AB13-AB17</f>
        <v>160735</v>
      </c>
      <c r="AC19" s="284">
        <f>+AC13-AC17</f>
        <v>679135</v>
      </c>
      <c r="AE19" s="204"/>
      <c r="AF19" s="211"/>
      <c r="AG19" s="211"/>
    </row>
    <row r="20" spans="1:33" ht="12.75">
      <c r="A20" s="79"/>
      <c r="B20" s="26"/>
      <c r="C20" s="285"/>
      <c r="D20" s="97"/>
      <c r="E20" s="114"/>
      <c r="F20" s="204"/>
      <c r="G20" s="331"/>
      <c r="H20" s="97"/>
      <c r="I20" s="97"/>
      <c r="J20" s="114"/>
      <c r="K20" s="285"/>
      <c r="L20" s="204"/>
      <c r="M20" s="331"/>
      <c r="N20" s="97"/>
      <c r="O20" s="97"/>
      <c r="P20" s="114"/>
      <c r="Q20" s="285"/>
      <c r="R20" s="115"/>
      <c r="S20" s="331"/>
      <c r="T20" s="97"/>
      <c r="U20" s="97"/>
      <c r="V20" s="114"/>
      <c r="W20" s="285"/>
      <c r="X20" s="26"/>
      <c r="Y20" s="331"/>
      <c r="Z20" s="97"/>
      <c r="AA20" s="97"/>
      <c r="AB20" s="114"/>
      <c r="AC20" s="285"/>
      <c r="AE20" s="204"/>
      <c r="AF20" s="211"/>
      <c r="AG20" s="211"/>
    </row>
    <row r="21" spans="1:33" ht="12.75">
      <c r="A21" s="78" t="s">
        <v>256</v>
      </c>
      <c r="B21" s="29"/>
      <c r="C21" s="285">
        <f>170375</f>
        <v>170375</v>
      </c>
      <c r="D21" s="97"/>
      <c r="E21" s="114"/>
      <c r="F21" s="204"/>
      <c r="G21" s="331">
        <v>127397</v>
      </c>
      <c r="H21" s="97">
        <v>134019</v>
      </c>
      <c r="I21" s="97">
        <v>136349</v>
      </c>
      <c r="J21" s="114">
        <v>155987</v>
      </c>
      <c r="K21" s="285">
        <f>J21+I21+H21+G21</f>
        <v>553752</v>
      </c>
      <c r="L21" s="204"/>
      <c r="M21" s="331">
        <v>109279</v>
      </c>
      <c r="N21" s="97">
        <v>105013</v>
      </c>
      <c r="O21" s="97">
        <v>113205</v>
      </c>
      <c r="P21" s="114">
        <v>134435</v>
      </c>
      <c r="Q21" s="285">
        <f>P21+O21+N21+M21</f>
        <v>461932</v>
      </c>
      <c r="R21" s="115"/>
      <c r="S21" s="331">
        <f>92353+1</f>
        <v>92354</v>
      </c>
      <c r="T21" s="97">
        <v>89864</v>
      </c>
      <c r="U21" s="97">
        <v>95364</v>
      </c>
      <c r="V21" s="114">
        <v>115652</v>
      </c>
      <c r="W21" s="285">
        <f>V21+U21+T21+S21</f>
        <v>393234</v>
      </c>
      <c r="X21" s="29"/>
      <c r="Y21" s="331">
        <f>93655-1</f>
        <v>93654</v>
      </c>
      <c r="Z21" s="97">
        <v>88246</v>
      </c>
      <c r="AA21" s="97">
        <v>88500</v>
      </c>
      <c r="AB21" s="114">
        <f>87268-1</f>
        <v>87267</v>
      </c>
      <c r="AC21" s="285">
        <f>AB21+AA21+Z21+Y21</f>
        <v>357667</v>
      </c>
      <c r="AE21" s="204"/>
      <c r="AF21" s="211"/>
      <c r="AG21" s="211"/>
    </row>
    <row r="22" spans="1:33" ht="12.75">
      <c r="A22" s="78"/>
      <c r="B22" s="29"/>
      <c r="C22" s="285"/>
      <c r="D22" s="97"/>
      <c r="E22" s="114"/>
      <c r="F22" s="204"/>
      <c r="G22" s="331"/>
      <c r="H22" s="97"/>
      <c r="I22" s="97"/>
      <c r="J22" s="114"/>
      <c r="K22" s="285"/>
      <c r="L22" s="204"/>
      <c r="M22" s="331"/>
      <c r="N22" s="97"/>
      <c r="O22" s="97"/>
      <c r="P22" s="114"/>
      <c r="Q22" s="285"/>
      <c r="R22" s="115"/>
      <c r="S22" s="331"/>
      <c r="T22" s="97"/>
      <c r="U22" s="97"/>
      <c r="V22" s="114"/>
      <c r="W22" s="285"/>
      <c r="X22" s="29"/>
      <c r="Y22" s="331"/>
      <c r="Z22" s="97"/>
      <c r="AA22" s="97"/>
      <c r="AB22" s="114"/>
      <c r="AC22" s="285"/>
      <c r="AE22" s="204"/>
      <c r="AF22" s="211"/>
      <c r="AG22" s="211"/>
    </row>
    <row r="23" spans="1:33" ht="12.75">
      <c r="A23" s="78" t="s">
        <v>257</v>
      </c>
      <c r="B23" s="29"/>
      <c r="C23" s="285">
        <f>99392</f>
        <v>99392</v>
      </c>
      <c r="D23" s="97"/>
      <c r="E23" s="114"/>
      <c r="F23" s="204"/>
      <c r="G23" s="331">
        <v>65852</v>
      </c>
      <c r="H23" s="97">
        <v>72995</v>
      </c>
      <c r="I23" s="97">
        <v>74034</v>
      </c>
      <c r="J23" s="114">
        <v>88731</v>
      </c>
      <c r="K23" s="285">
        <f>J23+I23+H23+G23</f>
        <v>301612</v>
      </c>
      <c r="L23" s="204"/>
      <c r="M23" s="331">
        <v>57881</v>
      </c>
      <c r="N23" s="97">
        <v>58342</v>
      </c>
      <c r="O23" s="97">
        <v>59942</v>
      </c>
      <c r="P23" s="114">
        <v>63239</v>
      </c>
      <c r="Q23" s="285">
        <f>P23+O23+N23+M23</f>
        <v>239404</v>
      </c>
      <c r="R23" s="115"/>
      <c r="S23" s="331">
        <v>51579</v>
      </c>
      <c r="T23" s="97">
        <v>49664</v>
      </c>
      <c r="U23" s="97">
        <v>53004</v>
      </c>
      <c r="V23" s="114">
        <v>55102</v>
      </c>
      <c r="W23" s="285">
        <f>V23+U23+T23+S23+10</f>
        <v>209359</v>
      </c>
      <c r="X23" s="29"/>
      <c r="Y23" s="331">
        <v>49693</v>
      </c>
      <c r="Z23" s="97">
        <v>51022</v>
      </c>
      <c r="AA23" s="97">
        <v>45287</v>
      </c>
      <c r="AB23" s="114">
        <v>44250</v>
      </c>
      <c r="AC23" s="285">
        <f>AB23+AA23+Z23+Y23</f>
        <v>190252</v>
      </c>
      <c r="AE23" s="204"/>
      <c r="AF23" s="211"/>
      <c r="AG23" s="211"/>
    </row>
    <row r="24" spans="1:33" ht="12.75">
      <c r="A24" s="78"/>
      <c r="B24" s="29"/>
      <c r="C24" s="285"/>
      <c r="D24" s="97"/>
      <c r="E24" s="114"/>
      <c r="F24" s="204"/>
      <c r="G24" s="331"/>
      <c r="H24" s="97"/>
      <c r="I24" s="97"/>
      <c r="J24" s="114"/>
      <c r="K24" s="285"/>
      <c r="L24" s="204"/>
      <c r="M24" s="331"/>
      <c r="N24" s="97"/>
      <c r="O24" s="97"/>
      <c r="P24" s="114"/>
      <c r="Q24" s="285"/>
      <c r="R24" s="115"/>
      <c r="S24" s="331"/>
      <c r="T24" s="97"/>
      <c r="U24" s="97"/>
      <c r="V24" s="114"/>
      <c r="W24" s="285"/>
      <c r="X24" s="29"/>
      <c r="Y24" s="331"/>
      <c r="Z24" s="97"/>
      <c r="AA24" s="97"/>
      <c r="AB24" s="114"/>
      <c r="AC24" s="285"/>
      <c r="AE24" s="204"/>
      <c r="AF24" s="211"/>
      <c r="AG24" s="211"/>
    </row>
    <row r="25" spans="1:33" s="2" customFormat="1" ht="12.75">
      <c r="A25" s="78" t="s">
        <v>258</v>
      </c>
      <c r="B25" s="29"/>
      <c r="C25" s="285">
        <v>56960</v>
      </c>
      <c r="D25" s="97"/>
      <c r="E25" s="114"/>
      <c r="F25" s="204"/>
      <c r="G25" s="331">
        <v>27741</v>
      </c>
      <c r="H25" s="97">
        <v>32604</v>
      </c>
      <c r="I25" s="97">
        <v>32444</v>
      </c>
      <c r="J25" s="114">
        <v>34301</v>
      </c>
      <c r="K25" s="285">
        <f>J25+I25+H25+G25</f>
        <v>127090</v>
      </c>
      <c r="L25" s="204"/>
      <c r="M25" s="331">
        <v>27073</v>
      </c>
      <c r="N25" s="97">
        <v>22946</v>
      </c>
      <c r="O25" s="97">
        <v>26837</v>
      </c>
      <c r="P25" s="114">
        <v>24559</v>
      </c>
      <c r="Q25" s="285">
        <f>P25+O25+N25+M25</f>
        <v>101415</v>
      </c>
      <c r="R25" s="115"/>
      <c r="S25" s="331">
        <v>21984</v>
      </c>
      <c r="T25" s="97">
        <v>22190</v>
      </c>
      <c r="U25" s="97">
        <v>20945</v>
      </c>
      <c r="V25" s="114">
        <v>26393</v>
      </c>
      <c r="W25" s="285">
        <f>V25+U25+T25+S25</f>
        <v>91512</v>
      </c>
      <c r="X25" s="29"/>
      <c r="Y25" s="331">
        <v>20979</v>
      </c>
      <c r="Z25" s="97">
        <v>22439</v>
      </c>
      <c r="AA25" s="97">
        <v>16281</v>
      </c>
      <c r="AB25" s="114">
        <v>20668</v>
      </c>
      <c r="AC25" s="285">
        <f>AB25+AA25+Z25+Y25</f>
        <v>80367</v>
      </c>
      <c r="AE25" s="204"/>
      <c r="AF25" s="202"/>
      <c r="AG25" s="202"/>
    </row>
    <row r="26" spans="1:33" s="2" customFormat="1" ht="12.75">
      <c r="A26" s="78"/>
      <c r="B26" s="29"/>
      <c r="C26" s="285"/>
      <c r="D26" s="97"/>
      <c r="E26" s="114"/>
      <c r="F26" s="204"/>
      <c r="G26" s="331"/>
      <c r="H26" s="97"/>
      <c r="I26" s="97"/>
      <c r="J26" s="114"/>
      <c r="K26" s="285"/>
      <c r="L26" s="204"/>
      <c r="M26" s="331"/>
      <c r="N26" s="97"/>
      <c r="O26" s="97"/>
      <c r="P26" s="114"/>
      <c r="Q26" s="285"/>
      <c r="R26" s="115"/>
      <c r="S26" s="331"/>
      <c r="T26" s="97"/>
      <c r="U26" s="97"/>
      <c r="V26" s="114"/>
      <c r="W26" s="285"/>
      <c r="X26" s="29"/>
      <c r="Y26" s="331"/>
      <c r="Z26" s="97"/>
      <c r="AA26" s="97"/>
      <c r="AB26" s="114"/>
      <c r="AC26" s="285"/>
      <c r="AE26" s="204"/>
      <c r="AF26" s="202"/>
      <c r="AG26" s="202"/>
    </row>
    <row r="27" spans="1:33" ht="12.75">
      <c r="A27" s="78" t="s">
        <v>259</v>
      </c>
      <c r="B27" s="29"/>
      <c r="C27" s="286"/>
      <c r="D27" s="98"/>
      <c r="E27" s="117"/>
      <c r="F27" s="204"/>
      <c r="G27" s="337"/>
      <c r="H27" s="98"/>
      <c r="I27" s="98"/>
      <c r="J27" s="117"/>
      <c r="K27" s="286"/>
      <c r="L27" s="204"/>
      <c r="M27" s="337">
        <v>8250</v>
      </c>
      <c r="N27" s="98">
        <v>3717</v>
      </c>
      <c r="O27" s="98">
        <v>2922</v>
      </c>
      <c r="P27" s="117">
        <v>11811</v>
      </c>
      <c r="Q27" s="286">
        <f>P27+O27+N27+M27</f>
        <v>26700</v>
      </c>
      <c r="R27" s="115"/>
      <c r="S27" s="337"/>
      <c r="T27" s="98"/>
      <c r="U27" s="98"/>
      <c r="V27" s="117">
        <v>3183</v>
      </c>
      <c r="W27" s="286">
        <f>V27+U27+T27+S27</f>
        <v>3183</v>
      </c>
      <c r="X27" s="29"/>
      <c r="Y27" s="337">
        <v>1542</v>
      </c>
      <c r="Z27" s="98">
        <v>3735</v>
      </c>
      <c r="AA27" s="98">
        <v>13286</v>
      </c>
      <c r="AB27" s="117">
        <v>7324</v>
      </c>
      <c r="AC27" s="286">
        <f>AB27+AA27+Z27+Y27</f>
        <v>25887</v>
      </c>
      <c r="AE27" s="204"/>
      <c r="AF27" s="211"/>
      <c r="AG27" s="211"/>
    </row>
    <row r="28" spans="1:33" ht="12.75">
      <c r="A28" s="78"/>
      <c r="B28" s="29"/>
      <c r="C28" s="285"/>
      <c r="D28" s="97"/>
      <c r="E28" s="114"/>
      <c r="F28" s="204"/>
      <c r="G28" s="331"/>
      <c r="H28" s="97"/>
      <c r="I28" s="97"/>
      <c r="J28" s="114"/>
      <c r="K28" s="285"/>
      <c r="L28" s="204"/>
      <c r="M28" s="331"/>
      <c r="N28" s="97"/>
      <c r="O28" s="97"/>
      <c r="P28" s="114"/>
      <c r="Q28" s="285"/>
      <c r="R28" s="115"/>
      <c r="S28" s="331"/>
      <c r="T28" s="97"/>
      <c r="U28" s="97"/>
      <c r="V28" s="114"/>
      <c r="W28" s="285"/>
      <c r="X28" s="29"/>
      <c r="Y28" s="331"/>
      <c r="Z28" s="97"/>
      <c r="AA28" s="97"/>
      <c r="AB28" s="114"/>
      <c r="AC28" s="285"/>
      <c r="AE28" s="204"/>
      <c r="AF28" s="211"/>
      <c r="AG28" s="211"/>
    </row>
    <row r="29" spans="1:33" ht="12.75">
      <c r="A29" s="197" t="s">
        <v>253</v>
      </c>
      <c r="B29" s="56"/>
      <c r="C29" s="284">
        <f>SUM(C21:C27)</f>
        <v>326727</v>
      </c>
      <c r="D29" s="115">
        <f>SUM(D21:D27)</f>
        <v>0</v>
      </c>
      <c r="E29" s="116">
        <f>SUM(E21:E27)</f>
        <v>0</v>
      </c>
      <c r="F29" s="204"/>
      <c r="G29" s="330">
        <f>SUM(G21:G27)</f>
        <v>220990</v>
      </c>
      <c r="H29" s="115">
        <f>SUM(H21:H27)</f>
        <v>239618</v>
      </c>
      <c r="I29" s="115">
        <f>SUM(I21:I27)</f>
        <v>242827</v>
      </c>
      <c r="J29" s="116">
        <f>SUM(J21:J27)</f>
        <v>279019</v>
      </c>
      <c r="K29" s="284">
        <f>SUM(K21:K27)</f>
        <v>982454</v>
      </c>
      <c r="L29" s="204"/>
      <c r="M29" s="330">
        <f>SUM(M21:M27)</f>
        <v>202483</v>
      </c>
      <c r="N29" s="115">
        <f>SUM(N21:N27)</f>
        <v>190018</v>
      </c>
      <c r="O29" s="115">
        <f>SUM(O21:O27)</f>
        <v>202906</v>
      </c>
      <c r="P29" s="116">
        <f>SUM(P21:P27)</f>
        <v>234044</v>
      </c>
      <c r="Q29" s="284">
        <f>SUM(Q21:Q27)</f>
        <v>829451</v>
      </c>
      <c r="R29" s="115"/>
      <c r="S29" s="330">
        <f>SUM(S21:S27)</f>
        <v>165917</v>
      </c>
      <c r="T29" s="115">
        <f>SUM(T21:T27)</f>
        <v>161718</v>
      </c>
      <c r="U29" s="115">
        <f>SUM(U21:U27)</f>
        <v>169313</v>
      </c>
      <c r="V29" s="116">
        <f>SUM(V21:V27)</f>
        <v>200330</v>
      </c>
      <c r="W29" s="284">
        <f>SUM(W21:W27)</f>
        <v>697288</v>
      </c>
      <c r="X29" s="56"/>
      <c r="Y29" s="330">
        <f>SUM(Y21:Y27)</f>
        <v>165868</v>
      </c>
      <c r="Z29" s="115">
        <f>SUM(Z21:Z27)</f>
        <v>165442</v>
      </c>
      <c r="AA29" s="115">
        <f>SUM(AA21:AA27)</f>
        <v>163354</v>
      </c>
      <c r="AB29" s="116">
        <f>SUM(AB21:AB27)</f>
        <v>159509</v>
      </c>
      <c r="AC29" s="284">
        <f>SUM(AC21:AC27)</f>
        <v>654173</v>
      </c>
      <c r="AE29" s="204"/>
      <c r="AF29" s="211"/>
      <c r="AG29" s="211"/>
    </row>
    <row r="30" spans="1:33" ht="12.75">
      <c r="A30" s="78"/>
      <c r="B30" s="29"/>
      <c r="C30" s="284"/>
      <c r="D30" s="115"/>
      <c r="E30" s="116"/>
      <c r="F30" s="204"/>
      <c r="G30" s="330"/>
      <c r="H30" s="115"/>
      <c r="I30" s="115"/>
      <c r="J30" s="116"/>
      <c r="K30" s="284"/>
      <c r="L30" s="204"/>
      <c r="M30" s="330"/>
      <c r="N30" s="115"/>
      <c r="O30" s="115"/>
      <c r="P30" s="116"/>
      <c r="Q30" s="284"/>
      <c r="R30" s="115"/>
      <c r="S30" s="330"/>
      <c r="T30" s="115"/>
      <c r="U30" s="115"/>
      <c r="V30" s="116"/>
      <c r="W30" s="284"/>
      <c r="X30" s="29"/>
      <c r="Y30" s="330"/>
      <c r="Z30" s="115"/>
      <c r="AA30" s="115"/>
      <c r="AB30" s="116"/>
      <c r="AC30" s="284"/>
      <c r="AE30" s="204"/>
      <c r="AF30" s="211"/>
      <c r="AG30" s="211"/>
    </row>
    <row r="31" spans="1:33" ht="12.75">
      <c r="A31" s="79" t="s">
        <v>69</v>
      </c>
      <c r="B31" s="56"/>
      <c r="C31" s="284">
        <f>+C19-C29</f>
        <v>59352</v>
      </c>
      <c r="D31" s="115">
        <f>+D19-D29</f>
        <v>0</v>
      </c>
      <c r="E31" s="116">
        <f>+E19-E29</f>
        <v>0</v>
      </c>
      <c r="F31" s="204"/>
      <c r="G31" s="330">
        <f>+G19-G29</f>
        <v>90622</v>
      </c>
      <c r="H31" s="115">
        <f>+H19-H29</f>
        <v>88894</v>
      </c>
      <c r="I31" s="115">
        <f>+I19-I29</f>
        <v>93037</v>
      </c>
      <c r="J31" s="116">
        <f>+J19-J29</f>
        <v>97272</v>
      </c>
      <c r="K31" s="284">
        <f>+K19-K29</f>
        <v>369825</v>
      </c>
      <c r="L31" s="204"/>
      <c r="M31" s="330">
        <f>+M19-M29</f>
        <v>53521</v>
      </c>
      <c r="N31" s="115">
        <f>+N19-N29</f>
        <v>49344</v>
      </c>
      <c r="O31" s="115">
        <f>+O19-O29</f>
        <v>53858</v>
      </c>
      <c r="P31" s="116">
        <f>+P19-P29</f>
        <v>78150</v>
      </c>
      <c r="Q31" s="284">
        <f>+Q19-Q29</f>
        <v>234863</v>
      </c>
      <c r="R31" s="115"/>
      <c r="S31" s="330">
        <f>+S19-S29</f>
        <v>6607</v>
      </c>
      <c r="T31" s="115">
        <f>+T19-T29</f>
        <v>13941</v>
      </c>
      <c r="U31" s="115">
        <f>+U19-U29</f>
        <v>27940</v>
      </c>
      <c r="V31" s="116">
        <f>+V19-V29</f>
        <v>57749</v>
      </c>
      <c r="W31" s="284">
        <f>+W19-W29</f>
        <v>106227</v>
      </c>
      <c r="X31" s="56"/>
      <c r="Y31" s="330">
        <f>+Y19-Y29</f>
        <v>21188</v>
      </c>
      <c r="Z31" s="115">
        <f>+Z19-Z29</f>
        <v>10393</v>
      </c>
      <c r="AA31" s="115">
        <f>+AA19-AA29</f>
        <v>-7845</v>
      </c>
      <c r="AB31" s="116">
        <f>+AB19-AB29</f>
        <v>1226</v>
      </c>
      <c r="AC31" s="284">
        <f>+AC19-AC29</f>
        <v>24962</v>
      </c>
      <c r="AE31" s="204"/>
      <c r="AF31" s="211"/>
      <c r="AG31" s="211"/>
    </row>
    <row r="32" spans="1:33" ht="12.75">
      <c r="A32" s="78"/>
      <c r="B32" s="29"/>
      <c r="C32" s="285"/>
      <c r="D32" s="97"/>
      <c r="E32" s="114"/>
      <c r="F32" s="204"/>
      <c r="G32" s="331"/>
      <c r="H32" s="97"/>
      <c r="I32" s="97"/>
      <c r="J32" s="114"/>
      <c r="K32" s="285"/>
      <c r="L32" s="204"/>
      <c r="M32" s="331"/>
      <c r="N32" s="97"/>
      <c r="O32" s="97"/>
      <c r="P32" s="114"/>
      <c r="Q32" s="285"/>
      <c r="R32" s="115"/>
      <c r="S32" s="331"/>
      <c r="T32" s="97"/>
      <c r="U32" s="97"/>
      <c r="V32" s="114"/>
      <c r="W32" s="285"/>
      <c r="X32" s="29"/>
      <c r="Y32" s="331"/>
      <c r="Z32" s="97"/>
      <c r="AA32" s="97"/>
      <c r="AB32" s="114"/>
      <c r="AC32" s="285"/>
      <c r="AE32" s="204"/>
      <c r="AF32" s="211"/>
      <c r="AG32" s="211"/>
    </row>
    <row r="33" spans="1:33" ht="12.75">
      <c r="A33" s="78" t="s">
        <v>39</v>
      </c>
      <c r="B33" s="29"/>
      <c r="C33" s="286">
        <v>3457</v>
      </c>
      <c r="D33" s="98"/>
      <c r="E33" s="117"/>
      <c r="F33" s="204"/>
      <c r="G33" s="337">
        <v>3012</v>
      </c>
      <c r="H33" s="98">
        <v>2832</v>
      </c>
      <c r="I33" s="98">
        <v>3167</v>
      </c>
      <c r="J33" s="117">
        <f>4151-2</f>
        <v>4149</v>
      </c>
      <c r="K33" s="286">
        <f>J33+I33+H33+G33</f>
        <v>13160</v>
      </c>
      <c r="L33" s="204"/>
      <c r="M33" s="337">
        <v>2416</v>
      </c>
      <c r="N33" s="98">
        <v>2179</v>
      </c>
      <c r="O33" s="98">
        <v>2801</v>
      </c>
      <c r="P33" s="117">
        <v>4059</v>
      </c>
      <c r="Q33" s="286">
        <f>P33+O33+N33+M33-10</f>
        <v>11445</v>
      </c>
      <c r="R33" s="115"/>
      <c r="S33" s="337">
        <v>3272</v>
      </c>
      <c r="T33" s="98">
        <v>3070</v>
      </c>
      <c r="U33" s="98">
        <v>1805</v>
      </c>
      <c r="V33" s="117">
        <v>8812</v>
      </c>
      <c r="W33" s="286">
        <f>V33+U33+T33+S33</f>
        <v>16959</v>
      </c>
      <c r="X33" s="29"/>
      <c r="Y33" s="337">
        <v>2978</v>
      </c>
      <c r="Z33" s="98">
        <v>5716</v>
      </c>
      <c r="AA33" s="98">
        <v>2489</v>
      </c>
      <c r="AB33" s="117">
        <v>2321</v>
      </c>
      <c r="AC33" s="286">
        <f>AB33+AA33+Z33+Y33</f>
        <v>13504</v>
      </c>
      <c r="AE33" s="204"/>
      <c r="AF33" s="211"/>
      <c r="AG33" s="211"/>
    </row>
    <row r="34" spans="1:33" ht="12.75">
      <c r="A34" s="78"/>
      <c r="B34" s="29"/>
      <c r="C34" s="285"/>
      <c r="D34" s="97"/>
      <c r="E34" s="114"/>
      <c r="F34" s="204"/>
      <c r="G34" s="331"/>
      <c r="H34" s="97"/>
      <c r="I34" s="97"/>
      <c r="J34" s="114"/>
      <c r="K34" s="285"/>
      <c r="L34" s="204"/>
      <c r="M34" s="331"/>
      <c r="N34" s="97"/>
      <c r="O34" s="97"/>
      <c r="P34" s="114"/>
      <c r="Q34" s="285"/>
      <c r="R34" s="115"/>
      <c r="S34" s="331"/>
      <c r="T34" s="97"/>
      <c r="U34" s="97"/>
      <c r="V34" s="114"/>
      <c r="W34" s="285"/>
      <c r="X34" s="29"/>
      <c r="Y34" s="331"/>
      <c r="Z34" s="97"/>
      <c r="AA34" s="97"/>
      <c r="AB34" s="114"/>
      <c r="AC34" s="285"/>
      <c r="AE34" s="204"/>
      <c r="AF34" s="211"/>
      <c r="AG34" s="211"/>
    </row>
    <row r="35" spans="1:33" ht="12.75">
      <c r="A35" s="79" t="s">
        <v>43</v>
      </c>
      <c r="B35" s="56"/>
      <c r="C35" s="285">
        <f>C31+C33</f>
        <v>62809</v>
      </c>
      <c r="D35" s="115">
        <f>D31+D33</f>
        <v>0</v>
      </c>
      <c r="E35" s="116">
        <f>E31+E33</f>
        <v>0</v>
      </c>
      <c r="F35" s="204"/>
      <c r="G35" s="331">
        <f>G31+G33</f>
        <v>93634</v>
      </c>
      <c r="H35" s="115">
        <f>H31+H33</f>
        <v>91726</v>
      </c>
      <c r="I35" s="115">
        <f>I31+I33</f>
        <v>96204</v>
      </c>
      <c r="J35" s="116">
        <f>J31+J33</f>
        <v>101421</v>
      </c>
      <c r="K35" s="284">
        <f>K31+K33</f>
        <v>382985</v>
      </c>
      <c r="L35" s="204"/>
      <c r="M35" s="331">
        <f>M31+M33</f>
        <v>55937</v>
      </c>
      <c r="N35" s="115">
        <f>N31+N33</f>
        <v>51523</v>
      </c>
      <c r="O35" s="115">
        <f>O31+O33</f>
        <v>56659</v>
      </c>
      <c r="P35" s="116">
        <f>P31+P33</f>
        <v>82209</v>
      </c>
      <c r="Q35" s="284">
        <f>Q31+Q33</f>
        <v>246308</v>
      </c>
      <c r="R35" s="115"/>
      <c r="S35" s="331">
        <f>S31+S33</f>
        <v>9879</v>
      </c>
      <c r="T35" s="115">
        <f>T31+T33</f>
        <v>17011</v>
      </c>
      <c r="U35" s="115">
        <f>U31+U33</f>
        <v>29745</v>
      </c>
      <c r="V35" s="116">
        <f>V31+V33</f>
        <v>66561</v>
      </c>
      <c r="W35" s="284">
        <f>W31+W33</f>
        <v>123186</v>
      </c>
      <c r="X35" s="56"/>
      <c r="Y35" s="331">
        <f>Y31+Y33</f>
        <v>24166</v>
      </c>
      <c r="Z35" s="115">
        <f>Z31+Z33</f>
        <v>16109</v>
      </c>
      <c r="AA35" s="115">
        <f>AA31+AA33</f>
        <v>-5356</v>
      </c>
      <c r="AB35" s="116">
        <f>AB31+AB33</f>
        <v>3547</v>
      </c>
      <c r="AC35" s="284">
        <f>AC31+AC33</f>
        <v>38466</v>
      </c>
      <c r="AE35" s="204"/>
      <c r="AF35" s="211"/>
      <c r="AG35" s="211"/>
    </row>
    <row r="36" spans="1:33" ht="12.75">
      <c r="A36" s="78"/>
      <c r="B36" s="29"/>
      <c r="C36" s="285"/>
      <c r="D36" s="97"/>
      <c r="E36" s="114"/>
      <c r="F36" s="204"/>
      <c r="G36" s="331"/>
      <c r="H36" s="97"/>
      <c r="I36" s="97"/>
      <c r="J36" s="114"/>
      <c r="K36" s="285"/>
      <c r="L36" s="204"/>
      <c r="M36" s="331"/>
      <c r="N36" s="97"/>
      <c r="O36" s="97"/>
      <c r="P36" s="114"/>
      <c r="Q36" s="285"/>
      <c r="R36" s="115"/>
      <c r="S36" s="331"/>
      <c r="T36" s="97"/>
      <c r="U36" s="97"/>
      <c r="V36" s="114"/>
      <c r="W36" s="285"/>
      <c r="X36" s="29"/>
      <c r="Y36" s="331"/>
      <c r="Z36" s="97"/>
      <c r="AA36" s="97"/>
      <c r="AB36" s="114"/>
      <c r="AC36" s="285"/>
      <c r="AE36" s="204"/>
      <c r="AF36" s="211"/>
      <c r="AG36" s="211"/>
    </row>
    <row r="37" spans="1:33" ht="12.75">
      <c r="A37" s="80" t="s">
        <v>260</v>
      </c>
      <c r="B37" s="26"/>
      <c r="C37" s="286">
        <v>-14307</v>
      </c>
      <c r="D37" s="98"/>
      <c r="E37" s="117"/>
      <c r="F37" s="204"/>
      <c r="G37" s="337">
        <v>-17556</v>
      </c>
      <c r="H37" s="98">
        <v>-16428</v>
      </c>
      <c r="I37" s="98">
        <v>-1667</v>
      </c>
      <c r="J37" s="117">
        <v>-18439</v>
      </c>
      <c r="K37" s="286">
        <f>J37+I37+H37+G37</f>
        <v>-54090</v>
      </c>
      <c r="L37" s="204"/>
      <c r="M37" s="337">
        <v>-13432</v>
      </c>
      <c r="N37" s="98">
        <v>-12358</v>
      </c>
      <c r="O37" s="98">
        <v>17411</v>
      </c>
      <c r="P37" s="117">
        <v>-16441</v>
      </c>
      <c r="Q37" s="286">
        <f>P37+O37+N37+M37</f>
        <v>-24820</v>
      </c>
      <c r="R37" s="115"/>
      <c r="S37" s="337">
        <v>-2371</v>
      </c>
      <c r="T37" s="98">
        <v>15591</v>
      </c>
      <c r="U37" s="98">
        <v>-7139</v>
      </c>
      <c r="V37" s="117">
        <v>-8961</v>
      </c>
      <c r="W37" s="286">
        <f>V37+U37+T37+S37</f>
        <v>-2880</v>
      </c>
      <c r="X37" s="26"/>
      <c r="Y37" s="337">
        <v>-6525</v>
      </c>
      <c r="Z37" s="98">
        <v>-4349</v>
      </c>
      <c r="AA37" s="98">
        <v>1446</v>
      </c>
      <c r="AB37" s="117">
        <v>2866</v>
      </c>
      <c r="AC37" s="286">
        <f>AB37+AA37+Z37+Y37</f>
        <v>-6562</v>
      </c>
      <c r="AE37" s="204"/>
      <c r="AF37" s="211"/>
      <c r="AG37" s="211"/>
    </row>
    <row r="38" spans="1:33" ht="12.75">
      <c r="A38" s="78"/>
      <c r="B38" s="29"/>
      <c r="C38" s="285"/>
      <c r="D38" s="97"/>
      <c r="E38" s="114"/>
      <c r="F38" s="204"/>
      <c r="G38" s="331"/>
      <c r="H38" s="97"/>
      <c r="I38" s="97"/>
      <c r="J38" s="114"/>
      <c r="K38" s="285"/>
      <c r="L38" s="204"/>
      <c r="M38" s="331"/>
      <c r="N38" s="97"/>
      <c r="O38" s="97"/>
      <c r="P38" s="114"/>
      <c r="Q38" s="285"/>
      <c r="R38" s="115"/>
      <c r="S38" s="331"/>
      <c r="T38" s="97"/>
      <c r="U38" s="97"/>
      <c r="V38" s="114"/>
      <c r="W38" s="285"/>
      <c r="X38" s="29"/>
      <c r="Y38" s="331"/>
      <c r="Z38" s="97"/>
      <c r="AA38" s="97"/>
      <c r="AB38" s="114"/>
      <c r="AC38" s="285"/>
      <c r="AE38" s="204"/>
      <c r="AF38" s="211"/>
      <c r="AG38" s="211"/>
    </row>
    <row r="39" spans="1:33" s="8" customFormat="1" ht="13.5" thickBot="1">
      <c r="A39" s="80" t="s">
        <v>44</v>
      </c>
      <c r="B39" s="55"/>
      <c r="C39" s="398">
        <f>SUM(C35:C37)</f>
        <v>48502</v>
      </c>
      <c r="D39" s="227">
        <f>SUM(D35:D37)</f>
        <v>0</v>
      </c>
      <c r="E39" s="322">
        <f>SUM(E35:E37)</f>
        <v>0</v>
      </c>
      <c r="F39" s="212"/>
      <c r="G39" s="338">
        <f>SUM(G35:G37)</f>
        <v>76078</v>
      </c>
      <c r="H39" s="227">
        <f>SUM(H35:H37)</f>
        <v>75298</v>
      </c>
      <c r="I39" s="227">
        <f>SUM(I35:I37)</f>
        <v>94537</v>
      </c>
      <c r="J39" s="322">
        <f>SUM(J35:J37)</f>
        <v>82982</v>
      </c>
      <c r="K39" s="287">
        <f>SUM(K35:K37)</f>
        <v>328895</v>
      </c>
      <c r="L39" s="212"/>
      <c r="M39" s="338">
        <f>SUM(M35:M37)</f>
        <v>42505</v>
      </c>
      <c r="N39" s="227">
        <f>SUM(N35:N37)</f>
        <v>39165</v>
      </c>
      <c r="O39" s="227">
        <f>SUM(O35:O37)</f>
        <v>74070</v>
      </c>
      <c r="P39" s="322">
        <f>SUM(P35:P37)</f>
        <v>65768</v>
      </c>
      <c r="Q39" s="287">
        <f>SUM(Q35:Q37)</f>
        <v>221488</v>
      </c>
      <c r="R39" s="115"/>
      <c r="S39" s="338">
        <f>SUM(S35:S37)</f>
        <v>7508</v>
      </c>
      <c r="T39" s="227">
        <f>SUM(T35:T37)</f>
        <v>32602</v>
      </c>
      <c r="U39" s="227">
        <f>SUM(U35:U37)</f>
        <v>22606</v>
      </c>
      <c r="V39" s="322">
        <f>SUM(V35:V37)</f>
        <v>57600</v>
      </c>
      <c r="W39" s="287">
        <f>SUM(W35:W37)</f>
        <v>120306</v>
      </c>
      <c r="X39" s="55"/>
      <c r="Y39" s="338">
        <f>SUM(Y35:Y37)</f>
        <v>17641</v>
      </c>
      <c r="Z39" s="227">
        <f>SUM(Z35:Z37)</f>
        <v>11760</v>
      </c>
      <c r="AA39" s="227">
        <f>SUM(AA35:AA37)</f>
        <v>-3910</v>
      </c>
      <c r="AB39" s="322">
        <f>SUM(AB35:AB37)</f>
        <v>6413</v>
      </c>
      <c r="AC39" s="287">
        <f>SUM(AC35:AC37)</f>
        <v>31904</v>
      </c>
      <c r="AE39" s="212"/>
      <c r="AF39" s="213"/>
      <c r="AG39" s="213"/>
    </row>
    <row r="40" spans="1:33" ht="13.5" thickTop="1">
      <c r="A40" s="78"/>
      <c r="B40" s="29"/>
      <c r="C40" s="290"/>
      <c r="D40" s="55"/>
      <c r="E40" s="323"/>
      <c r="F40" s="202"/>
      <c r="G40" s="332"/>
      <c r="H40" s="55"/>
      <c r="I40" s="55"/>
      <c r="J40" s="323"/>
      <c r="K40" s="288"/>
      <c r="L40" s="202"/>
      <c r="M40" s="332"/>
      <c r="N40" s="55"/>
      <c r="O40" s="55"/>
      <c r="P40" s="323"/>
      <c r="Q40" s="288"/>
      <c r="R40" s="55"/>
      <c r="S40" s="332"/>
      <c r="T40" s="55"/>
      <c r="U40" s="55"/>
      <c r="V40" s="323"/>
      <c r="W40" s="288"/>
      <c r="X40" s="29"/>
      <c r="Y40" s="332"/>
      <c r="Z40" s="55"/>
      <c r="AA40" s="55"/>
      <c r="AB40" s="323"/>
      <c r="AC40" s="288"/>
      <c r="AE40" s="202"/>
      <c r="AF40" s="211"/>
      <c r="AG40" s="211"/>
    </row>
    <row r="41" spans="1:33" s="7" customFormat="1" ht="13.5" thickBot="1">
      <c r="A41" s="81" t="s">
        <v>40</v>
      </c>
      <c r="B41" s="65"/>
      <c r="C41" s="399">
        <f>C39/C45</f>
        <v>0.21061819318754235</v>
      </c>
      <c r="D41" s="228">
        <v>0</v>
      </c>
      <c r="E41" s="75">
        <v>0</v>
      </c>
      <c r="F41" s="215"/>
      <c r="G41" s="339">
        <f>G39/G45</f>
        <v>0.33409305491513513</v>
      </c>
      <c r="H41" s="228">
        <f>H39/H45</f>
        <v>0.32930978683950424</v>
      </c>
      <c r="I41" s="228">
        <f>I39/I45</f>
        <v>0.4117877661960911</v>
      </c>
      <c r="J41" s="75">
        <f>J39/J45</f>
        <v>0.36121062276642885</v>
      </c>
      <c r="K41" s="289">
        <f>K39/K45</f>
        <v>1.4364610721429756</v>
      </c>
      <c r="L41" s="215"/>
      <c r="M41" s="339">
        <f>M39/M45</f>
        <v>0.18966640488344697</v>
      </c>
      <c r="N41" s="228">
        <f>N39/N45</f>
        <v>0.17177330222276802</v>
      </c>
      <c r="O41" s="228">
        <f>O39/O45</f>
        <v>0.32512081747672533</v>
      </c>
      <c r="P41" s="75">
        <f>P39/P45</f>
        <v>0.28868278165752936</v>
      </c>
      <c r="Q41" s="289">
        <f>Q39/Q45</f>
        <v>0.9755633467820082</v>
      </c>
      <c r="R41" s="63"/>
      <c r="S41" s="339">
        <f>S39/S45</f>
        <v>0.033585477904173135</v>
      </c>
      <c r="T41" s="228">
        <f>T39/T45</f>
        <v>0.1462241936858346</v>
      </c>
      <c r="U41" s="228">
        <f>U39/U45</f>
        <v>0.1016274051429599</v>
      </c>
      <c r="V41" s="75">
        <f>V39/V45</f>
        <v>0.25837822804570065</v>
      </c>
      <c r="W41" s="289">
        <f>W39/W45</f>
        <v>0.5395057243949362</v>
      </c>
      <c r="X41" s="65"/>
      <c r="Y41" s="339">
        <f>Y39/Y45</f>
        <v>0.07788005209368033</v>
      </c>
      <c r="Z41" s="228">
        <f>Z39/Z45</f>
        <v>0.051875639623107594</v>
      </c>
      <c r="AA41" s="228">
        <f>AA39/AA45</f>
        <v>-0.017330100745061364</v>
      </c>
      <c r="AB41" s="75">
        <f>AB39/AB45</f>
        <v>0.02847223147173866</v>
      </c>
      <c r="AC41" s="289">
        <f>AC39/AC45</f>
        <v>0.1411244304861326</v>
      </c>
      <c r="AE41" s="215"/>
      <c r="AF41" s="214"/>
      <c r="AG41" s="214"/>
    </row>
    <row r="42" spans="1:33" ht="13.5" thickTop="1">
      <c r="A42" s="78"/>
      <c r="B42" s="4"/>
      <c r="C42" s="400"/>
      <c r="D42" s="56"/>
      <c r="E42" s="216"/>
      <c r="F42" s="202"/>
      <c r="G42" s="333"/>
      <c r="H42" s="56"/>
      <c r="I42" s="56"/>
      <c r="J42" s="216"/>
      <c r="K42" s="288"/>
      <c r="L42" s="202"/>
      <c r="M42" s="333"/>
      <c r="N42" s="56"/>
      <c r="O42" s="56"/>
      <c r="P42" s="216"/>
      <c r="Q42" s="288"/>
      <c r="R42" s="55"/>
      <c r="S42" s="333"/>
      <c r="T42" s="56"/>
      <c r="U42" s="56"/>
      <c r="V42" s="216"/>
      <c r="W42" s="288"/>
      <c r="X42" s="4"/>
      <c r="Y42" s="333"/>
      <c r="Z42" s="56"/>
      <c r="AA42" s="56"/>
      <c r="AB42" s="216"/>
      <c r="AC42" s="288"/>
      <c r="AE42" s="202"/>
      <c r="AF42" s="211"/>
      <c r="AG42" s="211"/>
    </row>
    <row r="43" spans="1:33" s="7" customFormat="1" ht="13.5" thickBot="1">
      <c r="A43" s="82" t="s">
        <v>41</v>
      </c>
      <c r="B43" s="66"/>
      <c r="C43" s="399">
        <f>C39/C47</f>
        <v>0.19821167316447214</v>
      </c>
      <c r="D43" s="228">
        <v>0</v>
      </c>
      <c r="E43" s="75">
        <v>0</v>
      </c>
      <c r="F43" s="215"/>
      <c r="G43" s="339">
        <f>G39/G47</f>
        <v>0.3052007445681825</v>
      </c>
      <c r="H43" s="228">
        <f>H39/H47</f>
        <v>0.3008189844592705</v>
      </c>
      <c r="I43" s="228">
        <f>I39/I47</f>
        <v>0.37896352951551737</v>
      </c>
      <c r="J43" s="75">
        <f>J39/J47</f>
        <v>0.33336681115695344</v>
      </c>
      <c r="K43" s="289">
        <f>K39/K47</f>
        <v>1.328621751108885</v>
      </c>
      <c r="L43" s="215"/>
      <c r="M43" s="339">
        <f>M39/M47</f>
        <v>0.17816947163246913</v>
      </c>
      <c r="N43" s="228">
        <f>N39/N47</f>
        <v>0.15628055082260273</v>
      </c>
      <c r="O43" s="228">
        <f>O39/O47</f>
        <v>0.2986151706343607</v>
      </c>
      <c r="P43" s="75">
        <f>P39/P47</f>
        <v>0.26028795998005333</v>
      </c>
      <c r="Q43" s="289">
        <f>Q39/Q47</f>
        <v>0.89679605793252</v>
      </c>
      <c r="R43" s="63"/>
      <c r="S43" s="339">
        <f>S39/S47</f>
        <v>0.03309063342912046</v>
      </c>
      <c r="T43" s="228">
        <f>T39/T47</f>
        <v>0.14367241174163467</v>
      </c>
      <c r="U43" s="228">
        <f>U39/U47</f>
        <v>0.09900452409419576</v>
      </c>
      <c r="V43" s="75">
        <f>V39/V47</f>
        <v>0.24032644341897744</v>
      </c>
      <c r="W43" s="289">
        <f>W39/W47</f>
        <v>0.5201207069484315</v>
      </c>
      <c r="X43" s="66"/>
      <c r="Y43" s="339">
        <f>Y39/Y47</f>
        <v>0.07449620783432712</v>
      </c>
      <c r="Z43" s="228">
        <f>Z39/Z47</f>
        <v>0.05145504902668575</v>
      </c>
      <c r="AA43" s="228">
        <f>AA39/AA47</f>
        <v>-0.017330100745061364</v>
      </c>
      <c r="AB43" s="75">
        <f>AB39/AB47</f>
        <v>0.02808740249558739</v>
      </c>
      <c r="AC43" s="289">
        <f>AC39/AC47</f>
        <v>0.13898497059464168</v>
      </c>
      <c r="AE43" s="215"/>
      <c r="AF43" s="214"/>
      <c r="AG43" s="214"/>
    </row>
    <row r="44" spans="1:33" ht="13.5" customHeight="1" thickTop="1">
      <c r="A44" s="78"/>
      <c r="B44" s="29"/>
      <c r="C44" s="290"/>
      <c r="D44" s="32"/>
      <c r="E44" s="89"/>
      <c r="F44" s="202"/>
      <c r="G44" s="332"/>
      <c r="H44" s="32"/>
      <c r="I44" s="32"/>
      <c r="J44" s="89"/>
      <c r="K44" s="290"/>
      <c r="L44" s="202"/>
      <c r="M44" s="332"/>
      <c r="N44" s="32"/>
      <c r="O44" s="32"/>
      <c r="P44" s="89"/>
      <c r="Q44" s="290"/>
      <c r="R44" s="55"/>
      <c r="S44" s="332"/>
      <c r="T44" s="32"/>
      <c r="U44" s="32"/>
      <c r="V44" s="89"/>
      <c r="W44" s="290"/>
      <c r="X44" s="29"/>
      <c r="Y44" s="332"/>
      <c r="Z44" s="32"/>
      <c r="AA44" s="32"/>
      <c r="AB44" s="89"/>
      <c r="AC44" s="290"/>
      <c r="AE44" s="202"/>
      <c r="AF44" s="211"/>
      <c r="AG44" s="211"/>
    </row>
    <row r="45" spans="1:33" ht="13.5" customHeight="1" thickBot="1">
      <c r="A45" s="79" t="s">
        <v>70</v>
      </c>
      <c r="B45" s="56"/>
      <c r="C45" s="398">
        <v>230284</v>
      </c>
      <c r="D45" s="227"/>
      <c r="E45" s="322"/>
      <c r="F45" s="204"/>
      <c r="G45" s="338">
        <v>227715</v>
      </c>
      <c r="H45" s="227">
        <v>228654</v>
      </c>
      <c r="I45" s="227">
        <v>229577</v>
      </c>
      <c r="J45" s="322">
        <v>229733</v>
      </c>
      <c r="K45" s="287">
        <v>228962</v>
      </c>
      <c r="L45" s="204"/>
      <c r="M45" s="338">
        <v>224104</v>
      </c>
      <c r="N45" s="227">
        <v>228004</v>
      </c>
      <c r="O45" s="227">
        <v>227823</v>
      </c>
      <c r="P45" s="322">
        <v>227821</v>
      </c>
      <c r="Q45" s="287">
        <v>227036</v>
      </c>
      <c r="R45" s="115"/>
      <c r="S45" s="338">
        <v>223549</v>
      </c>
      <c r="T45" s="227">
        <v>222959</v>
      </c>
      <c r="U45" s="227">
        <v>222440</v>
      </c>
      <c r="V45" s="322">
        <v>222929</v>
      </c>
      <c r="W45" s="287">
        <v>222993</v>
      </c>
      <c r="X45" s="56"/>
      <c r="Y45" s="338">
        <v>226515</v>
      </c>
      <c r="Z45" s="227">
        <v>226696</v>
      </c>
      <c r="AA45" s="227">
        <v>225619</v>
      </c>
      <c r="AB45" s="322">
        <v>225237</v>
      </c>
      <c r="AC45" s="287">
        <v>226070</v>
      </c>
      <c r="AE45" s="204"/>
      <c r="AF45" s="211"/>
      <c r="AG45" s="211"/>
    </row>
    <row r="46" spans="1:33" ht="13.5" thickTop="1">
      <c r="A46" s="78"/>
      <c r="B46" s="29"/>
      <c r="C46" s="285"/>
      <c r="D46" s="115"/>
      <c r="E46" s="116"/>
      <c r="F46" s="204"/>
      <c r="G46" s="331"/>
      <c r="H46" s="115"/>
      <c r="I46" s="115"/>
      <c r="J46" s="116"/>
      <c r="K46" s="284"/>
      <c r="L46" s="204"/>
      <c r="M46" s="331"/>
      <c r="N46" s="115"/>
      <c r="O46" s="115"/>
      <c r="P46" s="116"/>
      <c r="Q46" s="284"/>
      <c r="R46" s="115"/>
      <c r="S46" s="331"/>
      <c r="T46" s="115"/>
      <c r="U46" s="115"/>
      <c r="V46" s="116"/>
      <c r="W46" s="284"/>
      <c r="X46" s="29"/>
      <c r="Y46" s="331"/>
      <c r="Z46" s="115"/>
      <c r="AA46" s="115"/>
      <c r="AB46" s="116"/>
      <c r="AC46" s="284"/>
      <c r="AE46" s="204"/>
      <c r="AF46" s="211"/>
      <c r="AG46" s="211"/>
    </row>
    <row r="47" spans="1:33" ht="13.5" customHeight="1" thickBot="1">
      <c r="A47" s="79" t="s">
        <v>63</v>
      </c>
      <c r="B47" s="56"/>
      <c r="C47" s="398">
        <v>244698</v>
      </c>
      <c r="D47" s="227"/>
      <c r="E47" s="322"/>
      <c r="F47" s="204"/>
      <c r="G47" s="338">
        <v>249272</v>
      </c>
      <c r="H47" s="227">
        <v>250310</v>
      </c>
      <c r="I47" s="227">
        <v>249462</v>
      </c>
      <c r="J47" s="322">
        <v>248921</v>
      </c>
      <c r="K47" s="287">
        <v>247546</v>
      </c>
      <c r="L47" s="204"/>
      <c r="M47" s="338">
        <v>238565</v>
      </c>
      <c r="N47" s="227">
        <v>250607</v>
      </c>
      <c r="O47" s="227">
        <v>248045</v>
      </c>
      <c r="P47" s="322">
        <v>252674</v>
      </c>
      <c r="Q47" s="287">
        <v>246977</v>
      </c>
      <c r="R47" s="115"/>
      <c r="S47" s="338">
        <v>226892</v>
      </c>
      <c r="T47" s="227">
        <v>226919</v>
      </c>
      <c r="U47" s="227">
        <v>228333</v>
      </c>
      <c r="V47" s="322">
        <v>239674</v>
      </c>
      <c r="W47" s="287">
        <v>231304</v>
      </c>
      <c r="X47" s="56"/>
      <c r="Y47" s="338">
        <v>236804</v>
      </c>
      <c r="Z47" s="227">
        <v>228549</v>
      </c>
      <c r="AA47" s="227">
        <v>225619</v>
      </c>
      <c r="AB47" s="322">
        <v>228323</v>
      </c>
      <c r="AC47" s="287">
        <v>229550</v>
      </c>
      <c r="AE47" s="204"/>
      <c r="AF47" s="211"/>
      <c r="AG47" s="211"/>
    </row>
    <row r="48" spans="1:33" ht="14.25" thickBot="1" thickTop="1">
      <c r="A48" s="83"/>
      <c r="B48" s="4"/>
      <c r="C48" s="401"/>
      <c r="D48" s="226"/>
      <c r="E48" s="324"/>
      <c r="F48" s="202"/>
      <c r="G48" s="334"/>
      <c r="H48" s="226"/>
      <c r="I48" s="226"/>
      <c r="J48" s="324"/>
      <c r="K48" s="291"/>
      <c r="L48" s="202"/>
      <c r="M48" s="334"/>
      <c r="N48" s="226"/>
      <c r="O48" s="226"/>
      <c r="P48" s="324"/>
      <c r="Q48" s="291"/>
      <c r="R48" s="55"/>
      <c r="S48" s="334"/>
      <c r="T48" s="226"/>
      <c r="U48" s="226"/>
      <c r="V48" s="324"/>
      <c r="W48" s="291"/>
      <c r="X48" s="4"/>
      <c r="Y48" s="334"/>
      <c r="Z48" s="226"/>
      <c r="AA48" s="226"/>
      <c r="AB48" s="324"/>
      <c r="AC48" s="291"/>
      <c r="AE48" s="202"/>
      <c r="AF48" s="211"/>
      <c r="AG48" s="211"/>
    </row>
    <row r="49" spans="1:33" ht="12.75">
      <c r="A49" s="26"/>
      <c r="B49" s="26"/>
      <c r="C49" s="32"/>
      <c r="D49" s="32"/>
      <c r="E49" s="32"/>
      <c r="F49" s="202"/>
      <c r="G49" s="32"/>
      <c r="H49" s="32"/>
      <c r="I49" s="32"/>
      <c r="J49" s="32"/>
      <c r="K49" s="31"/>
      <c r="L49" s="202"/>
      <c r="M49" s="32"/>
      <c r="N49" s="32"/>
      <c r="O49" s="32"/>
      <c r="P49" s="32"/>
      <c r="Q49" s="31"/>
      <c r="R49" s="32"/>
      <c r="S49" s="32"/>
      <c r="T49" s="32"/>
      <c r="U49" s="32"/>
      <c r="V49" s="32"/>
      <c r="W49" s="31"/>
      <c r="X49" s="26"/>
      <c r="Y49" s="32"/>
      <c r="Z49" s="32"/>
      <c r="AA49" s="32"/>
      <c r="AB49" s="32"/>
      <c r="AC49" s="31"/>
      <c r="AE49" s="202"/>
      <c r="AF49" s="211"/>
      <c r="AG49" s="211"/>
    </row>
    <row r="50" spans="1:31" s="70" customFormat="1" ht="25.5">
      <c r="A50" s="199" t="s">
        <v>76</v>
      </c>
      <c r="B50" s="318"/>
      <c r="C50" s="392"/>
      <c r="D50" s="392"/>
      <c r="E50" s="392"/>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E50" s="87"/>
    </row>
    <row r="51" spans="1:31" s="70" customFormat="1" ht="6.75" customHeight="1">
      <c r="A51" s="199"/>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E51" s="87"/>
    </row>
    <row r="52" spans="1:31" s="70" customFormat="1" ht="27" customHeight="1">
      <c r="A52" s="199" t="s">
        <v>155</v>
      </c>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E52" s="87"/>
    </row>
    <row r="53" spans="1:31" s="70" customFormat="1" ht="27" customHeight="1">
      <c r="A53" s="199"/>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E53" s="87"/>
    </row>
    <row r="54" spans="1:31" s="70" customFormat="1" ht="9" customHeight="1">
      <c r="A54" s="198"/>
      <c r="B54" s="198"/>
      <c r="C54" s="87"/>
      <c r="D54" s="87"/>
      <c r="E54" s="87"/>
      <c r="F54" s="87"/>
      <c r="G54" s="87"/>
      <c r="H54" s="87"/>
      <c r="I54" s="87"/>
      <c r="J54" s="87"/>
      <c r="K54" s="87"/>
      <c r="L54" s="87"/>
      <c r="M54" s="87"/>
      <c r="N54" s="87"/>
      <c r="O54" s="87"/>
      <c r="P54" s="87"/>
      <c r="Q54" s="87"/>
      <c r="R54" s="87"/>
      <c r="S54" s="87"/>
      <c r="T54" s="87"/>
      <c r="U54" s="87"/>
      <c r="V54" s="87"/>
      <c r="W54" s="87"/>
      <c r="X54" s="224"/>
      <c r="Y54" s="87"/>
      <c r="Z54" s="87"/>
      <c r="AA54" s="87"/>
      <c r="AB54" s="87"/>
      <c r="AC54" s="87"/>
      <c r="AE54" s="87"/>
    </row>
    <row r="55" spans="1:31" s="70" customFormat="1" ht="9" customHeight="1">
      <c r="A55" s="92"/>
      <c r="C55" s="90"/>
      <c r="D55" s="87"/>
      <c r="E55" s="87"/>
      <c r="F55" s="87"/>
      <c r="G55" s="90"/>
      <c r="H55" s="87"/>
      <c r="I55" s="87"/>
      <c r="J55" s="90"/>
      <c r="K55" s="87"/>
      <c r="L55" s="87"/>
      <c r="M55" s="90"/>
      <c r="N55" s="87"/>
      <c r="O55" s="87"/>
      <c r="P55" s="90"/>
      <c r="Q55" s="87"/>
      <c r="R55" s="87"/>
      <c r="S55" s="90"/>
      <c r="T55" s="87"/>
      <c r="U55" s="87"/>
      <c r="V55" s="90"/>
      <c r="W55" s="87"/>
      <c r="X55" s="87"/>
      <c r="Y55" s="90"/>
      <c r="Z55" s="87"/>
      <c r="AA55" s="87"/>
      <c r="AB55" s="90"/>
      <c r="AC55" s="87"/>
      <c r="AE55" s="87"/>
    </row>
    <row r="56" spans="1:25" ht="12.75">
      <c r="A56" s="30"/>
      <c r="B56" s="29"/>
      <c r="C56" s="24"/>
      <c r="G56" s="24"/>
      <c r="M56" s="24"/>
      <c r="R56" s="24"/>
      <c r="S56" s="24"/>
      <c r="X56" s="29"/>
      <c r="Y56" s="24"/>
    </row>
    <row r="57" spans="1:25" ht="12.75">
      <c r="A57" s="30"/>
      <c r="B57" s="29"/>
      <c r="C57" s="24"/>
      <c r="G57" s="24"/>
      <c r="M57" s="24"/>
      <c r="R57" s="24"/>
      <c r="S57" s="24"/>
      <c r="X57" s="29"/>
      <c r="Y57" s="24"/>
    </row>
    <row r="74" ht="13.5" customHeight="1"/>
    <row r="75" ht="14.25" customHeight="1"/>
    <row r="76" ht="11.25" customHeight="1"/>
    <row r="77" ht="15" customHeight="1"/>
    <row r="78" ht="15" customHeight="1"/>
    <row r="79" ht="15.75" customHeight="1"/>
    <row r="80" ht="16.5" customHeight="1"/>
    <row r="81" ht="30.75" customHeight="1"/>
    <row r="82" ht="27.75" customHeight="1"/>
    <row r="83" ht="21" customHeight="1"/>
    <row r="84" ht="38.25" customHeight="1"/>
  </sheetData>
  <printOptions/>
  <pageMargins left="0.25" right="0.25" top="0.5" bottom="0.5" header="0.25" footer="0.25"/>
  <pageSetup horizontalDpi="600" verticalDpi="600" orientation="portrait" scale="80" r:id="rId1"/>
  <colBreaks count="2" manualBreakCount="2">
    <brk id="5" max="51" man="1"/>
    <brk id="11" max="65535" man="1"/>
  </colBreaks>
</worksheet>
</file>

<file path=xl/worksheets/sheet2.xml><?xml version="1.0" encoding="utf-8"?>
<worksheet xmlns="http://schemas.openxmlformats.org/spreadsheetml/2006/main" xmlns:r="http://schemas.openxmlformats.org/officeDocument/2006/relationships">
  <dimension ref="A1:S63"/>
  <sheetViews>
    <sheetView view="pageBreakPreview" zoomScale="60" workbookViewId="0" topLeftCell="A1">
      <selection activeCell="B41" sqref="B41"/>
    </sheetView>
  </sheetViews>
  <sheetFormatPr defaultColWidth="13.7109375" defaultRowHeight="12.75" outlineLevelRow="1"/>
  <cols>
    <col min="1" max="1" width="10.28125" style="12" customWidth="1"/>
    <col min="2" max="2" width="43.8515625" style="12" customWidth="1"/>
    <col min="3" max="8" width="15.28125" style="44" customWidth="1"/>
    <col min="9" max="9" width="15.28125" style="12" customWidth="1"/>
    <col min="10" max="14" width="15.28125" style="44" customWidth="1"/>
    <col min="15" max="15" width="15.28125" style="12" customWidth="1"/>
    <col min="16" max="19" width="15.28125" style="44" customWidth="1"/>
    <col min="20" max="16384" width="13.7109375" style="12" customWidth="1"/>
  </cols>
  <sheetData>
    <row r="1" spans="1:19" ht="20.25">
      <c r="A1" s="86" t="s">
        <v>0</v>
      </c>
      <c r="B1" s="10"/>
      <c r="C1" s="11"/>
      <c r="D1" s="11"/>
      <c r="E1" s="11"/>
      <c r="F1" s="11"/>
      <c r="G1" s="11"/>
      <c r="K1" s="11"/>
      <c r="L1" s="11"/>
      <c r="M1" s="11"/>
      <c r="N1" s="11"/>
      <c r="O1" s="10"/>
      <c r="P1" s="11"/>
      <c r="Q1" s="11"/>
      <c r="R1" s="11"/>
      <c r="S1" s="11"/>
    </row>
    <row r="2" spans="1:19" ht="20.25">
      <c r="A2" s="86" t="s">
        <v>149</v>
      </c>
      <c r="B2" s="13"/>
      <c r="C2" s="11"/>
      <c r="D2" s="11"/>
      <c r="E2" s="11"/>
      <c r="F2" s="11"/>
      <c r="G2" s="11"/>
      <c r="K2" s="11"/>
      <c r="L2" s="11"/>
      <c r="M2" s="11"/>
      <c r="N2" s="11"/>
      <c r="O2" s="10"/>
      <c r="P2" s="11"/>
      <c r="Q2" s="11"/>
      <c r="R2" s="11"/>
      <c r="S2" s="11"/>
    </row>
    <row r="3" spans="1:19" ht="20.25">
      <c r="A3" s="86" t="s">
        <v>152</v>
      </c>
      <c r="B3" s="10"/>
      <c r="C3" s="11"/>
      <c r="D3" s="11"/>
      <c r="E3" s="11"/>
      <c r="F3" s="11"/>
      <c r="G3" s="11"/>
      <c r="K3" s="11"/>
      <c r="L3" s="11"/>
      <c r="M3" s="11"/>
      <c r="N3" s="11"/>
      <c r="O3" s="10"/>
      <c r="P3" s="11"/>
      <c r="Q3" s="11"/>
      <c r="R3" s="11"/>
      <c r="S3" s="11"/>
    </row>
    <row r="4" spans="1:19" ht="12.75">
      <c r="A4" s="15"/>
      <c r="B4" s="15"/>
      <c r="C4" s="17"/>
      <c r="D4" s="17"/>
      <c r="E4" s="17"/>
      <c r="F4" s="17"/>
      <c r="G4" s="17"/>
      <c r="K4" s="17"/>
      <c r="L4" s="17"/>
      <c r="M4" s="17"/>
      <c r="N4" s="17"/>
      <c r="O4" s="16"/>
      <c r="P4" s="17"/>
      <c r="Q4" s="17"/>
      <c r="R4" s="17"/>
      <c r="S4" s="17"/>
    </row>
    <row r="5" spans="1:19" ht="12.75">
      <c r="A5" s="16"/>
      <c r="B5" s="16"/>
      <c r="C5" s="47" t="s">
        <v>180</v>
      </c>
      <c r="D5" s="47" t="s">
        <v>154</v>
      </c>
      <c r="E5" s="47" t="s">
        <v>150</v>
      </c>
      <c r="F5" s="47" t="s">
        <v>139</v>
      </c>
      <c r="G5" s="47" t="s">
        <v>2</v>
      </c>
      <c r="H5" s="47" t="s">
        <v>1</v>
      </c>
      <c r="I5" s="47" t="s">
        <v>4</v>
      </c>
      <c r="J5" s="47" t="s">
        <v>3</v>
      </c>
      <c r="K5" s="47" t="s">
        <v>2</v>
      </c>
      <c r="L5" s="47" t="s">
        <v>1</v>
      </c>
      <c r="M5" s="47" t="s">
        <v>4</v>
      </c>
      <c r="N5" s="47" t="s">
        <v>3</v>
      </c>
      <c r="O5" s="48" t="s">
        <v>2</v>
      </c>
      <c r="P5" s="18" t="s">
        <v>1</v>
      </c>
      <c r="Q5" s="18" t="s">
        <v>4</v>
      </c>
      <c r="R5" s="18" t="s">
        <v>3</v>
      </c>
      <c r="S5" s="18" t="s">
        <v>2</v>
      </c>
    </row>
    <row r="6" spans="1:19" ht="12.75">
      <c r="A6" s="19"/>
      <c r="B6" s="16"/>
      <c r="C6" s="71">
        <v>2006</v>
      </c>
      <c r="D6" s="71">
        <v>2006</v>
      </c>
      <c r="E6" s="71">
        <v>2005</v>
      </c>
      <c r="F6" s="71">
        <v>2005</v>
      </c>
      <c r="G6" s="71">
        <v>2005</v>
      </c>
      <c r="H6" s="71">
        <v>2005</v>
      </c>
      <c r="I6" s="71">
        <v>2004</v>
      </c>
      <c r="J6" s="71">
        <v>2004</v>
      </c>
      <c r="K6" s="71">
        <v>2004</v>
      </c>
      <c r="L6" s="71">
        <v>2004</v>
      </c>
      <c r="M6" s="71">
        <v>2003</v>
      </c>
      <c r="N6" s="71">
        <v>2003</v>
      </c>
      <c r="O6" s="49">
        <v>2003</v>
      </c>
      <c r="P6" s="20">
        <v>2003</v>
      </c>
      <c r="Q6" s="20">
        <v>2002</v>
      </c>
      <c r="R6" s="20">
        <v>2002</v>
      </c>
      <c r="S6" s="20">
        <v>2002</v>
      </c>
    </row>
    <row r="7" spans="1:19" ht="12.75">
      <c r="A7" s="16"/>
      <c r="B7" s="16"/>
      <c r="C7" s="17"/>
      <c r="D7" s="17"/>
      <c r="E7" s="17"/>
      <c r="F7" s="17"/>
      <c r="G7" s="17"/>
      <c r="H7" s="17"/>
      <c r="I7" s="17"/>
      <c r="J7" s="17"/>
      <c r="K7" s="17"/>
      <c r="L7" s="17"/>
      <c r="M7" s="17"/>
      <c r="N7" s="17"/>
      <c r="O7" s="16"/>
      <c r="P7" s="21"/>
      <c r="Q7" s="21"/>
      <c r="R7" s="21"/>
      <c r="S7" s="21"/>
    </row>
    <row r="8" spans="1:19" ht="12.75">
      <c r="A8" s="16"/>
      <c r="B8" s="16"/>
      <c r="C8" s="17"/>
      <c r="D8" s="17"/>
      <c r="E8" s="17"/>
      <c r="F8" s="17"/>
      <c r="G8" s="17"/>
      <c r="H8" s="17"/>
      <c r="I8" s="17"/>
      <c r="J8" s="17"/>
      <c r="K8" s="17"/>
      <c r="L8" s="17"/>
      <c r="M8" s="17"/>
      <c r="N8" s="17"/>
      <c r="O8" s="16"/>
      <c r="P8" s="22"/>
      <c r="Q8" s="22"/>
      <c r="R8" s="22"/>
      <c r="S8" s="22"/>
    </row>
    <row r="9" spans="1:19" ht="12.75">
      <c r="A9" s="23" t="s">
        <v>5</v>
      </c>
      <c r="B9" s="16"/>
      <c r="C9" s="17"/>
      <c r="D9" s="17"/>
      <c r="E9" s="17"/>
      <c r="F9" s="17"/>
      <c r="G9" s="17"/>
      <c r="H9" s="17"/>
      <c r="I9" s="17"/>
      <c r="J9" s="17"/>
      <c r="K9" s="17"/>
      <c r="L9" s="17"/>
      <c r="M9" s="17"/>
      <c r="N9" s="17"/>
      <c r="O9" s="16"/>
      <c r="P9" s="17"/>
      <c r="Q9" s="17"/>
      <c r="R9" s="17"/>
      <c r="S9" s="17"/>
    </row>
    <row r="10" spans="1:19" ht="12.75">
      <c r="A10" s="16"/>
      <c r="B10" s="16"/>
      <c r="C10" s="17"/>
      <c r="D10" s="17"/>
      <c r="E10" s="17"/>
      <c r="F10" s="17"/>
      <c r="G10" s="17"/>
      <c r="H10" s="17"/>
      <c r="I10" s="17"/>
      <c r="J10" s="17"/>
      <c r="K10" s="17"/>
      <c r="L10" s="17"/>
      <c r="M10" s="17"/>
      <c r="N10" s="17"/>
      <c r="O10" s="16"/>
      <c r="P10" s="17"/>
      <c r="Q10" s="17"/>
      <c r="R10" s="17"/>
      <c r="S10" s="17"/>
    </row>
    <row r="11" spans="1:19" ht="12.75">
      <c r="A11" s="15" t="s">
        <v>6</v>
      </c>
      <c r="B11" s="16"/>
      <c r="C11" s="17"/>
      <c r="D11" s="17"/>
      <c r="E11" s="17"/>
      <c r="F11" s="17"/>
      <c r="G11" s="17"/>
      <c r="H11" s="17"/>
      <c r="I11" s="17"/>
      <c r="J11" s="17"/>
      <c r="K11" s="17"/>
      <c r="L11" s="17"/>
      <c r="M11" s="17"/>
      <c r="N11" s="17"/>
      <c r="O11" s="16"/>
      <c r="P11" s="17"/>
      <c r="Q11" s="17"/>
      <c r="R11" s="17"/>
      <c r="S11" s="17"/>
    </row>
    <row r="12" spans="1:19" s="30" customFormat="1" ht="12.75">
      <c r="A12" s="25"/>
      <c r="B12" s="26" t="s">
        <v>61</v>
      </c>
      <c r="C12" s="96">
        <v>257336</v>
      </c>
      <c r="D12" s="96">
        <v>287218</v>
      </c>
      <c r="E12" s="96">
        <v>390878</v>
      </c>
      <c r="F12" s="96">
        <v>478663</v>
      </c>
      <c r="G12" s="96">
        <v>518078</v>
      </c>
      <c r="H12" s="96">
        <v>517654</v>
      </c>
      <c r="I12" s="96">
        <v>377148</v>
      </c>
      <c r="J12" s="96">
        <v>345971</v>
      </c>
      <c r="K12" s="96">
        <v>304147</v>
      </c>
      <c r="L12" s="96">
        <v>282249</v>
      </c>
      <c r="M12" s="96">
        <v>234710</v>
      </c>
      <c r="N12" s="96">
        <v>219424</v>
      </c>
      <c r="O12" s="95">
        <v>179443</v>
      </c>
      <c r="P12" s="94">
        <v>186377</v>
      </c>
      <c r="Q12" s="94">
        <f>134642+29798</f>
        <v>164440</v>
      </c>
      <c r="R12" s="94">
        <f>136760+8075</f>
        <v>144835</v>
      </c>
      <c r="S12" s="94">
        <f>122167+15460</f>
        <v>137627</v>
      </c>
    </row>
    <row r="13" spans="1:19" s="30" customFormat="1" ht="12.75">
      <c r="A13" s="29"/>
      <c r="B13" s="26" t="s">
        <v>7</v>
      </c>
      <c r="C13" s="96">
        <v>128512</v>
      </c>
      <c r="D13" s="96">
        <f>90321</f>
        <v>90321</v>
      </c>
      <c r="E13" s="96">
        <v>157062</v>
      </c>
      <c r="F13" s="96">
        <v>42807</v>
      </c>
      <c r="G13" s="96">
        <v>19698</v>
      </c>
      <c r="H13" s="96">
        <v>15038</v>
      </c>
      <c r="I13" s="96">
        <v>56917</v>
      </c>
      <c r="J13" s="96">
        <v>76390</v>
      </c>
      <c r="K13" s="96">
        <v>49780</v>
      </c>
      <c r="L13" s="96">
        <v>81275</v>
      </c>
      <c r="M13" s="96">
        <v>66125</v>
      </c>
      <c r="N13" s="96">
        <v>42930</v>
      </c>
      <c r="O13" s="95">
        <v>59047</v>
      </c>
      <c r="P13" s="97">
        <v>60643</v>
      </c>
      <c r="Q13" s="97">
        <f>94983-29798</f>
        <v>65185</v>
      </c>
      <c r="R13" s="97">
        <f>121256-8075</f>
        <v>113181</v>
      </c>
      <c r="S13" s="97">
        <f>135666-15460</f>
        <v>120206</v>
      </c>
    </row>
    <row r="14" spans="1:19" s="30" customFormat="1" ht="12.75">
      <c r="A14" s="29"/>
      <c r="B14" s="26" t="s">
        <v>8</v>
      </c>
      <c r="C14" s="96">
        <v>276395</v>
      </c>
      <c r="D14" s="96">
        <v>261438</v>
      </c>
      <c r="E14" s="96">
        <v>201769</v>
      </c>
      <c r="F14" s="96">
        <v>202415</v>
      </c>
      <c r="G14" s="96">
        <v>190216</v>
      </c>
      <c r="H14" s="96">
        <v>196827</v>
      </c>
      <c r="I14" s="96">
        <v>168044</v>
      </c>
      <c r="J14" s="96">
        <v>156273</v>
      </c>
      <c r="K14" s="96">
        <v>142630</v>
      </c>
      <c r="L14" s="96">
        <v>166816</v>
      </c>
      <c r="M14" s="96">
        <v>131623</v>
      </c>
      <c r="N14" s="96">
        <v>138018</v>
      </c>
      <c r="O14" s="95">
        <v>133596</v>
      </c>
      <c r="P14" s="97">
        <v>132803</v>
      </c>
      <c r="Q14" s="97">
        <v>129007</v>
      </c>
      <c r="R14" s="97">
        <v>129039</v>
      </c>
      <c r="S14" s="97">
        <v>125650</v>
      </c>
    </row>
    <row r="15" spans="1:19" s="30" customFormat="1" ht="12.75">
      <c r="A15" s="29"/>
      <c r="B15" s="26" t="s">
        <v>9</v>
      </c>
      <c r="C15" s="96">
        <v>13198</v>
      </c>
      <c r="D15" s="96">
        <v>14184</v>
      </c>
      <c r="E15" s="96">
        <v>15112</v>
      </c>
      <c r="F15" s="96">
        <v>14301</v>
      </c>
      <c r="G15" s="96">
        <v>14724</v>
      </c>
      <c r="H15" s="96">
        <v>12545</v>
      </c>
      <c r="I15" s="96">
        <v>12530</v>
      </c>
      <c r="J15" s="96">
        <v>16312</v>
      </c>
      <c r="K15" s="96">
        <v>16686</v>
      </c>
      <c r="L15" s="96">
        <v>17365</v>
      </c>
      <c r="M15" s="96">
        <v>11773</v>
      </c>
      <c r="N15" s="96">
        <v>11606</v>
      </c>
      <c r="O15" s="95">
        <v>8849</v>
      </c>
      <c r="P15" s="97">
        <v>12284</v>
      </c>
      <c r="Q15" s="97">
        <v>15510</v>
      </c>
      <c r="R15" s="97">
        <v>17643</v>
      </c>
      <c r="S15" s="97">
        <v>16995</v>
      </c>
    </row>
    <row r="16" spans="1:19" s="30" customFormat="1" ht="12.75">
      <c r="A16" s="29"/>
      <c r="B16" s="26" t="s">
        <v>10</v>
      </c>
      <c r="C16" s="96">
        <v>85923</v>
      </c>
      <c r="D16" s="96">
        <v>64395</v>
      </c>
      <c r="E16" s="96">
        <v>68896</v>
      </c>
      <c r="F16" s="96">
        <v>43264</v>
      </c>
      <c r="G16" s="96">
        <v>25608</v>
      </c>
      <c r="H16" s="96">
        <v>14250</v>
      </c>
      <c r="I16" s="96">
        <v>56985</v>
      </c>
      <c r="J16" s="96">
        <v>21504</v>
      </c>
      <c r="K16" s="96">
        <v>24170</v>
      </c>
      <c r="L16" s="96">
        <v>25410</v>
      </c>
      <c r="M16" s="96">
        <v>28615</v>
      </c>
      <c r="N16" s="96">
        <v>28345</v>
      </c>
      <c r="O16" s="95">
        <v>26579</v>
      </c>
      <c r="P16" s="97">
        <v>28923</v>
      </c>
      <c r="Q16" s="97">
        <v>33027</v>
      </c>
      <c r="R16" s="97">
        <v>31442</v>
      </c>
      <c r="S16" s="97">
        <v>30099</v>
      </c>
    </row>
    <row r="17" spans="1:19" s="30" customFormat="1" ht="12.75">
      <c r="A17" s="29"/>
      <c r="B17" s="26" t="s">
        <v>64</v>
      </c>
      <c r="C17" s="96"/>
      <c r="D17" s="96"/>
      <c r="E17" s="96"/>
      <c r="F17" s="96"/>
      <c r="G17" s="96"/>
      <c r="H17" s="96"/>
      <c r="I17" s="96"/>
      <c r="J17" s="96"/>
      <c r="K17" s="96"/>
      <c r="L17" s="96"/>
      <c r="M17" s="96">
        <v>24128</v>
      </c>
      <c r="N17" s="96">
        <v>24128</v>
      </c>
      <c r="O17" s="95"/>
      <c r="P17" s="97"/>
      <c r="Q17" s="97"/>
      <c r="R17" s="97"/>
      <c r="S17" s="97"/>
    </row>
    <row r="18" spans="1:19" s="30" customFormat="1" ht="12.75">
      <c r="A18" s="29"/>
      <c r="B18" s="26" t="s">
        <v>11</v>
      </c>
      <c r="C18" s="100">
        <v>25593</v>
      </c>
      <c r="D18" s="100">
        <v>29250</v>
      </c>
      <c r="E18" s="100">
        <v>26069</v>
      </c>
      <c r="F18" s="100">
        <v>24560</v>
      </c>
      <c r="G18" s="100">
        <v>28386</v>
      </c>
      <c r="H18" s="100">
        <v>25483</v>
      </c>
      <c r="I18" s="100">
        <v>25896</v>
      </c>
      <c r="J18" s="100">
        <v>25953</v>
      </c>
      <c r="K18" s="100">
        <v>27830</v>
      </c>
      <c r="L18" s="100">
        <v>24137</v>
      </c>
      <c r="M18" s="100">
        <f>52329-M17</f>
        <v>28201</v>
      </c>
      <c r="N18" s="100">
        <f>54738-N17</f>
        <v>30610</v>
      </c>
      <c r="O18" s="99">
        <v>28329</v>
      </c>
      <c r="P18" s="98">
        <v>28602</v>
      </c>
      <c r="Q18" s="98">
        <v>29555</v>
      </c>
      <c r="R18" s="98">
        <v>32240</v>
      </c>
      <c r="S18" s="98">
        <v>30993</v>
      </c>
    </row>
    <row r="19" spans="1:19" ht="12.75">
      <c r="A19" s="15" t="s">
        <v>12</v>
      </c>
      <c r="B19" s="16"/>
      <c r="C19" s="98">
        <f>SUM(C12:C18)-100</f>
        <v>786857</v>
      </c>
      <c r="D19" s="98">
        <f aca="true" t="shared" si="0" ref="D19:S19">SUM(D12:D18)</f>
        <v>746806</v>
      </c>
      <c r="E19" s="98">
        <f t="shared" si="0"/>
        <v>859786</v>
      </c>
      <c r="F19" s="98">
        <f t="shared" si="0"/>
        <v>806010</v>
      </c>
      <c r="G19" s="98">
        <f t="shared" si="0"/>
        <v>796710</v>
      </c>
      <c r="H19" s="98">
        <f t="shared" si="0"/>
        <v>781797</v>
      </c>
      <c r="I19" s="98">
        <f t="shared" si="0"/>
        <v>697520</v>
      </c>
      <c r="J19" s="98">
        <f t="shared" si="0"/>
        <v>642403</v>
      </c>
      <c r="K19" s="98">
        <f t="shared" si="0"/>
        <v>565243</v>
      </c>
      <c r="L19" s="98">
        <f t="shared" si="0"/>
        <v>597252</v>
      </c>
      <c r="M19" s="98">
        <f t="shared" si="0"/>
        <v>525175</v>
      </c>
      <c r="N19" s="98">
        <f t="shared" si="0"/>
        <v>495061</v>
      </c>
      <c r="O19" s="98">
        <f t="shared" si="0"/>
        <v>435843</v>
      </c>
      <c r="P19" s="98">
        <f t="shared" si="0"/>
        <v>449632</v>
      </c>
      <c r="Q19" s="98">
        <f t="shared" si="0"/>
        <v>436724</v>
      </c>
      <c r="R19" s="98">
        <f t="shared" si="0"/>
        <v>468380</v>
      </c>
      <c r="S19" s="98">
        <f t="shared" si="0"/>
        <v>461570</v>
      </c>
    </row>
    <row r="20" spans="1:19" ht="12.75">
      <c r="A20" s="16"/>
      <c r="B20" s="16"/>
      <c r="C20" s="101"/>
      <c r="D20" s="101"/>
      <c r="E20" s="101"/>
      <c r="F20" s="101"/>
      <c r="G20" s="101"/>
      <c r="H20" s="101"/>
      <c r="I20" s="101"/>
      <c r="J20" s="101"/>
      <c r="K20" s="101"/>
      <c r="L20" s="101"/>
      <c r="M20" s="101"/>
      <c r="N20" s="101"/>
      <c r="O20" s="102"/>
      <c r="P20" s="101"/>
      <c r="Q20" s="101"/>
      <c r="R20" s="101"/>
      <c r="S20" s="101"/>
    </row>
    <row r="21" spans="1:19" ht="12.75">
      <c r="A21" s="16"/>
      <c r="B21" s="33"/>
      <c r="C21" s="101"/>
      <c r="D21" s="101"/>
      <c r="E21" s="101"/>
      <c r="F21" s="101"/>
      <c r="G21" s="101"/>
      <c r="H21" s="101"/>
      <c r="I21" s="101"/>
      <c r="J21" s="101"/>
      <c r="K21" s="101"/>
      <c r="L21" s="101"/>
      <c r="M21" s="101"/>
      <c r="N21" s="101"/>
      <c r="O21" s="102"/>
      <c r="P21" s="101"/>
      <c r="Q21" s="101"/>
      <c r="R21" s="101"/>
      <c r="S21" s="101"/>
    </row>
    <row r="22" spans="1:19" s="30" customFormat="1" ht="12.75">
      <c r="A22" s="34" t="s">
        <v>7</v>
      </c>
      <c r="B22" s="35"/>
      <c r="C22" s="96"/>
      <c r="D22" s="96"/>
      <c r="E22" s="96"/>
      <c r="F22" s="96"/>
      <c r="G22" s="96"/>
      <c r="H22" s="96"/>
      <c r="I22" s="96">
        <v>83899</v>
      </c>
      <c r="J22" s="96">
        <v>149313</v>
      </c>
      <c r="K22" s="96">
        <v>165463</v>
      </c>
      <c r="L22" s="96">
        <v>165976</v>
      </c>
      <c r="M22" s="96">
        <v>152343</v>
      </c>
      <c r="N22" s="96">
        <v>149572</v>
      </c>
      <c r="O22" s="95">
        <v>163297</v>
      </c>
      <c r="P22" s="103">
        <v>164029</v>
      </c>
      <c r="Q22" s="103">
        <v>165595</v>
      </c>
      <c r="R22" s="103">
        <v>148728</v>
      </c>
      <c r="S22" s="103">
        <v>165128</v>
      </c>
    </row>
    <row r="23" spans="1:19" ht="12.75">
      <c r="A23" s="16"/>
      <c r="B23" s="36"/>
      <c r="C23" s="101"/>
      <c r="D23" s="101"/>
      <c r="E23" s="101"/>
      <c r="F23" s="101"/>
      <c r="G23" s="101"/>
      <c r="H23" s="101"/>
      <c r="I23" s="101"/>
      <c r="J23" s="101"/>
      <c r="K23" s="101"/>
      <c r="L23" s="101"/>
      <c r="M23" s="101"/>
      <c r="N23" s="101"/>
      <c r="O23" s="102"/>
      <c r="P23" s="97"/>
      <c r="Q23" s="97"/>
      <c r="R23" s="97"/>
      <c r="S23" s="97"/>
    </row>
    <row r="24" spans="1:19" ht="12.75" hidden="1" outlineLevel="1">
      <c r="A24" s="15" t="s">
        <v>13</v>
      </c>
      <c r="B24" s="16"/>
      <c r="C24" s="101"/>
      <c r="D24" s="101"/>
      <c r="E24" s="101"/>
      <c r="F24" s="101"/>
      <c r="G24" s="101"/>
      <c r="H24" s="101"/>
      <c r="I24" s="101"/>
      <c r="J24" s="101"/>
      <c r="K24" s="101"/>
      <c r="L24" s="101"/>
      <c r="M24" s="101"/>
      <c r="N24" s="101"/>
      <c r="O24" s="102"/>
      <c r="P24" s="96"/>
      <c r="Q24" s="96"/>
      <c r="R24" s="96"/>
      <c r="S24" s="97"/>
    </row>
    <row r="25" spans="1:19" ht="12.75" hidden="1" outlineLevel="1">
      <c r="A25" s="15" t="s">
        <v>14</v>
      </c>
      <c r="B25" s="16"/>
      <c r="C25" s="101"/>
      <c r="D25" s="101"/>
      <c r="E25" s="101"/>
      <c r="F25" s="101"/>
      <c r="G25" s="101"/>
      <c r="H25" s="101"/>
      <c r="I25" s="101"/>
      <c r="J25" s="101"/>
      <c r="K25" s="101"/>
      <c r="L25" s="101"/>
      <c r="M25" s="101"/>
      <c r="N25" s="101"/>
      <c r="O25" s="102"/>
      <c r="P25" s="96"/>
      <c r="Q25" s="96"/>
      <c r="R25" s="96"/>
      <c r="S25" s="96"/>
    </row>
    <row r="26" spans="1:19" s="30" customFormat="1" ht="12.75" hidden="1" outlineLevel="1">
      <c r="A26" s="29"/>
      <c r="B26" s="26" t="s">
        <v>15</v>
      </c>
      <c r="C26" s="96">
        <v>200030</v>
      </c>
      <c r="D26" s="96">
        <v>200030</v>
      </c>
      <c r="E26" s="96">
        <v>200030</v>
      </c>
      <c r="F26" s="96">
        <v>200030</v>
      </c>
      <c r="G26" s="96">
        <v>196413</v>
      </c>
      <c r="H26" s="96">
        <v>191656</v>
      </c>
      <c r="I26" s="96">
        <v>193845</v>
      </c>
      <c r="J26" s="96">
        <v>214615</v>
      </c>
      <c r="K26" s="96">
        <v>208614</v>
      </c>
      <c r="L26" s="96">
        <v>206319</v>
      </c>
      <c r="M26" s="96">
        <v>210574</v>
      </c>
      <c r="N26" s="96">
        <v>216535</v>
      </c>
      <c r="O26" s="95">
        <v>209902</v>
      </c>
      <c r="P26" s="97">
        <v>210900</v>
      </c>
      <c r="Q26" s="97">
        <v>210065</v>
      </c>
      <c r="R26" s="97">
        <v>210927</v>
      </c>
      <c r="S26" s="97">
        <v>207679</v>
      </c>
    </row>
    <row r="27" spans="1:19" s="30" customFormat="1" ht="12.75" hidden="1" outlineLevel="1">
      <c r="A27" s="25"/>
      <c r="B27" s="26" t="s">
        <v>16</v>
      </c>
      <c r="C27" s="96">
        <v>32217</v>
      </c>
      <c r="D27" s="96">
        <v>32217</v>
      </c>
      <c r="E27" s="96">
        <v>32217</v>
      </c>
      <c r="F27" s="96">
        <v>32217</v>
      </c>
      <c r="G27" s="96">
        <v>32490</v>
      </c>
      <c r="H27" s="96">
        <v>32586</v>
      </c>
      <c r="I27" s="96">
        <v>32625</v>
      </c>
      <c r="J27" s="96">
        <v>34071</v>
      </c>
      <c r="K27" s="96">
        <v>34288</v>
      </c>
      <c r="L27" s="96">
        <v>34526</v>
      </c>
      <c r="M27" s="96">
        <v>33714</v>
      </c>
      <c r="N27" s="96">
        <v>33658</v>
      </c>
      <c r="O27" s="95">
        <v>32758</v>
      </c>
      <c r="P27" s="97">
        <v>32913</v>
      </c>
      <c r="Q27" s="97">
        <v>33685</v>
      </c>
      <c r="R27" s="97">
        <v>33366</v>
      </c>
      <c r="S27" s="97">
        <v>30242</v>
      </c>
    </row>
    <row r="28" spans="1:19" s="30" customFormat="1" ht="12.75" hidden="1" outlineLevel="1">
      <c r="A28" s="29"/>
      <c r="B28" s="26" t="s">
        <v>17</v>
      </c>
      <c r="C28" s="100">
        <v>-171171</v>
      </c>
      <c r="D28" s="100">
        <v>-171171</v>
      </c>
      <c r="E28" s="100">
        <v>-171171</v>
      </c>
      <c r="F28" s="100">
        <v>-171171</v>
      </c>
      <c r="G28" s="100">
        <v>-163318</v>
      </c>
      <c r="H28" s="100">
        <v>-154676</v>
      </c>
      <c r="I28" s="100">
        <v>-158571</v>
      </c>
      <c r="J28" s="100">
        <v>-184269</v>
      </c>
      <c r="K28" s="100">
        <v>-179350</v>
      </c>
      <c r="L28" s="100">
        <v>-174371</v>
      </c>
      <c r="M28" s="100">
        <v>-174969</v>
      </c>
      <c r="N28" s="100">
        <v>-177198</v>
      </c>
      <c r="O28" s="99">
        <v>-171101</v>
      </c>
      <c r="P28" s="98">
        <v>-167691</v>
      </c>
      <c r="Q28" s="98">
        <v>-165991</v>
      </c>
      <c r="R28" s="98">
        <v>-164664</v>
      </c>
      <c r="S28" s="98">
        <v>-162548</v>
      </c>
    </row>
    <row r="29" spans="1:19" s="30" customFormat="1" ht="12.75" collapsed="1">
      <c r="A29" s="15" t="s">
        <v>13</v>
      </c>
      <c r="B29" s="16"/>
      <c r="C29" s="96"/>
      <c r="D29" s="96"/>
      <c r="E29" s="96"/>
      <c r="F29" s="96"/>
      <c r="G29" s="96"/>
      <c r="H29" s="96"/>
      <c r="I29" s="96"/>
      <c r="J29" s="96"/>
      <c r="K29" s="96"/>
      <c r="L29" s="96"/>
      <c r="M29" s="96"/>
      <c r="N29" s="96"/>
      <c r="O29" s="95"/>
      <c r="P29" s="97"/>
      <c r="Q29" s="97"/>
      <c r="R29" s="97"/>
      <c r="S29" s="97"/>
    </row>
    <row r="30" spans="1:19" ht="12.75">
      <c r="A30" s="15" t="s">
        <v>187</v>
      </c>
      <c r="B30" s="16"/>
      <c r="C30" s="97">
        <v>65924</v>
      </c>
      <c r="D30" s="97">
        <v>61388</v>
      </c>
      <c r="E30" s="97">
        <v>60132</v>
      </c>
      <c r="F30" s="97">
        <f aca="true" t="shared" si="1" ref="F30:S30">SUM(F26:F28)</f>
        <v>61076</v>
      </c>
      <c r="G30" s="97">
        <f t="shared" si="1"/>
        <v>65585</v>
      </c>
      <c r="H30" s="97">
        <f t="shared" si="1"/>
        <v>69566</v>
      </c>
      <c r="I30" s="97">
        <f t="shared" si="1"/>
        <v>67899</v>
      </c>
      <c r="J30" s="97">
        <f t="shared" si="1"/>
        <v>64417</v>
      </c>
      <c r="K30" s="97">
        <f t="shared" si="1"/>
        <v>63552</v>
      </c>
      <c r="L30" s="97">
        <f t="shared" si="1"/>
        <v>66474</v>
      </c>
      <c r="M30" s="97">
        <f t="shared" si="1"/>
        <v>69319</v>
      </c>
      <c r="N30" s="97">
        <f t="shared" si="1"/>
        <v>72995</v>
      </c>
      <c r="O30" s="97">
        <f t="shared" si="1"/>
        <v>71559</v>
      </c>
      <c r="P30" s="97">
        <f t="shared" si="1"/>
        <v>76122</v>
      </c>
      <c r="Q30" s="97">
        <f t="shared" si="1"/>
        <v>77759</v>
      </c>
      <c r="R30" s="97">
        <f t="shared" si="1"/>
        <v>79629</v>
      </c>
      <c r="S30" s="97">
        <f t="shared" si="1"/>
        <v>75373</v>
      </c>
    </row>
    <row r="31" spans="1:19" s="30" customFormat="1" ht="12.75">
      <c r="A31" s="15" t="s">
        <v>18</v>
      </c>
      <c r="B31" s="29"/>
      <c r="C31" s="96">
        <v>51933</v>
      </c>
      <c r="D31" s="96">
        <v>49839</v>
      </c>
      <c r="E31" s="96">
        <v>16253</v>
      </c>
      <c r="F31" s="96">
        <v>16175</v>
      </c>
      <c r="G31" s="96">
        <v>10355</v>
      </c>
      <c r="H31" s="96">
        <v>9319</v>
      </c>
      <c r="I31" s="96">
        <v>13108</v>
      </c>
      <c r="J31" s="96">
        <v>17030</v>
      </c>
      <c r="K31" s="96">
        <v>18546</v>
      </c>
      <c r="L31" s="96">
        <v>19378</v>
      </c>
      <c r="M31" s="96">
        <v>21637</v>
      </c>
      <c r="N31" s="96">
        <v>23788</v>
      </c>
      <c r="O31" s="95">
        <v>27574</v>
      </c>
      <c r="P31" s="97">
        <v>30125</v>
      </c>
      <c r="Q31" s="97">
        <v>30932</v>
      </c>
      <c r="R31" s="97">
        <v>32101</v>
      </c>
      <c r="S31" s="97">
        <v>36094</v>
      </c>
    </row>
    <row r="32" spans="1:19" s="30" customFormat="1" ht="12.75">
      <c r="A32" s="15" t="s">
        <v>19</v>
      </c>
      <c r="B32" s="29"/>
      <c r="C32" s="96">
        <v>354293</v>
      </c>
      <c r="D32" s="96">
        <f>318134+17</f>
        <v>318151</v>
      </c>
      <c r="E32" s="96">
        <v>194680</v>
      </c>
      <c r="F32" s="96">
        <v>188761</v>
      </c>
      <c r="G32" s="96">
        <v>172370</v>
      </c>
      <c r="H32" s="96">
        <v>166628</v>
      </c>
      <c r="I32" s="96">
        <v>166669</v>
      </c>
      <c r="J32" s="96">
        <v>166693</v>
      </c>
      <c r="K32" s="96">
        <v>163885</v>
      </c>
      <c r="L32" s="96">
        <v>160094</v>
      </c>
      <c r="M32" s="96">
        <v>160164</v>
      </c>
      <c r="N32" s="96">
        <v>160230</v>
      </c>
      <c r="O32" s="95">
        <v>160293</v>
      </c>
      <c r="P32" s="97">
        <v>155945</v>
      </c>
      <c r="Q32" s="97">
        <v>170217</v>
      </c>
      <c r="R32" s="97">
        <v>162682</v>
      </c>
      <c r="S32" s="97">
        <v>162655</v>
      </c>
    </row>
    <row r="33" spans="1:19" s="30" customFormat="1" ht="12.75">
      <c r="A33" s="15" t="s">
        <v>62</v>
      </c>
      <c r="B33" s="29"/>
      <c r="C33" s="96">
        <v>99000</v>
      </c>
      <c r="D33" s="96">
        <v>129212</v>
      </c>
      <c r="E33" s="96">
        <v>141425</v>
      </c>
      <c r="F33" s="96">
        <v>92993</v>
      </c>
      <c r="G33" s="96">
        <v>116793</v>
      </c>
      <c r="H33" s="96">
        <v>105061</v>
      </c>
      <c r="I33" s="96">
        <v>44048</v>
      </c>
      <c r="J33" s="96"/>
      <c r="K33" s="96">
        <v>3760</v>
      </c>
      <c r="L33" s="96"/>
      <c r="M33" s="96"/>
      <c r="N33" s="96">
        <v>6810</v>
      </c>
      <c r="O33" s="95">
        <v>6059</v>
      </c>
      <c r="P33" s="97"/>
      <c r="Q33" s="97">
        <v>9761</v>
      </c>
      <c r="R33" s="97">
        <v>15913</v>
      </c>
      <c r="S33" s="97">
        <v>18499</v>
      </c>
    </row>
    <row r="34" spans="1:19" s="30" customFormat="1" ht="12.75">
      <c r="A34" s="15" t="s">
        <v>21</v>
      </c>
      <c r="B34" s="29"/>
      <c r="C34" s="137">
        <f>81536+100</f>
        <v>81636</v>
      </c>
      <c r="D34" s="104">
        <f>55388</f>
        <v>55388</v>
      </c>
      <c r="E34" s="104">
        <v>18353</v>
      </c>
      <c r="F34" s="104">
        <v>16877</v>
      </c>
      <c r="G34" s="104">
        <v>15792</v>
      </c>
      <c r="H34" s="104">
        <v>9833</v>
      </c>
      <c r="I34" s="104">
        <v>8984</v>
      </c>
      <c r="J34" s="104">
        <v>9550</v>
      </c>
      <c r="K34" s="104">
        <v>9851</v>
      </c>
      <c r="L34" s="104">
        <v>7986</v>
      </c>
      <c r="M34" s="104">
        <v>6190</v>
      </c>
      <c r="N34" s="104">
        <v>7657</v>
      </c>
      <c r="O34" s="104">
        <v>7838</v>
      </c>
      <c r="P34" s="97">
        <v>7797</v>
      </c>
      <c r="Q34" s="97">
        <v>9497</v>
      </c>
      <c r="R34" s="97">
        <v>10569</v>
      </c>
      <c r="S34" s="97">
        <v>10312</v>
      </c>
    </row>
    <row r="35" spans="1:19" s="5" customFormat="1" ht="13.5" thickBot="1">
      <c r="A35" s="37"/>
      <c r="B35" s="4"/>
      <c r="C35" s="131">
        <f aca="true" t="shared" si="2" ref="C35:S35">C19+C22+C30+C31+C32+C33+C34</f>
        <v>1439643</v>
      </c>
      <c r="D35" s="131">
        <f t="shared" si="2"/>
        <v>1360784</v>
      </c>
      <c r="E35" s="106">
        <f t="shared" si="2"/>
        <v>1290629</v>
      </c>
      <c r="F35" s="106">
        <f t="shared" si="2"/>
        <v>1181892</v>
      </c>
      <c r="G35" s="106">
        <f t="shared" si="2"/>
        <v>1177605</v>
      </c>
      <c r="H35" s="106">
        <f t="shared" si="2"/>
        <v>1142204</v>
      </c>
      <c r="I35" s="106">
        <f t="shared" si="2"/>
        <v>1082127</v>
      </c>
      <c r="J35" s="106">
        <f t="shared" si="2"/>
        <v>1049406</v>
      </c>
      <c r="K35" s="106">
        <f t="shared" si="2"/>
        <v>990300</v>
      </c>
      <c r="L35" s="106">
        <f t="shared" si="2"/>
        <v>1017160</v>
      </c>
      <c r="M35" s="106">
        <f t="shared" si="2"/>
        <v>934828</v>
      </c>
      <c r="N35" s="106">
        <f t="shared" si="2"/>
        <v>916113</v>
      </c>
      <c r="O35" s="106">
        <f t="shared" si="2"/>
        <v>872463</v>
      </c>
      <c r="P35" s="105">
        <f t="shared" si="2"/>
        <v>883650</v>
      </c>
      <c r="Q35" s="105">
        <f t="shared" si="2"/>
        <v>900485</v>
      </c>
      <c r="R35" s="105">
        <f t="shared" si="2"/>
        <v>918002</v>
      </c>
      <c r="S35" s="105">
        <f t="shared" si="2"/>
        <v>929631</v>
      </c>
    </row>
    <row r="36" spans="1:19" s="30" customFormat="1" ht="13.5" thickTop="1">
      <c r="A36" s="29"/>
      <c r="B36" s="38"/>
      <c r="C36" s="96"/>
      <c r="D36" s="96"/>
      <c r="E36" s="96"/>
      <c r="F36" s="96"/>
      <c r="G36" s="96"/>
      <c r="H36" s="107"/>
      <c r="I36" s="107"/>
      <c r="J36" s="107"/>
      <c r="K36" s="96"/>
      <c r="L36" s="96"/>
      <c r="M36" s="96"/>
      <c r="N36" s="96"/>
      <c r="O36" s="95"/>
      <c r="P36" s="97"/>
      <c r="Q36" s="97"/>
      <c r="R36" s="97"/>
      <c r="S36" s="97"/>
    </row>
    <row r="37" spans="1:19" s="30" customFormat="1" ht="12.75">
      <c r="A37" s="29"/>
      <c r="B37" s="38"/>
      <c r="C37" s="96"/>
      <c r="D37" s="96"/>
      <c r="E37" s="96"/>
      <c r="F37" s="96"/>
      <c r="G37" s="96"/>
      <c r="H37" s="107"/>
      <c r="I37" s="107"/>
      <c r="J37" s="107"/>
      <c r="K37" s="96"/>
      <c r="L37" s="96"/>
      <c r="M37" s="96"/>
      <c r="N37" s="96"/>
      <c r="O37" s="95"/>
      <c r="P37" s="97"/>
      <c r="Q37" s="97"/>
      <c r="R37" s="97"/>
      <c r="S37" s="97"/>
    </row>
    <row r="38" spans="1:19" s="30" customFormat="1" ht="12.75">
      <c r="A38" s="39" t="s">
        <v>22</v>
      </c>
      <c r="C38" s="107"/>
      <c r="D38" s="107"/>
      <c r="E38" s="107"/>
      <c r="F38" s="107"/>
      <c r="G38" s="107"/>
      <c r="H38" s="107"/>
      <c r="I38" s="107"/>
      <c r="J38" s="107"/>
      <c r="K38" s="107"/>
      <c r="L38" s="107"/>
      <c r="M38" s="107"/>
      <c r="N38" s="107"/>
      <c r="O38" s="108"/>
      <c r="P38" s="107"/>
      <c r="Q38" s="107"/>
      <c r="R38" s="107"/>
      <c r="S38" s="107"/>
    </row>
    <row r="39" spans="3:19" s="30" customFormat="1" ht="12.75">
      <c r="C39" s="107"/>
      <c r="D39" s="107"/>
      <c r="E39" s="107"/>
      <c r="F39" s="107"/>
      <c r="G39" s="107"/>
      <c r="H39" s="107"/>
      <c r="I39" s="107"/>
      <c r="J39" s="107"/>
      <c r="K39" s="107"/>
      <c r="L39" s="107"/>
      <c r="M39" s="107"/>
      <c r="N39" s="107"/>
      <c r="O39" s="108"/>
      <c r="P39" s="107"/>
      <c r="Q39" s="107"/>
      <c r="R39" s="107"/>
      <c r="S39" s="107"/>
    </row>
    <row r="40" spans="1:19" s="30" customFormat="1" ht="12.75">
      <c r="A40" s="41" t="s">
        <v>23</v>
      </c>
      <c r="C40" s="107"/>
      <c r="D40" s="107"/>
      <c r="E40" s="107"/>
      <c r="F40" s="107"/>
      <c r="G40" s="107"/>
      <c r="H40" s="107"/>
      <c r="I40" s="107"/>
      <c r="J40" s="107"/>
      <c r="K40" s="107"/>
      <c r="L40" s="107"/>
      <c r="M40" s="107"/>
      <c r="N40" s="107"/>
      <c r="O40" s="108"/>
      <c r="P40" s="107"/>
      <c r="Q40" s="107"/>
      <c r="R40" s="107"/>
      <c r="S40" s="107"/>
    </row>
    <row r="41" spans="2:19" s="30" customFormat="1" ht="12.75">
      <c r="B41" s="41" t="s">
        <v>24</v>
      </c>
      <c r="C41" s="107">
        <v>59800</v>
      </c>
      <c r="D41" s="107">
        <v>56395</v>
      </c>
      <c r="E41" s="107">
        <v>62483</v>
      </c>
      <c r="F41" s="107">
        <v>62658</v>
      </c>
      <c r="G41" s="107">
        <v>61191</v>
      </c>
      <c r="H41" s="107">
        <v>46234</v>
      </c>
      <c r="I41" s="107">
        <v>50909</v>
      </c>
      <c r="J41" s="107">
        <v>44315</v>
      </c>
      <c r="K41" s="107">
        <v>46639</v>
      </c>
      <c r="L41" s="107">
        <v>52307</v>
      </c>
      <c r="M41" s="107">
        <v>50816</v>
      </c>
      <c r="N41" s="107">
        <v>47238</v>
      </c>
      <c r="O41" s="108">
        <v>43966</v>
      </c>
      <c r="P41" s="109">
        <v>45122</v>
      </c>
      <c r="Q41" s="109">
        <v>46100</v>
      </c>
      <c r="R41" s="109">
        <v>46084</v>
      </c>
      <c r="S41" s="109">
        <v>47449</v>
      </c>
    </row>
    <row r="42" spans="2:19" s="30" customFormat="1" ht="12.75">
      <c r="B42" s="41" t="s">
        <v>25</v>
      </c>
      <c r="C42" s="107">
        <v>75400</v>
      </c>
      <c r="D42" s="107">
        <v>121316</v>
      </c>
      <c r="E42" s="107">
        <v>101980</v>
      </c>
      <c r="F42" s="107">
        <v>89146</v>
      </c>
      <c r="G42" s="107">
        <v>72942</v>
      </c>
      <c r="H42" s="107">
        <v>140622</v>
      </c>
      <c r="I42" s="107">
        <f>107917-3222</f>
        <v>104695</v>
      </c>
      <c r="J42" s="107">
        <f>84864-2899</f>
        <v>81965</v>
      </c>
      <c r="K42" s="107">
        <f>65871-2783</f>
        <v>63088</v>
      </c>
      <c r="L42" s="107">
        <f>92830-2707</f>
        <v>90123</v>
      </c>
      <c r="M42" s="107">
        <f>65678-715-1802</f>
        <v>63161</v>
      </c>
      <c r="N42" s="107">
        <f>52953-467-1631</f>
        <v>50855</v>
      </c>
      <c r="O42" s="108">
        <f>48527-287-1620</f>
        <v>46620</v>
      </c>
      <c r="P42" s="110">
        <f>44869-113-1649</f>
        <v>43107</v>
      </c>
      <c r="Q42" s="110">
        <f>43500-626-897</f>
        <v>41977</v>
      </c>
      <c r="R42" s="110">
        <f>46648-467-922</f>
        <v>45259</v>
      </c>
      <c r="S42" s="110">
        <f>37425-273-863</f>
        <v>36289</v>
      </c>
    </row>
    <row r="43" spans="2:19" s="30" customFormat="1" ht="12.75">
      <c r="B43" s="41" t="s">
        <v>26</v>
      </c>
      <c r="C43" s="107">
        <v>21100</v>
      </c>
      <c r="D43" s="107">
        <v>10830</v>
      </c>
      <c r="E43" s="107">
        <v>40257</v>
      </c>
      <c r="F43" s="107">
        <v>22813</v>
      </c>
      <c r="G43" s="107">
        <v>53720</v>
      </c>
      <c r="H43" s="107">
        <f>41549+2</f>
        <v>41551</v>
      </c>
      <c r="I43" s="107">
        <v>37734</v>
      </c>
      <c r="J43" s="107">
        <v>45544</v>
      </c>
      <c r="K43" s="107">
        <v>44403</v>
      </c>
      <c r="L43" s="107">
        <v>50695</v>
      </c>
      <c r="M43" s="107">
        <v>54679</v>
      </c>
      <c r="N43" s="107">
        <v>58202</v>
      </c>
      <c r="O43" s="108">
        <v>47322</v>
      </c>
      <c r="P43" s="110">
        <v>39802</v>
      </c>
      <c r="Q43" s="110">
        <v>62994</v>
      </c>
      <c r="R43" s="110">
        <v>71250</v>
      </c>
      <c r="S43" s="110">
        <v>82786</v>
      </c>
    </row>
    <row r="44" spans="2:19" s="30" customFormat="1" ht="12.75">
      <c r="B44" s="41" t="s">
        <v>27</v>
      </c>
      <c r="C44" s="107">
        <v>285900</v>
      </c>
      <c r="D44" s="107">
        <v>249808</v>
      </c>
      <c r="E44" s="107">
        <v>210684</v>
      </c>
      <c r="F44" s="107">
        <v>206323</v>
      </c>
      <c r="G44" s="107">
        <v>202087</v>
      </c>
      <c r="H44" s="107">
        <v>178701</v>
      </c>
      <c r="I44" s="107">
        <v>157105</v>
      </c>
      <c r="J44" s="107">
        <v>149390</v>
      </c>
      <c r="K44" s="107">
        <v>137220</v>
      </c>
      <c r="L44" s="107">
        <v>127276</v>
      </c>
      <c r="M44" s="107">
        <v>107248</v>
      </c>
      <c r="N44" s="107">
        <v>104378</v>
      </c>
      <c r="O44" s="108">
        <v>96168</v>
      </c>
      <c r="P44" s="110">
        <v>93241</v>
      </c>
      <c r="Q44" s="110">
        <v>76656</v>
      </c>
      <c r="R44" s="110">
        <v>74222</v>
      </c>
      <c r="S44" s="110">
        <v>68017</v>
      </c>
    </row>
    <row r="45" spans="2:19" s="30" customFormat="1" ht="12.75">
      <c r="B45" s="41" t="s">
        <v>156</v>
      </c>
      <c r="C45" s="107">
        <v>77800</v>
      </c>
      <c r="D45" s="107">
        <v>68567</v>
      </c>
      <c r="E45" s="107">
        <v>48019</v>
      </c>
      <c r="F45" s="107">
        <f>54165-6100</f>
        <v>48065</v>
      </c>
      <c r="G45" s="107">
        <f>46960-5258</f>
        <v>41702</v>
      </c>
      <c r="H45" s="107">
        <v>61234</v>
      </c>
      <c r="I45" s="107">
        <v>51643</v>
      </c>
      <c r="J45" s="107">
        <v>58312</v>
      </c>
      <c r="K45" s="107">
        <v>52894</v>
      </c>
      <c r="L45" s="107">
        <v>61814</v>
      </c>
      <c r="M45" s="107">
        <v>56791</v>
      </c>
      <c r="N45" s="107">
        <v>69582</v>
      </c>
      <c r="O45" s="108">
        <v>74282</v>
      </c>
      <c r="P45" s="110">
        <v>86994</v>
      </c>
      <c r="Q45" s="110">
        <v>83071</v>
      </c>
      <c r="R45" s="110">
        <v>87833</v>
      </c>
      <c r="S45" s="110">
        <v>89431</v>
      </c>
    </row>
    <row r="46" spans="1:19" s="30" customFormat="1" ht="12.75">
      <c r="A46" s="41" t="s">
        <v>28</v>
      </c>
      <c r="C46" s="111">
        <f aca="true" t="shared" si="3" ref="C46:S46">SUM(C41:C45)</f>
        <v>520000</v>
      </c>
      <c r="D46" s="111">
        <f t="shared" si="3"/>
        <v>506916</v>
      </c>
      <c r="E46" s="111">
        <f t="shared" si="3"/>
        <v>463423</v>
      </c>
      <c r="F46" s="111">
        <f t="shared" si="3"/>
        <v>429005</v>
      </c>
      <c r="G46" s="111">
        <f t="shared" si="3"/>
        <v>431642</v>
      </c>
      <c r="H46" s="111">
        <f t="shared" si="3"/>
        <v>468342</v>
      </c>
      <c r="I46" s="111">
        <f t="shared" si="3"/>
        <v>402086</v>
      </c>
      <c r="J46" s="111">
        <f t="shared" si="3"/>
        <v>379526</v>
      </c>
      <c r="K46" s="111">
        <f t="shared" si="3"/>
        <v>344244</v>
      </c>
      <c r="L46" s="111">
        <f t="shared" si="3"/>
        <v>382215</v>
      </c>
      <c r="M46" s="111">
        <f t="shared" si="3"/>
        <v>332695</v>
      </c>
      <c r="N46" s="111">
        <f t="shared" si="3"/>
        <v>330255</v>
      </c>
      <c r="O46" s="111">
        <f t="shared" si="3"/>
        <v>308358</v>
      </c>
      <c r="P46" s="111">
        <f t="shared" si="3"/>
        <v>308266</v>
      </c>
      <c r="Q46" s="111">
        <f t="shared" si="3"/>
        <v>310798</v>
      </c>
      <c r="R46" s="111">
        <f t="shared" si="3"/>
        <v>324648</v>
      </c>
      <c r="S46" s="111">
        <f t="shared" si="3"/>
        <v>323972</v>
      </c>
    </row>
    <row r="47" spans="3:19" s="30" customFormat="1" ht="12.75">
      <c r="C47" s="107"/>
      <c r="D47" s="107"/>
      <c r="E47" s="107"/>
      <c r="F47" s="107"/>
      <c r="G47" s="107"/>
      <c r="H47" s="107"/>
      <c r="I47" s="107"/>
      <c r="J47" s="107"/>
      <c r="K47" s="107"/>
      <c r="L47" s="107"/>
      <c r="M47" s="107"/>
      <c r="N47" s="107"/>
      <c r="O47" s="108"/>
      <c r="P47" s="107"/>
      <c r="Q47" s="107"/>
      <c r="R47" s="107"/>
      <c r="S47" s="107"/>
    </row>
    <row r="48" spans="3:19" s="30" customFormat="1" ht="12.75">
      <c r="C48" s="107"/>
      <c r="D48" s="107"/>
      <c r="E48" s="107"/>
      <c r="F48" s="107"/>
      <c r="G48" s="107"/>
      <c r="H48" s="107"/>
      <c r="I48" s="107"/>
      <c r="J48" s="107"/>
      <c r="K48" s="107"/>
      <c r="L48" s="107"/>
      <c r="M48" s="107"/>
      <c r="N48" s="107"/>
      <c r="O48" s="108"/>
      <c r="P48" s="107"/>
      <c r="Q48" s="107"/>
      <c r="R48" s="107"/>
      <c r="S48" s="107"/>
    </row>
    <row r="49" spans="1:19" s="30" customFormat="1" ht="12.75">
      <c r="A49" s="30" t="s">
        <v>20</v>
      </c>
      <c r="C49" s="107"/>
      <c r="D49" s="107"/>
      <c r="E49" s="107"/>
      <c r="F49" s="107"/>
      <c r="G49" s="107"/>
      <c r="H49" s="107"/>
      <c r="I49" s="107"/>
      <c r="J49" s="107">
        <v>2097</v>
      </c>
      <c r="K49" s="107"/>
      <c r="L49" s="107">
        <v>7849</v>
      </c>
      <c r="M49" s="107">
        <v>1461</v>
      </c>
      <c r="N49" s="107"/>
      <c r="O49" s="108"/>
      <c r="P49" s="107">
        <v>1678</v>
      </c>
      <c r="Q49" s="107"/>
      <c r="R49" s="107"/>
      <c r="S49" s="107"/>
    </row>
    <row r="50" spans="1:19" s="40" customFormat="1" ht="12.75">
      <c r="A50" s="42" t="s">
        <v>27</v>
      </c>
      <c r="C50" s="107">
        <v>41240</v>
      </c>
      <c r="D50" s="107">
        <v>35816</v>
      </c>
      <c r="E50" s="107">
        <v>32440</v>
      </c>
      <c r="F50" s="107">
        <v>25217</v>
      </c>
      <c r="G50" s="107">
        <v>19987</v>
      </c>
      <c r="H50" s="107">
        <v>15528</v>
      </c>
      <c r="I50" s="107"/>
      <c r="J50" s="107"/>
      <c r="K50" s="107"/>
      <c r="L50" s="107"/>
      <c r="M50" s="107"/>
      <c r="N50" s="107"/>
      <c r="O50" s="107"/>
      <c r="P50" s="107"/>
      <c r="Q50" s="107"/>
      <c r="R50" s="107"/>
      <c r="S50" s="107"/>
    </row>
    <row r="51" spans="1:19" s="30" customFormat="1" ht="12.75">
      <c r="A51" s="41" t="s">
        <v>277</v>
      </c>
      <c r="C51" s="107">
        <v>32092</v>
      </c>
      <c r="D51" s="107">
        <v>26813</v>
      </c>
      <c r="E51" s="107">
        <v>17665</v>
      </c>
      <c r="F51" s="107">
        <f>9290+6100</f>
        <v>15390</v>
      </c>
      <c r="G51" s="107">
        <f>9927+5258</f>
        <v>15185</v>
      </c>
      <c r="H51" s="107">
        <v>10258</v>
      </c>
      <c r="I51" s="107">
        <v>6763</v>
      </c>
      <c r="J51" s="107">
        <v>6718</v>
      </c>
      <c r="K51" s="107">
        <v>8833</v>
      </c>
      <c r="L51" s="107">
        <f>2746+119+2588</f>
        <v>5453</v>
      </c>
      <c r="M51" s="107">
        <f>1669+715+1802</f>
        <v>4186</v>
      </c>
      <c r="N51" s="107">
        <f>2939+467+1631</f>
        <v>5037</v>
      </c>
      <c r="O51" s="108">
        <f>2860+287+1620</f>
        <v>4767</v>
      </c>
      <c r="P51" s="107">
        <f>2736+113+1649</f>
        <v>4498</v>
      </c>
      <c r="Q51" s="107">
        <f>2637+626+897</f>
        <v>4160</v>
      </c>
      <c r="R51" s="107">
        <f>2674+467+922</f>
        <v>4063</v>
      </c>
      <c r="S51" s="107">
        <f>2584+273+863</f>
        <v>3720</v>
      </c>
    </row>
    <row r="52" spans="1:19" s="30" customFormat="1" ht="12.75">
      <c r="A52" s="43" t="s">
        <v>29</v>
      </c>
      <c r="C52" s="107"/>
      <c r="D52" s="107"/>
      <c r="E52" s="107"/>
      <c r="F52" s="107"/>
      <c r="G52" s="107"/>
      <c r="H52" s="107"/>
      <c r="I52" s="107"/>
      <c r="J52" s="107"/>
      <c r="K52" s="107"/>
      <c r="L52" s="107"/>
      <c r="M52" s="107"/>
      <c r="N52" s="107"/>
      <c r="O52" s="108"/>
      <c r="P52" s="107"/>
      <c r="Q52" s="107"/>
      <c r="R52" s="107"/>
      <c r="S52" s="107"/>
    </row>
    <row r="53" spans="2:19" s="30" customFormat="1" ht="12.75">
      <c r="B53" s="41" t="s">
        <v>30</v>
      </c>
      <c r="C53" s="107">
        <v>809085</v>
      </c>
      <c r="D53" s="107">
        <v>773685</v>
      </c>
      <c r="E53" s="107">
        <v>752748</v>
      </c>
      <c r="F53" s="107">
        <v>689937</v>
      </c>
      <c r="G53" s="107">
        <v>664745</v>
      </c>
      <c r="H53" s="107">
        <v>625225</v>
      </c>
      <c r="I53" s="107">
        <v>600936</v>
      </c>
      <c r="J53" s="107">
        <v>531001</v>
      </c>
      <c r="K53" s="107">
        <v>519300</v>
      </c>
      <c r="L53" s="107">
        <v>473673</v>
      </c>
      <c r="M53" s="107">
        <v>468900</v>
      </c>
      <c r="N53" s="107">
        <v>463148</v>
      </c>
      <c r="O53" s="108">
        <v>470041</v>
      </c>
      <c r="P53" s="110">
        <v>479874</v>
      </c>
      <c r="Q53" s="110">
        <v>501112</v>
      </c>
      <c r="R53" s="110">
        <v>497749</v>
      </c>
      <c r="S53" s="110">
        <v>522684</v>
      </c>
    </row>
    <row r="54" spans="2:19" s="30" customFormat="1" ht="12.75">
      <c r="B54" s="41" t="s">
        <v>31</v>
      </c>
      <c r="C54" s="107">
        <v>-5738</v>
      </c>
      <c r="D54" s="107">
        <v>-7433</v>
      </c>
      <c r="E54" s="107">
        <v>-7661</v>
      </c>
      <c r="F54" s="107">
        <v>-8487</v>
      </c>
      <c r="G54" s="107">
        <v>-3311</v>
      </c>
      <c r="H54" s="107">
        <v>-2843</v>
      </c>
      <c r="I54" s="107">
        <v>-4432</v>
      </c>
      <c r="J54" s="107">
        <v>-9521</v>
      </c>
      <c r="K54" s="107">
        <v>-8889</v>
      </c>
      <c r="L54" s="107">
        <v>-4754</v>
      </c>
      <c r="M54" s="107">
        <v>-7819</v>
      </c>
      <c r="N54" s="107">
        <v>-10194</v>
      </c>
      <c r="O54" s="108">
        <v>-11399</v>
      </c>
      <c r="P54" s="97">
        <v>-11568</v>
      </c>
      <c r="Q54" s="97">
        <v>-16151</v>
      </c>
      <c r="R54" s="97">
        <v>-15369</v>
      </c>
      <c r="S54" s="97">
        <v>-18596</v>
      </c>
    </row>
    <row r="55" spans="2:19" s="30" customFormat="1" ht="12.75">
      <c r="B55" s="41" t="s">
        <v>32</v>
      </c>
      <c r="C55" s="413">
        <v>0</v>
      </c>
      <c r="D55" s="107">
        <v>-6073</v>
      </c>
      <c r="E55" s="107">
        <v>-307</v>
      </c>
      <c r="F55" s="107">
        <v>-440</v>
      </c>
      <c r="G55" s="107">
        <v>-138</v>
      </c>
      <c r="H55" s="107">
        <v>-269</v>
      </c>
      <c r="I55" s="107">
        <v>-412</v>
      </c>
      <c r="J55" s="107">
        <v>-486</v>
      </c>
      <c r="K55" s="107">
        <v>-285</v>
      </c>
      <c r="L55" s="107">
        <v>-451</v>
      </c>
      <c r="M55" s="107">
        <v>-729</v>
      </c>
      <c r="N55" s="107">
        <v>-880</v>
      </c>
      <c r="O55" s="108">
        <v>-1440</v>
      </c>
      <c r="P55" s="97">
        <v>-2185</v>
      </c>
      <c r="Q55" s="97">
        <v>-3380</v>
      </c>
      <c r="R55" s="97">
        <v>-4362</v>
      </c>
      <c r="S55" s="97">
        <v>-5045</v>
      </c>
    </row>
    <row r="56" spans="2:19" s="30" customFormat="1" ht="12.75">
      <c r="B56" s="41" t="s">
        <v>33</v>
      </c>
      <c r="C56" s="100">
        <v>42853</v>
      </c>
      <c r="D56" s="100">
        <f>31043+8</f>
        <v>31051</v>
      </c>
      <c r="E56" s="100">
        <v>32321</v>
      </c>
      <c r="F56" s="100">
        <v>31270</v>
      </c>
      <c r="G56" s="100">
        <v>49495</v>
      </c>
      <c r="H56" s="107">
        <v>25965</v>
      </c>
      <c r="I56" s="107">
        <v>77186</v>
      </c>
      <c r="J56" s="107">
        <v>140071</v>
      </c>
      <c r="K56" s="100">
        <v>127097</v>
      </c>
      <c r="L56" s="100">
        <v>153175</v>
      </c>
      <c r="M56" s="100">
        <v>136134</v>
      </c>
      <c r="N56" s="100">
        <v>128747</v>
      </c>
      <c r="O56" s="99">
        <v>102136</v>
      </c>
      <c r="P56" s="98">
        <v>103087</v>
      </c>
      <c r="Q56" s="98">
        <v>103946</v>
      </c>
      <c r="R56" s="98">
        <v>111273</v>
      </c>
      <c r="S56" s="98">
        <v>102896</v>
      </c>
    </row>
    <row r="57" spans="1:19" s="30" customFormat="1" ht="12.75">
      <c r="A57" s="43" t="s">
        <v>34</v>
      </c>
      <c r="C57" s="112">
        <f>SUM(C53:C56)+20</f>
        <v>846220</v>
      </c>
      <c r="D57" s="112">
        <f>SUM(D53:D56)+20</f>
        <v>791250</v>
      </c>
      <c r="E57" s="112">
        <f aca="true" t="shared" si="4" ref="E57:S57">SUM(E53:E56)</f>
        <v>777101</v>
      </c>
      <c r="F57" s="112">
        <f t="shared" si="4"/>
        <v>712280</v>
      </c>
      <c r="G57" s="112">
        <f t="shared" si="4"/>
        <v>710791</v>
      </c>
      <c r="H57" s="111">
        <f t="shared" si="4"/>
        <v>648078</v>
      </c>
      <c r="I57" s="111">
        <f t="shared" si="4"/>
        <v>673278</v>
      </c>
      <c r="J57" s="111">
        <f t="shared" si="4"/>
        <v>661065</v>
      </c>
      <c r="K57" s="112">
        <f t="shared" si="4"/>
        <v>637223</v>
      </c>
      <c r="L57" s="112">
        <f t="shared" si="4"/>
        <v>621643</v>
      </c>
      <c r="M57" s="112">
        <f t="shared" si="4"/>
        <v>596486</v>
      </c>
      <c r="N57" s="112">
        <f t="shared" si="4"/>
        <v>580821</v>
      </c>
      <c r="O57" s="112">
        <f t="shared" si="4"/>
        <v>559338</v>
      </c>
      <c r="P57" s="112">
        <f t="shared" si="4"/>
        <v>569208</v>
      </c>
      <c r="Q57" s="112">
        <f t="shared" si="4"/>
        <v>585527</v>
      </c>
      <c r="R57" s="112">
        <f t="shared" si="4"/>
        <v>589291</v>
      </c>
      <c r="S57" s="112">
        <f t="shared" si="4"/>
        <v>601939</v>
      </c>
    </row>
    <row r="58" spans="2:19" s="30" customFormat="1" ht="13.5" thickBot="1">
      <c r="B58" s="6"/>
      <c r="C58" s="131">
        <f>+C46+C49+C57+C51+C50</f>
        <v>1439552</v>
      </c>
      <c r="D58" s="131">
        <f>+D46+D49+D57+D51+D50</f>
        <v>1360795</v>
      </c>
      <c r="E58" s="106">
        <f>+E46+E49+E57+E51+E50</f>
        <v>1290629</v>
      </c>
      <c r="F58" s="106">
        <f>+F46+F49+F57+F51+F50</f>
        <v>1181892</v>
      </c>
      <c r="G58" s="106">
        <f>+G46+G49+G57+G51+G50</f>
        <v>1177605</v>
      </c>
      <c r="H58" s="106">
        <f>+H46+H49+H57+H50+H51</f>
        <v>1142206</v>
      </c>
      <c r="I58" s="106">
        <f aca="true" t="shared" si="5" ref="I58:R58">+I46+I49+I57+I51</f>
        <v>1082127</v>
      </c>
      <c r="J58" s="106">
        <f t="shared" si="5"/>
        <v>1049406</v>
      </c>
      <c r="K58" s="106">
        <f t="shared" si="5"/>
        <v>990300</v>
      </c>
      <c r="L58" s="106">
        <f t="shared" si="5"/>
        <v>1017160</v>
      </c>
      <c r="M58" s="106">
        <f t="shared" si="5"/>
        <v>934828</v>
      </c>
      <c r="N58" s="106">
        <f t="shared" si="5"/>
        <v>916113</v>
      </c>
      <c r="O58" s="106">
        <f t="shared" si="5"/>
        <v>872463</v>
      </c>
      <c r="P58" s="106">
        <f t="shared" si="5"/>
        <v>883650</v>
      </c>
      <c r="Q58" s="106">
        <f t="shared" si="5"/>
        <v>900485</v>
      </c>
      <c r="R58" s="106">
        <f t="shared" si="5"/>
        <v>918002</v>
      </c>
      <c r="S58" s="106">
        <f>+S46+S51+S57</f>
        <v>929631</v>
      </c>
    </row>
    <row r="59" spans="2:19" s="30" customFormat="1" ht="13.5" thickTop="1">
      <c r="B59" s="6"/>
      <c r="C59" s="184"/>
      <c r="D59" s="184"/>
      <c r="E59" s="94"/>
      <c r="F59" s="94"/>
      <c r="G59" s="94"/>
      <c r="H59" s="94"/>
      <c r="I59" s="94"/>
      <c r="J59" s="94"/>
      <c r="K59" s="94"/>
      <c r="L59" s="94"/>
      <c r="M59" s="94"/>
      <c r="N59" s="94"/>
      <c r="O59" s="94"/>
      <c r="P59" s="94"/>
      <c r="Q59" s="94"/>
      <c r="R59" s="94"/>
      <c r="S59" s="94"/>
    </row>
    <row r="60" spans="2:19" s="30" customFormat="1" ht="12.75">
      <c r="B60" s="6"/>
      <c r="C60" s="184"/>
      <c r="D60" s="184"/>
      <c r="E60" s="94"/>
      <c r="F60" s="94"/>
      <c r="G60" s="94"/>
      <c r="H60" s="94"/>
      <c r="I60" s="94"/>
      <c r="J60" s="94"/>
      <c r="K60" s="94"/>
      <c r="L60" s="94"/>
      <c r="M60" s="94"/>
      <c r="N60" s="94"/>
      <c r="O60" s="94"/>
      <c r="P60" s="94"/>
      <c r="Q60" s="94"/>
      <c r="R60" s="94"/>
      <c r="S60" s="94"/>
    </row>
    <row r="61" spans="1:19" s="276" customFormat="1" ht="38.25" customHeight="1">
      <c r="A61" s="415" t="s">
        <v>138</v>
      </c>
      <c r="B61" s="415"/>
      <c r="C61" s="317"/>
      <c r="D61" s="317"/>
      <c r="E61" s="268"/>
      <c r="F61" s="268"/>
      <c r="G61" s="268"/>
      <c r="H61" s="268"/>
      <c r="I61" s="268"/>
      <c r="J61" s="268"/>
      <c r="K61" s="268"/>
      <c r="L61" s="268"/>
      <c r="M61" s="268"/>
      <c r="N61" s="268"/>
      <c r="O61" s="268"/>
      <c r="P61" s="268"/>
      <c r="Q61" s="268"/>
      <c r="R61" s="268"/>
      <c r="S61" s="268"/>
    </row>
    <row r="62" spans="1:19" s="276" customFormat="1" ht="13.5" customHeight="1">
      <c r="A62" s="268"/>
      <c r="B62" s="268"/>
      <c r="C62" s="268"/>
      <c r="D62" s="268"/>
      <c r="E62" s="268"/>
      <c r="F62" s="268"/>
      <c r="G62" s="268"/>
      <c r="H62" s="268"/>
      <c r="I62" s="268"/>
      <c r="J62" s="268"/>
      <c r="K62" s="268"/>
      <c r="L62" s="268"/>
      <c r="M62" s="268"/>
      <c r="N62" s="268"/>
      <c r="O62" s="268"/>
      <c r="P62" s="268"/>
      <c r="Q62" s="268"/>
      <c r="R62" s="268"/>
      <c r="S62" s="268"/>
    </row>
    <row r="63" spans="1:19" s="276" customFormat="1" ht="25.5" customHeight="1">
      <c r="A63" s="416" t="s">
        <v>273</v>
      </c>
      <c r="B63" s="416"/>
      <c r="C63" s="277"/>
      <c r="D63" s="277"/>
      <c r="E63" s="277"/>
      <c r="F63" s="277"/>
      <c r="G63" s="277"/>
      <c r="H63" s="277"/>
      <c r="I63" s="277"/>
      <c r="J63" s="277"/>
      <c r="K63" s="277"/>
      <c r="L63" s="277"/>
      <c r="M63" s="277"/>
      <c r="N63" s="277"/>
      <c r="O63" s="277"/>
      <c r="P63" s="277"/>
      <c r="Q63" s="277"/>
      <c r="R63" s="277"/>
      <c r="S63" s="277"/>
    </row>
    <row r="64" s="276" customFormat="1" ht="18" customHeight="1"/>
  </sheetData>
  <mergeCells count="2">
    <mergeCell ref="A61:B61"/>
    <mergeCell ref="A63:B63"/>
  </mergeCells>
  <printOptions/>
  <pageMargins left="0.25" right="0.25" top="0.5" bottom="0.51" header="0.25" footer="0.52"/>
  <pageSetup horizontalDpi="600" verticalDpi="600" orientation="portrait" scale="85" r:id="rId1"/>
  <rowBreaks count="1" manualBreakCount="1">
    <brk id="63" max="19" man="1"/>
  </rowBreaks>
  <colBreaks count="2" manualBreakCount="2">
    <brk id="3" max="63" man="1"/>
    <brk id="7" max="63" man="1"/>
  </colBreaks>
</worksheet>
</file>

<file path=xl/worksheets/sheet3.xml><?xml version="1.0" encoding="utf-8"?>
<worksheet xmlns="http://schemas.openxmlformats.org/spreadsheetml/2006/main" xmlns:r="http://schemas.openxmlformats.org/officeDocument/2006/relationships">
  <dimension ref="A1:EA1695"/>
  <sheetViews>
    <sheetView view="pageBreakPreview" zoomScale="60" workbookViewId="0" topLeftCell="A1">
      <selection activeCell="B11" sqref="B11"/>
    </sheetView>
  </sheetViews>
  <sheetFormatPr defaultColWidth="13.7109375" defaultRowHeight="12.75"/>
  <cols>
    <col min="1" max="1" width="2.7109375" style="12" customWidth="1"/>
    <col min="2" max="2" width="64.7109375" style="12" bestFit="1" customWidth="1"/>
    <col min="3" max="3" width="3.421875" style="17" customWidth="1"/>
    <col min="4" max="4" width="15.7109375" style="44" customWidth="1"/>
    <col min="5" max="5" width="3.421875" style="17" customWidth="1"/>
    <col min="6" max="7" width="15.7109375" style="44" customWidth="1"/>
    <col min="8" max="8" width="15.8515625" style="12" customWidth="1"/>
    <col min="9" max="10" width="15.7109375" style="44" customWidth="1"/>
    <col min="11" max="11" width="3.421875" style="17" customWidth="1"/>
    <col min="12" max="16" width="15.7109375" style="44" customWidth="1"/>
    <col min="17" max="17" width="3.421875" style="17" customWidth="1"/>
    <col min="18" max="22" width="15.7109375" style="44" customWidth="1"/>
    <col min="23" max="23" width="3.421875" style="16" customWidth="1"/>
    <col min="24" max="24" width="15.140625" style="44" customWidth="1"/>
    <col min="25" max="28" width="15.7109375" style="44" customWidth="1"/>
    <col min="29" max="16384" width="13.7109375" style="12" customWidth="1"/>
  </cols>
  <sheetData>
    <row r="1" spans="1:28" ht="20.25">
      <c r="A1" s="86" t="s">
        <v>0</v>
      </c>
      <c r="B1" s="59"/>
      <c r="C1" s="11"/>
      <c r="D1" s="11"/>
      <c r="E1" s="11"/>
      <c r="F1" s="11"/>
      <c r="G1" s="11"/>
      <c r="I1" s="11"/>
      <c r="J1" s="11"/>
      <c r="K1" s="11"/>
      <c r="L1" s="11"/>
      <c r="M1" s="11"/>
      <c r="N1" s="11"/>
      <c r="O1" s="11"/>
      <c r="P1" s="11"/>
      <c r="Q1" s="11"/>
      <c r="R1" s="11"/>
      <c r="S1" s="11"/>
      <c r="T1" s="11"/>
      <c r="U1" s="11"/>
      <c r="V1" s="11"/>
      <c r="W1" s="10"/>
      <c r="X1" s="11"/>
      <c r="Y1" s="11"/>
      <c r="Z1" s="11"/>
      <c r="AA1" s="11"/>
      <c r="AB1" s="11"/>
    </row>
    <row r="2" spans="1:28" ht="20.25">
      <c r="A2" s="86" t="s">
        <v>45</v>
      </c>
      <c r="B2" s="60"/>
      <c r="C2" s="14"/>
      <c r="D2" s="11"/>
      <c r="E2" s="14"/>
      <c r="F2" s="11"/>
      <c r="G2" s="11"/>
      <c r="I2" s="11"/>
      <c r="J2" s="14"/>
      <c r="K2" s="14"/>
      <c r="L2" s="11"/>
      <c r="M2" s="11"/>
      <c r="N2" s="11"/>
      <c r="O2" s="11"/>
      <c r="P2" s="14"/>
      <c r="Q2" s="14"/>
      <c r="R2" s="11"/>
      <c r="S2" s="11"/>
      <c r="T2" s="11"/>
      <c r="U2" s="11"/>
      <c r="V2" s="14"/>
      <c r="W2" s="13"/>
      <c r="X2" s="11"/>
      <c r="Y2" s="14"/>
      <c r="Z2" s="14"/>
      <c r="AA2" s="14"/>
      <c r="AB2" s="14"/>
    </row>
    <row r="3" spans="1:28" ht="20.25">
      <c r="A3" s="86" t="s">
        <v>152</v>
      </c>
      <c r="B3" s="59"/>
      <c r="C3" s="11"/>
      <c r="D3" s="11"/>
      <c r="E3" s="11"/>
      <c r="F3" s="11"/>
      <c r="G3" s="11"/>
      <c r="I3" s="11"/>
      <c r="J3" s="11"/>
      <c r="K3" s="11"/>
      <c r="L3" s="11"/>
      <c r="M3" s="11"/>
      <c r="N3" s="11"/>
      <c r="O3" s="11"/>
      <c r="P3" s="11"/>
      <c r="Q3" s="11"/>
      <c r="R3" s="11"/>
      <c r="S3" s="11"/>
      <c r="T3" s="11"/>
      <c r="U3" s="11"/>
      <c r="V3" s="11"/>
      <c r="W3" s="48"/>
      <c r="X3" s="11"/>
      <c r="Y3" s="11"/>
      <c r="Z3" s="11"/>
      <c r="AA3" s="11"/>
      <c r="AB3" s="11"/>
    </row>
    <row r="4" spans="1:28" ht="21" thickBot="1">
      <c r="A4" s="86"/>
      <c r="B4" s="59"/>
      <c r="C4" s="11"/>
      <c r="D4" s="11"/>
      <c r="E4" s="11"/>
      <c r="F4" s="11"/>
      <c r="G4" s="11"/>
      <c r="I4" s="11"/>
      <c r="J4" s="11"/>
      <c r="K4" s="11"/>
      <c r="L4" s="11"/>
      <c r="M4" s="11"/>
      <c r="N4" s="11"/>
      <c r="O4" s="11"/>
      <c r="P4" s="11"/>
      <c r="Q4" s="11"/>
      <c r="R4" s="11"/>
      <c r="S4" s="11"/>
      <c r="T4" s="11"/>
      <c r="U4" s="11"/>
      <c r="V4" s="11"/>
      <c r="W4" s="48"/>
      <c r="X4" s="11"/>
      <c r="Y4" s="11"/>
      <c r="Z4" s="11"/>
      <c r="AA4" s="11"/>
      <c r="AB4" s="11"/>
    </row>
    <row r="5" spans="1:28" ht="20.25">
      <c r="A5" s="229"/>
      <c r="B5" s="230"/>
      <c r="C5" s="11"/>
      <c r="D5" s="292"/>
      <c r="E5" s="11"/>
      <c r="F5" s="340"/>
      <c r="G5" s="246"/>
      <c r="H5" s="246"/>
      <c r="I5" s="247"/>
      <c r="J5" s="292"/>
      <c r="K5" s="11"/>
      <c r="L5" s="340"/>
      <c r="M5" s="246"/>
      <c r="N5" s="246"/>
      <c r="O5" s="247"/>
      <c r="P5" s="292"/>
      <c r="Q5" s="11"/>
      <c r="R5" s="340"/>
      <c r="S5" s="246"/>
      <c r="T5" s="246"/>
      <c r="U5" s="247"/>
      <c r="V5" s="292"/>
      <c r="W5" s="48"/>
      <c r="X5" s="340"/>
      <c r="Y5" s="246"/>
      <c r="Z5" s="246"/>
      <c r="AA5" s="247"/>
      <c r="AB5" s="292"/>
    </row>
    <row r="6" spans="1:28" s="48" customFormat="1" ht="12.75">
      <c r="A6" s="259"/>
      <c r="B6" s="260"/>
      <c r="C6" s="46"/>
      <c r="D6" s="402" t="s">
        <v>35</v>
      </c>
      <c r="E6" s="46"/>
      <c r="F6" s="341" t="s">
        <v>35</v>
      </c>
      <c r="G6" s="52" t="s">
        <v>36</v>
      </c>
      <c r="H6" s="52" t="s">
        <v>37</v>
      </c>
      <c r="I6" s="73" t="s">
        <v>38</v>
      </c>
      <c r="J6" s="279"/>
      <c r="K6" s="46"/>
      <c r="L6" s="341" t="s">
        <v>35</v>
      </c>
      <c r="M6" s="52" t="s">
        <v>36</v>
      </c>
      <c r="N6" s="52" t="s">
        <v>37</v>
      </c>
      <c r="O6" s="73" t="s">
        <v>38</v>
      </c>
      <c r="P6" s="279"/>
      <c r="Q6" s="46"/>
      <c r="R6" s="341" t="s">
        <v>35</v>
      </c>
      <c r="S6" s="52" t="s">
        <v>36</v>
      </c>
      <c r="T6" s="52" t="s">
        <v>37</v>
      </c>
      <c r="U6" s="73" t="s">
        <v>38</v>
      </c>
      <c r="V6" s="279"/>
      <c r="W6" s="261"/>
      <c r="X6" s="341" t="s">
        <v>35</v>
      </c>
      <c r="Y6" s="52" t="s">
        <v>36</v>
      </c>
      <c r="Z6" s="52" t="s">
        <v>37</v>
      </c>
      <c r="AA6" s="73" t="s">
        <v>38</v>
      </c>
      <c r="AB6" s="279"/>
    </row>
    <row r="7" spans="1:28" s="258" customFormat="1" ht="12.75">
      <c r="A7" s="256"/>
      <c r="B7" s="257"/>
      <c r="C7" s="47"/>
      <c r="D7" s="270" t="s">
        <v>2</v>
      </c>
      <c r="E7" s="47"/>
      <c r="F7" s="342" t="s">
        <v>2</v>
      </c>
      <c r="G7" s="48" t="s">
        <v>139</v>
      </c>
      <c r="H7" s="48" t="s">
        <v>4</v>
      </c>
      <c r="I7" s="343" t="s">
        <v>1</v>
      </c>
      <c r="J7" s="293" t="s">
        <v>42</v>
      </c>
      <c r="K7" s="47"/>
      <c r="L7" s="342" t="s">
        <v>2</v>
      </c>
      <c r="M7" s="48" t="s">
        <v>3</v>
      </c>
      <c r="N7" s="48" t="s">
        <v>4</v>
      </c>
      <c r="O7" s="343" t="s">
        <v>1</v>
      </c>
      <c r="P7" s="293" t="s">
        <v>42</v>
      </c>
      <c r="Q7" s="47"/>
      <c r="R7" s="342" t="s">
        <v>2</v>
      </c>
      <c r="S7" s="48" t="s">
        <v>3</v>
      </c>
      <c r="T7" s="48" t="s">
        <v>4</v>
      </c>
      <c r="U7" s="343" t="s">
        <v>1</v>
      </c>
      <c r="V7" s="293" t="s">
        <v>42</v>
      </c>
      <c r="W7" s="48"/>
      <c r="X7" s="342" t="s">
        <v>2</v>
      </c>
      <c r="Y7" s="48" t="s">
        <v>3</v>
      </c>
      <c r="Z7" s="48" t="s">
        <v>4</v>
      </c>
      <c r="AA7" s="343" t="s">
        <v>1</v>
      </c>
      <c r="AB7" s="293" t="s">
        <v>42</v>
      </c>
    </row>
    <row r="8" spans="1:28" s="258" customFormat="1" ht="12.75">
      <c r="A8" s="262"/>
      <c r="B8" s="257"/>
      <c r="C8" s="47"/>
      <c r="D8" s="403">
        <v>2006</v>
      </c>
      <c r="E8" s="47"/>
      <c r="F8" s="344">
        <v>2005</v>
      </c>
      <c r="G8" s="49">
        <v>2005</v>
      </c>
      <c r="H8" s="49">
        <v>2005</v>
      </c>
      <c r="I8" s="345">
        <v>2006</v>
      </c>
      <c r="J8" s="269">
        <v>2006</v>
      </c>
      <c r="K8" s="47"/>
      <c r="L8" s="344">
        <v>2004</v>
      </c>
      <c r="M8" s="49">
        <v>2004</v>
      </c>
      <c r="N8" s="49">
        <v>2004</v>
      </c>
      <c r="O8" s="345">
        <v>2005</v>
      </c>
      <c r="P8" s="269">
        <v>2005</v>
      </c>
      <c r="Q8" s="47"/>
      <c r="R8" s="344">
        <v>2003</v>
      </c>
      <c r="S8" s="49">
        <v>2003</v>
      </c>
      <c r="T8" s="49">
        <v>2003</v>
      </c>
      <c r="U8" s="345">
        <v>2004</v>
      </c>
      <c r="V8" s="269">
        <v>2004</v>
      </c>
      <c r="W8" s="48"/>
      <c r="X8" s="344">
        <v>2002</v>
      </c>
      <c r="Y8" s="49">
        <v>2002</v>
      </c>
      <c r="Z8" s="49">
        <v>2002</v>
      </c>
      <c r="AA8" s="345">
        <v>2003</v>
      </c>
      <c r="AB8" s="269">
        <v>2003</v>
      </c>
    </row>
    <row r="9" spans="1:28" ht="12.75">
      <c r="A9" s="233"/>
      <c r="B9" s="234"/>
      <c r="D9" s="404"/>
      <c r="F9" s="346"/>
      <c r="G9" s="16"/>
      <c r="H9" s="16"/>
      <c r="I9" s="248"/>
      <c r="J9" s="270"/>
      <c r="L9" s="346"/>
      <c r="M9" s="16"/>
      <c r="N9" s="16"/>
      <c r="O9" s="248"/>
      <c r="P9" s="270"/>
      <c r="R9" s="346"/>
      <c r="S9" s="16"/>
      <c r="T9" s="16"/>
      <c r="U9" s="248"/>
      <c r="V9" s="270"/>
      <c r="X9" s="346"/>
      <c r="Y9" s="16"/>
      <c r="Z9" s="16"/>
      <c r="AA9" s="248"/>
      <c r="AB9" s="270"/>
    </row>
    <row r="10" spans="1:131" ht="12.75">
      <c r="A10" s="231" t="s">
        <v>46</v>
      </c>
      <c r="B10" s="234"/>
      <c r="C10" s="24"/>
      <c r="D10" s="281"/>
      <c r="E10" s="24"/>
      <c r="F10" s="347"/>
      <c r="G10" s="29"/>
      <c r="H10" s="29"/>
      <c r="I10" s="74"/>
      <c r="J10" s="281"/>
      <c r="K10" s="24"/>
      <c r="L10" s="347"/>
      <c r="M10" s="29"/>
      <c r="N10" s="29"/>
      <c r="O10" s="74"/>
      <c r="P10" s="281"/>
      <c r="Q10" s="24"/>
      <c r="R10" s="347"/>
      <c r="S10" s="29"/>
      <c r="T10" s="29"/>
      <c r="U10" s="74"/>
      <c r="V10" s="281"/>
      <c r="W10" s="29"/>
      <c r="X10" s="347"/>
      <c r="Y10" s="29"/>
      <c r="Z10" s="29"/>
      <c r="AA10" s="74"/>
      <c r="AB10" s="281"/>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row>
    <row r="11" spans="1:131" ht="12.75">
      <c r="A11" s="235"/>
      <c r="B11" s="232" t="s">
        <v>44</v>
      </c>
      <c r="C11" s="103"/>
      <c r="D11" s="272">
        <v>48502</v>
      </c>
      <c r="E11" s="103"/>
      <c r="F11" s="348">
        <v>76078</v>
      </c>
      <c r="G11" s="118">
        <v>75298</v>
      </c>
      <c r="H11" s="118">
        <v>94537</v>
      </c>
      <c r="I11" s="349">
        <v>82984</v>
      </c>
      <c r="J11" s="271">
        <f>SUM(F11:I11)</f>
        <v>328897</v>
      </c>
      <c r="K11" s="103"/>
      <c r="L11" s="348">
        <v>42505</v>
      </c>
      <c r="M11" s="118">
        <v>39165</v>
      </c>
      <c r="N11" s="118">
        <v>74070</v>
      </c>
      <c r="O11" s="349">
        <v>65768</v>
      </c>
      <c r="P11" s="271">
        <f>SUM(L11:O11)</f>
        <v>221508</v>
      </c>
      <c r="Q11" s="103"/>
      <c r="R11" s="348">
        <v>7508</v>
      </c>
      <c r="S11" s="118">
        <v>32602</v>
      </c>
      <c r="T11" s="118">
        <v>22606</v>
      </c>
      <c r="U11" s="349">
        <v>57600</v>
      </c>
      <c r="V11" s="271">
        <f>SUM(R11:U11)</f>
        <v>120316</v>
      </c>
      <c r="W11" s="26"/>
      <c r="X11" s="348">
        <v>17641</v>
      </c>
      <c r="Y11" s="118">
        <v>11760</v>
      </c>
      <c r="Z11" s="118">
        <v>-3910</v>
      </c>
      <c r="AA11" s="349">
        <v>6413</v>
      </c>
      <c r="AB11" s="271">
        <f>SUM(X11:AA11)</f>
        <v>31904</v>
      </c>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row>
    <row r="12" spans="1:131" ht="12.75">
      <c r="A12" s="233"/>
      <c r="B12" s="232" t="s">
        <v>47</v>
      </c>
      <c r="C12" s="103"/>
      <c r="D12" s="272"/>
      <c r="E12" s="103"/>
      <c r="F12" s="348"/>
      <c r="G12" s="103"/>
      <c r="H12" s="103"/>
      <c r="I12" s="249"/>
      <c r="J12" s="272"/>
      <c r="K12" s="103"/>
      <c r="L12" s="348"/>
      <c r="M12" s="103"/>
      <c r="N12" s="103"/>
      <c r="O12" s="249"/>
      <c r="P12" s="272"/>
      <c r="Q12" s="103"/>
      <c r="R12" s="348"/>
      <c r="S12" s="103"/>
      <c r="T12" s="103"/>
      <c r="U12" s="249"/>
      <c r="V12" s="272"/>
      <c r="W12" s="26"/>
      <c r="X12" s="348"/>
      <c r="Y12" s="103"/>
      <c r="Z12" s="103"/>
      <c r="AA12" s="249"/>
      <c r="AB12" s="272"/>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row>
    <row r="13" spans="1:131" ht="12.75">
      <c r="A13" s="233"/>
      <c r="B13" s="237" t="s">
        <v>57</v>
      </c>
      <c r="C13" s="103"/>
      <c r="D13" s="272"/>
      <c r="E13" s="103"/>
      <c r="F13" s="348"/>
      <c r="G13" s="103">
        <v>1200</v>
      </c>
      <c r="H13" s="103"/>
      <c r="I13" s="249">
        <v>7900</v>
      </c>
      <c r="J13" s="271">
        <f aca="true" t="shared" si="0" ref="J13:J18">SUM(F13:I13)</f>
        <v>9100</v>
      </c>
      <c r="K13" s="103"/>
      <c r="L13" s="348"/>
      <c r="M13" s="103"/>
      <c r="N13" s="103"/>
      <c r="O13" s="249"/>
      <c r="P13" s="272"/>
      <c r="Q13" s="103"/>
      <c r="R13" s="348"/>
      <c r="S13" s="103"/>
      <c r="T13" s="103"/>
      <c r="U13" s="249"/>
      <c r="V13" s="272"/>
      <c r="W13" s="26"/>
      <c r="X13" s="348"/>
      <c r="Y13" s="103"/>
      <c r="Z13" s="103"/>
      <c r="AA13" s="249"/>
      <c r="AB13" s="272"/>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row>
    <row r="14" spans="1:131" ht="12.75">
      <c r="A14" s="233"/>
      <c r="B14" s="232" t="s">
        <v>123</v>
      </c>
      <c r="C14" s="103"/>
      <c r="D14" s="272">
        <v>12483</v>
      </c>
      <c r="E14" s="103"/>
      <c r="F14" s="348">
        <v>12585</v>
      </c>
      <c r="G14" s="103">
        <v>11703</v>
      </c>
      <c r="H14" s="103">
        <v>9524</v>
      </c>
      <c r="I14" s="249">
        <v>9932</v>
      </c>
      <c r="J14" s="271">
        <f t="shared" si="0"/>
        <v>43744</v>
      </c>
      <c r="K14" s="103"/>
      <c r="L14" s="348">
        <v>12502</v>
      </c>
      <c r="M14" s="103">
        <v>12870</v>
      </c>
      <c r="N14" s="103">
        <v>13209</v>
      </c>
      <c r="O14" s="249">
        <v>13368</v>
      </c>
      <c r="P14" s="271">
        <f aca="true" t="shared" si="1" ref="P14:P19">SUM(L14:O14)</f>
        <v>51949</v>
      </c>
      <c r="Q14" s="103"/>
      <c r="R14" s="348">
        <v>12307</v>
      </c>
      <c r="S14" s="103">
        <v>11822</v>
      </c>
      <c r="T14" s="103">
        <v>11837</v>
      </c>
      <c r="U14" s="249">
        <v>14326</v>
      </c>
      <c r="V14" s="271">
        <f aca="true" t="shared" si="2" ref="V14:V19">SUM(R14:U14)</f>
        <v>50292</v>
      </c>
      <c r="W14" s="26"/>
      <c r="X14" s="348">
        <v>12637</v>
      </c>
      <c r="Y14" s="103">
        <v>12082</v>
      </c>
      <c r="Z14" s="103">
        <v>11979</v>
      </c>
      <c r="AA14" s="249">
        <v>12146</v>
      </c>
      <c r="AB14" s="271">
        <f aca="true" t="shared" si="3" ref="AB14:AB19">SUM(X14:AA14)</f>
        <v>48844</v>
      </c>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row>
    <row r="15" spans="1:131" ht="12.75">
      <c r="A15" s="233"/>
      <c r="B15" s="232" t="s">
        <v>196</v>
      </c>
      <c r="C15" s="103"/>
      <c r="D15" s="272">
        <v>21688</v>
      </c>
      <c r="E15" s="103"/>
      <c r="F15" s="348"/>
      <c r="G15" s="103"/>
      <c r="H15" s="103"/>
      <c r="I15" s="249"/>
      <c r="J15" s="271">
        <f t="shared" si="0"/>
        <v>0</v>
      </c>
      <c r="K15" s="103"/>
      <c r="L15" s="348"/>
      <c r="M15" s="103"/>
      <c r="N15" s="103"/>
      <c r="O15" s="249"/>
      <c r="P15" s="271">
        <f t="shared" si="1"/>
        <v>0</v>
      </c>
      <c r="Q15" s="103"/>
      <c r="R15" s="348"/>
      <c r="S15" s="103"/>
      <c r="T15" s="103"/>
      <c r="U15" s="249"/>
      <c r="V15" s="271">
        <f t="shared" si="2"/>
        <v>0</v>
      </c>
      <c r="W15" s="26"/>
      <c r="X15" s="348"/>
      <c r="Y15" s="103"/>
      <c r="Z15" s="103"/>
      <c r="AA15" s="249"/>
      <c r="AB15" s="271">
        <f t="shared" si="3"/>
        <v>0</v>
      </c>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row>
    <row r="16" spans="1:131" ht="12.75">
      <c r="A16" s="233"/>
      <c r="B16" s="232" t="s">
        <v>48</v>
      </c>
      <c r="C16" s="103"/>
      <c r="D16" s="272"/>
      <c r="E16" s="103"/>
      <c r="F16" s="348"/>
      <c r="G16" s="103"/>
      <c r="H16" s="103"/>
      <c r="I16" s="249"/>
      <c r="J16" s="271">
        <f t="shared" si="0"/>
        <v>0</v>
      </c>
      <c r="K16" s="103"/>
      <c r="L16" s="348"/>
      <c r="M16" s="103"/>
      <c r="N16" s="103"/>
      <c r="O16" s="249"/>
      <c r="P16" s="271">
        <f t="shared" si="1"/>
        <v>0</v>
      </c>
      <c r="Q16" s="103"/>
      <c r="R16" s="348">
        <v>26</v>
      </c>
      <c r="S16" s="103"/>
      <c r="T16" s="103">
        <v>35</v>
      </c>
      <c r="U16" s="249">
        <v>535</v>
      </c>
      <c r="V16" s="271">
        <f t="shared" si="2"/>
        <v>596</v>
      </c>
      <c r="W16" s="26"/>
      <c r="X16" s="348">
        <v>200</v>
      </c>
      <c r="Y16" s="103"/>
      <c r="Z16" s="103">
        <v>1092</v>
      </c>
      <c r="AA16" s="249">
        <v>2144</v>
      </c>
      <c r="AB16" s="271">
        <f t="shared" si="3"/>
        <v>3436</v>
      </c>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row>
    <row r="17" spans="1:131" ht="12.75">
      <c r="A17" s="233"/>
      <c r="B17" s="234" t="s">
        <v>49</v>
      </c>
      <c r="C17" s="119"/>
      <c r="D17" s="272"/>
      <c r="E17" s="119"/>
      <c r="F17" s="348">
        <v>23905</v>
      </c>
      <c r="G17" s="103">
        <v>26882</v>
      </c>
      <c r="H17" s="103">
        <v>52758</v>
      </c>
      <c r="I17" s="249">
        <v>20490</v>
      </c>
      <c r="J17" s="271">
        <f t="shared" si="0"/>
        <v>124035</v>
      </c>
      <c r="K17" s="119"/>
      <c r="L17" s="348">
        <v>24414</v>
      </c>
      <c r="M17" s="103"/>
      <c r="N17" s="103">
        <v>67000</v>
      </c>
      <c r="O17" s="249">
        <v>25442</v>
      </c>
      <c r="P17" s="271">
        <f t="shared" si="1"/>
        <v>116856</v>
      </c>
      <c r="Q17" s="119"/>
      <c r="R17" s="348"/>
      <c r="S17" s="103"/>
      <c r="T17" s="103"/>
      <c r="U17" s="249"/>
      <c r="V17" s="271">
        <f t="shared" si="2"/>
        <v>0</v>
      </c>
      <c r="W17" s="26"/>
      <c r="X17" s="348">
        <v>7898</v>
      </c>
      <c r="Y17" s="103">
        <v>256</v>
      </c>
      <c r="Z17" s="103">
        <v>400</v>
      </c>
      <c r="AA17" s="249">
        <v>-8554</v>
      </c>
      <c r="AB17" s="271">
        <f t="shared" si="3"/>
        <v>0</v>
      </c>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row>
    <row r="18" spans="1:131" ht="12.75">
      <c r="A18" s="233"/>
      <c r="B18" s="234" t="s">
        <v>272</v>
      </c>
      <c r="C18" s="119"/>
      <c r="D18" s="272"/>
      <c r="E18" s="119"/>
      <c r="F18" s="348"/>
      <c r="G18" s="103"/>
      <c r="H18" s="103"/>
      <c r="I18" s="249"/>
      <c r="J18" s="271">
        <f t="shared" si="0"/>
        <v>0</v>
      </c>
      <c r="K18" s="119"/>
      <c r="L18" s="348"/>
      <c r="M18" s="103"/>
      <c r="N18" s="103"/>
      <c r="O18" s="249"/>
      <c r="P18" s="271">
        <f t="shared" si="1"/>
        <v>0</v>
      </c>
      <c r="Q18" s="119"/>
      <c r="R18" s="348"/>
      <c r="S18" s="103"/>
      <c r="T18" s="103"/>
      <c r="U18" s="249"/>
      <c r="V18" s="271">
        <f t="shared" si="2"/>
        <v>0</v>
      </c>
      <c r="W18" s="26"/>
      <c r="X18" s="348"/>
      <c r="Y18" s="103"/>
      <c r="Z18" s="103"/>
      <c r="AA18" s="249"/>
      <c r="AB18" s="271">
        <f t="shared" si="3"/>
        <v>0</v>
      </c>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row>
    <row r="19" spans="1:131" ht="12.75">
      <c r="A19" s="233"/>
      <c r="B19" s="234" t="s">
        <v>197</v>
      </c>
      <c r="C19" s="119"/>
      <c r="D19" s="273">
        <v>7542</v>
      </c>
      <c r="E19" s="119"/>
      <c r="F19" s="350">
        <v>-49251</v>
      </c>
      <c r="G19" s="121">
        <v>-2102</v>
      </c>
      <c r="H19" s="121">
        <f>133+25-32109</f>
        <v>-31951</v>
      </c>
      <c r="I19" s="250">
        <f>-7523+232</f>
        <v>-7291</v>
      </c>
      <c r="J19" s="273">
        <f>SUM(F19:I19)+100</f>
        <v>-90495</v>
      </c>
      <c r="K19" s="119"/>
      <c r="L19" s="350">
        <v>-24258</v>
      </c>
      <c r="M19" s="121">
        <v>31449</v>
      </c>
      <c r="N19" s="121">
        <v>-63500</v>
      </c>
      <c r="O19" s="250">
        <v>39128</v>
      </c>
      <c r="P19" s="273">
        <f t="shared" si="1"/>
        <v>-17181</v>
      </c>
      <c r="Q19" s="119"/>
      <c r="R19" s="350">
        <v>-2435</v>
      </c>
      <c r="S19" s="121">
        <v>-14259</v>
      </c>
      <c r="T19" s="121">
        <v>18901</v>
      </c>
      <c r="U19" s="250">
        <v>46672</v>
      </c>
      <c r="V19" s="273">
        <f t="shared" si="2"/>
        <v>48879</v>
      </c>
      <c r="W19" s="26"/>
      <c r="X19" s="350">
        <v>-23172</v>
      </c>
      <c r="Y19" s="121">
        <f>22010-24098</f>
        <v>-2088</v>
      </c>
      <c r="Z19" s="121">
        <f>5972-9561</f>
        <v>-3589</v>
      </c>
      <c r="AA19" s="250">
        <v>30300</v>
      </c>
      <c r="AB19" s="273">
        <f t="shared" si="3"/>
        <v>1451</v>
      </c>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row>
    <row r="20" spans="1:131" ht="12.75">
      <c r="A20" s="231" t="s">
        <v>124</v>
      </c>
      <c r="B20" s="234"/>
      <c r="C20" s="119"/>
      <c r="D20" s="274">
        <f>SUM(D11:D19)</f>
        <v>90215</v>
      </c>
      <c r="E20" s="119"/>
      <c r="F20" s="351">
        <f>SUM(F11:F19)</f>
        <v>63317</v>
      </c>
      <c r="G20" s="119">
        <f>SUM(G11:G19)</f>
        <v>112981</v>
      </c>
      <c r="H20" s="119">
        <f>SUM(H11:H19)</f>
        <v>124868</v>
      </c>
      <c r="I20" s="251">
        <f>SUM(I11:I19)</f>
        <v>114015</v>
      </c>
      <c r="J20" s="274">
        <f>SUM(J11:J19)-100</f>
        <v>415181</v>
      </c>
      <c r="K20" s="119"/>
      <c r="L20" s="351">
        <f>SUM(L11:L19)</f>
        <v>55163</v>
      </c>
      <c r="M20" s="119">
        <f>SUM(M11:M19)</f>
        <v>83484</v>
      </c>
      <c r="N20" s="119">
        <f>SUM(N11:N19)</f>
        <v>90779</v>
      </c>
      <c r="O20" s="251">
        <f>SUM(O11:O19)</f>
        <v>143706</v>
      </c>
      <c r="P20" s="274">
        <f>SUM(P11:P19)</f>
        <v>373132</v>
      </c>
      <c r="Q20" s="119"/>
      <c r="R20" s="351">
        <f>SUM(R11:R19)</f>
        <v>17406</v>
      </c>
      <c r="S20" s="119">
        <f>SUM(S11:S19)</f>
        <v>30165</v>
      </c>
      <c r="T20" s="119">
        <f>SUM(T11:T19)</f>
        <v>53379</v>
      </c>
      <c r="U20" s="251">
        <f>SUM(U11:U19)</f>
        <v>119133</v>
      </c>
      <c r="V20" s="274">
        <f>SUM(V11:V19)</f>
        <v>220083</v>
      </c>
      <c r="W20" s="29"/>
      <c r="X20" s="351">
        <f>SUM(X11:X19)</f>
        <v>15204</v>
      </c>
      <c r="Y20" s="119">
        <f>SUM(Y11:Y19)</f>
        <v>22010</v>
      </c>
      <c r="Z20" s="119">
        <f>SUM(Z11:Z19)</f>
        <v>5972</v>
      </c>
      <c r="AA20" s="251">
        <f>SUM(AA11:AA19)</f>
        <v>42449</v>
      </c>
      <c r="AB20" s="274">
        <f>SUM(AB11:AB19)</f>
        <v>85635</v>
      </c>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row>
    <row r="21" spans="1:131" ht="12.75">
      <c r="A21" s="233"/>
      <c r="B21" s="234"/>
      <c r="C21" s="119"/>
      <c r="D21" s="274"/>
      <c r="E21" s="119"/>
      <c r="F21" s="351"/>
      <c r="G21" s="119"/>
      <c r="H21" s="119"/>
      <c r="I21" s="251"/>
      <c r="J21" s="274"/>
      <c r="K21" s="119"/>
      <c r="L21" s="351"/>
      <c r="M21" s="119"/>
      <c r="N21" s="119"/>
      <c r="O21" s="251"/>
      <c r="P21" s="274"/>
      <c r="Q21" s="119"/>
      <c r="R21" s="351"/>
      <c r="S21" s="119"/>
      <c r="T21" s="119"/>
      <c r="U21" s="251"/>
      <c r="V21" s="274"/>
      <c r="W21" s="29"/>
      <c r="X21" s="351"/>
      <c r="Y21" s="119"/>
      <c r="Z21" s="119"/>
      <c r="AA21" s="251"/>
      <c r="AB21" s="274"/>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row>
    <row r="22" spans="1:131" ht="12.75">
      <c r="A22" s="233" t="s">
        <v>50</v>
      </c>
      <c r="B22" s="238"/>
      <c r="C22" s="122"/>
      <c r="D22" s="405"/>
      <c r="E22" s="122"/>
      <c r="F22" s="352"/>
      <c r="G22" s="119"/>
      <c r="H22" s="119"/>
      <c r="I22" s="251"/>
      <c r="J22" s="274"/>
      <c r="K22" s="122"/>
      <c r="L22" s="352"/>
      <c r="M22" s="119"/>
      <c r="N22" s="119"/>
      <c r="O22" s="251"/>
      <c r="P22" s="274"/>
      <c r="Q22" s="122"/>
      <c r="R22" s="352"/>
      <c r="S22" s="119"/>
      <c r="T22" s="119"/>
      <c r="U22" s="251"/>
      <c r="V22" s="274"/>
      <c r="W22" s="35"/>
      <c r="X22" s="352"/>
      <c r="Y22" s="119"/>
      <c r="Z22" s="119"/>
      <c r="AA22" s="251"/>
      <c r="AB22" s="274"/>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row>
    <row r="23" spans="1:131" ht="12.75">
      <c r="A23" s="239"/>
      <c r="B23" s="240" t="s">
        <v>151</v>
      </c>
      <c r="C23" s="119"/>
      <c r="D23" s="272">
        <v>-36366</v>
      </c>
      <c r="E23" s="119"/>
      <c r="F23" s="348">
        <f>-4660</f>
        <v>-4660</v>
      </c>
      <c r="G23" s="103">
        <f>-23107</f>
        <v>-23107</v>
      </c>
      <c r="H23" s="103">
        <f>-114243</f>
        <v>-114243</v>
      </c>
      <c r="I23" s="249">
        <f>66652</f>
        <v>66652</v>
      </c>
      <c r="J23" s="271">
        <f>SUM(F23:I23)</f>
        <v>-75358</v>
      </c>
      <c r="K23" s="119"/>
      <c r="L23" s="348">
        <v>30757</v>
      </c>
      <c r="M23" s="103">
        <v>-10592</v>
      </c>
      <c r="N23" s="103">
        <v>85073</v>
      </c>
      <c r="O23" s="249">
        <v>125436</v>
      </c>
      <c r="P23" s="271">
        <f>SUM(L23:O23)</f>
        <v>230674</v>
      </c>
      <c r="Q23" s="119"/>
      <c r="R23" s="348">
        <v>1876</v>
      </c>
      <c r="S23" s="103">
        <v>28963</v>
      </c>
      <c r="T23" s="103">
        <v>-25912</v>
      </c>
      <c r="U23" s="249">
        <v>-28966</v>
      </c>
      <c r="V23" s="271">
        <f>SUM(R23:U23)</f>
        <v>-24039</v>
      </c>
      <c r="W23" s="26"/>
      <c r="X23" s="348">
        <f>66811-5446</f>
        <v>61365</v>
      </c>
      <c r="Y23" s="103">
        <f>31532-7385</f>
        <v>24147</v>
      </c>
      <c r="Z23" s="103">
        <f>8056+21723</f>
        <v>29779</v>
      </c>
      <c r="AA23" s="249">
        <f>9027-2370</f>
        <v>6657</v>
      </c>
      <c r="AB23" s="271">
        <f>SUM(X23:AA23)</f>
        <v>121948</v>
      </c>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row>
    <row r="24" spans="1:131" ht="12.75">
      <c r="A24" s="233"/>
      <c r="B24" s="241" t="s">
        <v>51</v>
      </c>
      <c r="C24" s="119"/>
      <c r="D24" s="272">
        <v>-11391</v>
      </c>
      <c r="E24" s="119"/>
      <c r="F24" s="348">
        <v>-5534</v>
      </c>
      <c r="G24" s="103">
        <v>-4407</v>
      </c>
      <c r="H24" s="103">
        <v>-5377</v>
      </c>
      <c r="I24" s="249">
        <v>-5173</v>
      </c>
      <c r="J24" s="271">
        <f>SUM(F24:I24)</f>
        <v>-20491</v>
      </c>
      <c r="K24" s="119"/>
      <c r="L24" s="348">
        <v>-5864</v>
      </c>
      <c r="M24" s="103">
        <v>-9911</v>
      </c>
      <c r="N24" s="103">
        <v>-13516</v>
      </c>
      <c r="O24" s="249">
        <v>-11544</v>
      </c>
      <c r="P24" s="271">
        <f>SUM(L24:O24)</f>
        <v>-40835</v>
      </c>
      <c r="Q24" s="119"/>
      <c r="R24" s="348">
        <v>-4083</v>
      </c>
      <c r="S24" s="103">
        <v>-9782</v>
      </c>
      <c r="T24" s="103">
        <v>-4851</v>
      </c>
      <c r="U24" s="249">
        <v>-7136</v>
      </c>
      <c r="V24" s="271">
        <f>SUM(R24:U24)</f>
        <v>-25852</v>
      </c>
      <c r="W24" s="26"/>
      <c r="X24" s="348">
        <v>-9901</v>
      </c>
      <c r="Y24" s="103">
        <v>-12453</v>
      </c>
      <c r="Z24" s="103">
        <v>-6452</v>
      </c>
      <c r="AA24" s="249">
        <f>-7297</f>
        <v>-7297</v>
      </c>
      <c r="AB24" s="271">
        <f>SUM(X24:AA24)</f>
        <v>-36103</v>
      </c>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row>
    <row r="25" spans="1:131" ht="12.75">
      <c r="A25" s="231"/>
      <c r="B25" s="241" t="s">
        <v>73</v>
      </c>
      <c r="C25" s="119"/>
      <c r="D25" s="272">
        <v>-43483</v>
      </c>
      <c r="E25" s="119"/>
      <c r="F25" s="348">
        <v>-14597</v>
      </c>
      <c r="G25" s="119">
        <v>-28668</v>
      </c>
      <c r="H25" s="119">
        <v>-9412</v>
      </c>
      <c r="I25" s="251">
        <v>-189472</v>
      </c>
      <c r="J25" s="271">
        <f>SUM(F25:I25)</f>
        <v>-242149</v>
      </c>
      <c r="K25" s="119"/>
      <c r="L25" s="348">
        <v>-6500</v>
      </c>
      <c r="M25" s="119">
        <v>-5250</v>
      </c>
      <c r="N25" s="119"/>
      <c r="O25" s="251"/>
      <c r="P25" s="271">
        <f>SUM(L25:O25)</f>
        <v>-11750</v>
      </c>
      <c r="Q25" s="119"/>
      <c r="R25" s="348">
        <v>-5150</v>
      </c>
      <c r="S25" s="119"/>
      <c r="T25" s="119"/>
      <c r="U25" s="251"/>
      <c r="V25" s="271">
        <f>SUM(R25:U25)</f>
        <v>-5150</v>
      </c>
      <c r="W25" s="26"/>
      <c r="X25" s="348">
        <v>-133531</v>
      </c>
      <c r="Y25" s="119"/>
      <c r="Z25" s="119">
        <v>-10000</v>
      </c>
      <c r="AA25" s="251">
        <v>-1700</v>
      </c>
      <c r="AB25" s="271">
        <f>SUM(X25:AA25)</f>
        <v>-145231</v>
      </c>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row>
    <row r="26" spans="1:131" ht="12.75">
      <c r="A26" s="231"/>
      <c r="B26" s="241" t="s">
        <v>198</v>
      </c>
      <c r="C26" s="119"/>
      <c r="D26" s="272">
        <v>-12500</v>
      </c>
      <c r="E26" s="119"/>
      <c r="F26" s="348"/>
      <c r="G26" s="119"/>
      <c r="H26" s="119"/>
      <c r="I26" s="251"/>
      <c r="J26" s="271">
        <f>SUM(F26:I26)</f>
        <v>0</v>
      </c>
      <c r="K26" s="119"/>
      <c r="L26" s="348"/>
      <c r="M26" s="119"/>
      <c r="N26" s="119"/>
      <c r="O26" s="251"/>
      <c r="P26" s="271">
        <f>SUM(L26:O26)</f>
        <v>0</v>
      </c>
      <c r="Q26" s="119"/>
      <c r="R26" s="348"/>
      <c r="S26" s="119"/>
      <c r="T26" s="119"/>
      <c r="U26" s="251"/>
      <c r="V26" s="271">
        <f>SUM(R26:U26)</f>
        <v>0</v>
      </c>
      <c r="W26" s="26"/>
      <c r="X26" s="348"/>
      <c r="Y26" s="119"/>
      <c r="Z26" s="119"/>
      <c r="AA26" s="251"/>
      <c r="AB26" s="271">
        <f>SUM(X26:AA26)</f>
        <v>0</v>
      </c>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row>
    <row r="27" spans="1:131" ht="12.75">
      <c r="A27" s="233"/>
      <c r="B27" s="237" t="s">
        <v>52</v>
      </c>
      <c r="C27" s="103"/>
      <c r="D27" s="273"/>
      <c r="E27" s="103"/>
      <c r="F27" s="350">
        <v>7</v>
      </c>
      <c r="G27" s="121">
        <v>38</v>
      </c>
      <c r="H27" s="121">
        <v>34</v>
      </c>
      <c r="I27" s="250"/>
      <c r="J27" s="273">
        <f>SUM(F27:I27)</f>
        <v>79</v>
      </c>
      <c r="K27" s="103"/>
      <c r="L27" s="350">
        <v>-843</v>
      </c>
      <c r="M27" s="121">
        <v>-647</v>
      </c>
      <c r="N27" s="121">
        <v>3</v>
      </c>
      <c r="O27" s="250">
        <v>-962</v>
      </c>
      <c r="P27" s="273">
        <f>SUM(L27:O27)</f>
        <v>-2449</v>
      </c>
      <c r="Q27" s="103"/>
      <c r="R27" s="350">
        <v>52</v>
      </c>
      <c r="S27" s="121">
        <v>1396</v>
      </c>
      <c r="T27" s="121">
        <v>-1499</v>
      </c>
      <c r="U27" s="250">
        <v>-3900</v>
      </c>
      <c r="V27" s="273">
        <f>SUM(R27:U27)</f>
        <v>-3951</v>
      </c>
      <c r="W27" s="26"/>
      <c r="X27" s="350">
        <v>-635</v>
      </c>
      <c r="Y27" s="121">
        <v>-2410</v>
      </c>
      <c r="Z27" s="121">
        <v>972</v>
      </c>
      <c r="AA27" s="250">
        <v>-3559</v>
      </c>
      <c r="AB27" s="273">
        <f>SUM(X27:AA27)</f>
        <v>-5632</v>
      </c>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row>
    <row r="28" spans="1:131" ht="12.75">
      <c r="A28" s="233" t="s">
        <v>65</v>
      </c>
      <c r="B28" s="232"/>
      <c r="C28" s="103"/>
      <c r="D28" s="272">
        <f>SUM(D23:D27)-100</f>
        <v>-103840</v>
      </c>
      <c r="E28" s="103"/>
      <c r="F28" s="348">
        <f>SUM(F23:F27)</f>
        <v>-24784</v>
      </c>
      <c r="G28" s="103">
        <f>SUM(G23:G27)</f>
        <v>-56144</v>
      </c>
      <c r="H28" s="103">
        <f>SUM(H23:H27)</f>
        <v>-128998</v>
      </c>
      <c r="I28" s="249">
        <f>SUM(I23:I27)</f>
        <v>-127993</v>
      </c>
      <c r="J28" s="272">
        <f>SUM(J23:J27)-100</f>
        <v>-338019</v>
      </c>
      <c r="K28" s="103"/>
      <c r="L28" s="348">
        <f>SUM(L23:L27)</f>
        <v>17550</v>
      </c>
      <c r="M28" s="103">
        <f>SUM(M23:M27)</f>
        <v>-26400</v>
      </c>
      <c r="N28" s="103">
        <f>SUM(N23:N27)</f>
        <v>71560</v>
      </c>
      <c r="O28" s="249">
        <f>SUM(O23:O27)</f>
        <v>112930</v>
      </c>
      <c r="P28" s="272">
        <f>SUM(P23:P27)</f>
        <v>175640</v>
      </c>
      <c r="Q28" s="103"/>
      <c r="R28" s="348">
        <f>SUM(R23:R27)</f>
        <v>-7305</v>
      </c>
      <c r="S28" s="103">
        <f>SUM(S23:S27)</f>
        <v>20577</v>
      </c>
      <c r="T28" s="103">
        <f>SUM(T23:T27)</f>
        <v>-32262</v>
      </c>
      <c r="U28" s="249">
        <f>SUM(U23:U27)</f>
        <v>-40002</v>
      </c>
      <c r="V28" s="272">
        <f>SUM(V23:V27)</f>
        <v>-58992</v>
      </c>
      <c r="W28" s="26"/>
      <c r="X28" s="348">
        <f>SUM(X23:X27)</f>
        <v>-82702</v>
      </c>
      <c r="Y28" s="103">
        <f>SUM(Y23:Y27)</f>
        <v>9284</v>
      </c>
      <c r="Z28" s="103">
        <f>SUM(Z23:Z27)</f>
        <v>14299</v>
      </c>
      <c r="AA28" s="249">
        <f>SUM(AA23:AA27)</f>
        <v>-5899</v>
      </c>
      <c r="AB28" s="272">
        <f>SUM(AB23:AB27)</f>
        <v>-65018</v>
      </c>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row>
    <row r="29" spans="1:131" ht="12.75">
      <c r="A29" s="233"/>
      <c r="B29" s="232"/>
      <c r="C29" s="103"/>
      <c r="D29" s="272"/>
      <c r="E29" s="103"/>
      <c r="F29" s="348"/>
      <c r="G29" s="103"/>
      <c r="H29" s="103"/>
      <c r="I29" s="249"/>
      <c r="J29" s="272"/>
      <c r="K29" s="103"/>
      <c r="L29" s="348"/>
      <c r="M29" s="103"/>
      <c r="N29" s="103"/>
      <c r="O29" s="249"/>
      <c r="P29" s="272"/>
      <c r="Q29" s="103"/>
      <c r="R29" s="348"/>
      <c r="S29" s="103"/>
      <c r="T29" s="103"/>
      <c r="U29" s="249"/>
      <c r="V29" s="272"/>
      <c r="W29" s="26"/>
      <c r="X29" s="348"/>
      <c r="Y29" s="103"/>
      <c r="Z29" s="103"/>
      <c r="AA29" s="249"/>
      <c r="AB29" s="272"/>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row>
    <row r="30" spans="1:131" ht="12.75">
      <c r="A30" s="231" t="s">
        <v>53</v>
      </c>
      <c r="B30" s="234"/>
      <c r="C30" s="119"/>
      <c r="D30" s="274"/>
      <c r="E30" s="119"/>
      <c r="F30" s="351"/>
      <c r="G30" s="103"/>
      <c r="H30" s="103"/>
      <c r="I30" s="249"/>
      <c r="J30" s="272"/>
      <c r="K30" s="119"/>
      <c r="L30" s="351"/>
      <c r="M30" s="103"/>
      <c r="N30" s="103"/>
      <c r="O30" s="249"/>
      <c r="P30" s="272"/>
      <c r="Q30" s="119"/>
      <c r="R30" s="351"/>
      <c r="S30" s="103"/>
      <c r="T30" s="103"/>
      <c r="U30" s="249"/>
      <c r="V30" s="272"/>
      <c r="W30" s="29"/>
      <c r="X30" s="351"/>
      <c r="Y30" s="103"/>
      <c r="Z30" s="103"/>
      <c r="AA30" s="249"/>
      <c r="AB30" s="272"/>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row>
    <row r="31" spans="1:131" ht="12.75">
      <c r="A31" s="231"/>
      <c r="B31" s="234" t="s">
        <v>74</v>
      </c>
      <c r="C31" s="119"/>
      <c r="D31" s="272">
        <v>49210</v>
      </c>
      <c r="E31" s="119"/>
      <c r="F31" s="348">
        <v>40129</v>
      </c>
      <c r="G31" s="103">
        <v>32736</v>
      </c>
      <c r="H31" s="103">
        <v>54245</v>
      </c>
      <c r="I31" s="249">
        <v>17449</v>
      </c>
      <c r="J31" s="271">
        <f>SUM(F31:I31)</f>
        <v>144559</v>
      </c>
      <c r="K31" s="119"/>
      <c r="L31" s="348">
        <v>104934</v>
      </c>
      <c r="M31" s="103">
        <v>55945</v>
      </c>
      <c r="N31" s="103">
        <v>50577</v>
      </c>
      <c r="O31" s="249">
        <v>30769</v>
      </c>
      <c r="P31" s="271">
        <f>SUM(L31:O31)</f>
        <v>242225</v>
      </c>
      <c r="Q31" s="119"/>
      <c r="R31" s="348">
        <v>15123</v>
      </c>
      <c r="S31" s="103">
        <v>6344</v>
      </c>
      <c r="T31" s="103">
        <v>28987</v>
      </c>
      <c r="U31" s="249">
        <v>64947</v>
      </c>
      <c r="V31" s="271">
        <f>SUM(R31:U31)</f>
        <v>115401</v>
      </c>
      <c r="W31" s="26"/>
      <c r="X31" s="348">
        <v>58108</v>
      </c>
      <c r="Y31" s="103">
        <v>1606</v>
      </c>
      <c r="Z31" s="103">
        <v>11569</v>
      </c>
      <c r="AA31" s="249">
        <v>3404</v>
      </c>
      <c r="AB31" s="271">
        <f>SUM(X31:AA31)</f>
        <v>74687</v>
      </c>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row>
    <row r="32" spans="1:131" ht="12.75">
      <c r="A32" s="231"/>
      <c r="B32" s="234" t="s">
        <v>125</v>
      </c>
      <c r="C32" s="119"/>
      <c r="D32" s="272">
        <v>-65822</v>
      </c>
      <c r="E32" s="119"/>
      <c r="F32" s="348">
        <v>-73656</v>
      </c>
      <c r="G32" s="103">
        <v>-128379</v>
      </c>
      <c r="H32" s="103">
        <v>-137679</v>
      </c>
      <c r="I32" s="249">
        <v>-107050</v>
      </c>
      <c r="J32" s="271">
        <f>SUM(F32:I32)</f>
        <v>-446764</v>
      </c>
      <c r="K32" s="119"/>
      <c r="L32" s="348">
        <v>-149033</v>
      </c>
      <c r="M32" s="103">
        <v>-67377</v>
      </c>
      <c r="N32" s="103">
        <v>-183656</v>
      </c>
      <c r="O32" s="249">
        <v>-146342</v>
      </c>
      <c r="P32" s="271">
        <f>SUM(L32:O32)</f>
        <v>-546408</v>
      </c>
      <c r="Q32" s="119"/>
      <c r="R32" s="348">
        <v>-29881</v>
      </c>
      <c r="S32" s="103">
        <v>-15790</v>
      </c>
      <c r="T32" s="103">
        <v>-35391</v>
      </c>
      <c r="U32" s="249">
        <f>-97400-1</f>
        <v>-97401</v>
      </c>
      <c r="V32" s="271">
        <f>SUM(R32:U32)</f>
        <v>-178463</v>
      </c>
      <c r="W32" s="26"/>
      <c r="X32" s="348">
        <v>-9996</v>
      </c>
      <c r="Y32" s="103">
        <v>-26797</v>
      </c>
      <c r="Z32" s="103">
        <v>-8606</v>
      </c>
      <c r="AA32" s="249">
        <v>-19418</v>
      </c>
      <c r="AB32" s="271">
        <f>SUM(X32:AA32)</f>
        <v>-64817</v>
      </c>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row>
    <row r="33" spans="1:131" ht="12.75">
      <c r="A33" s="231"/>
      <c r="B33" s="234" t="s">
        <v>54</v>
      </c>
      <c r="C33" s="119"/>
      <c r="D33" s="272"/>
      <c r="E33" s="119"/>
      <c r="F33" s="348">
        <v>-3406</v>
      </c>
      <c r="G33" s="103"/>
      <c r="H33" s="103"/>
      <c r="I33" s="249"/>
      <c r="J33" s="271">
        <f>SUM(F33:I33)</f>
        <v>-3406</v>
      </c>
      <c r="K33" s="119"/>
      <c r="L33" s="348">
        <v>-3302</v>
      </c>
      <c r="M33" s="103">
        <v>-3439</v>
      </c>
      <c r="N33" s="103">
        <v>-3405</v>
      </c>
      <c r="O33" s="249">
        <v>-3420</v>
      </c>
      <c r="P33" s="271">
        <f>SUM(L33:O33)</f>
        <v>-13566</v>
      </c>
      <c r="Q33" s="119"/>
      <c r="R33" s="348">
        <v>-3347</v>
      </c>
      <c r="S33" s="103">
        <v>-3333</v>
      </c>
      <c r="T33" s="103">
        <v>-3396</v>
      </c>
      <c r="U33" s="249">
        <f>-3333+1</f>
        <v>-3332</v>
      </c>
      <c r="V33" s="271">
        <f>SUM(R33:U33)</f>
        <v>-13408</v>
      </c>
      <c r="W33" s="26"/>
      <c r="X33" s="348">
        <v>-3423</v>
      </c>
      <c r="Y33" s="103">
        <v>-3383</v>
      </c>
      <c r="Z33" s="103">
        <v>-3417</v>
      </c>
      <c r="AA33" s="249">
        <v>-3343</v>
      </c>
      <c r="AB33" s="271">
        <f>SUM(X33:AA33)</f>
        <v>-13566</v>
      </c>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row>
    <row r="34" spans="1:131" ht="12.75">
      <c r="A34" s="233"/>
      <c r="B34" s="234" t="s">
        <v>75</v>
      </c>
      <c r="C34" s="119"/>
      <c r="D34" s="273"/>
      <c r="E34" s="119"/>
      <c r="F34" s="350"/>
      <c r="G34" s="120"/>
      <c r="H34" s="120"/>
      <c r="I34" s="252"/>
      <c r="J34" s="358">
        <f>SUM(F34:I34)</f>
        <v>0</v>
      </c>
      <c r="K34" s="119"/>
      <c r="L34" s="350"/>
      <c r="M34" s="120"/>
      <c r="N34" s="120"/>
      <c r="O34" s="252"/>
      <c r="P34" s="358">
        <f>SUM(L34:O34)</f>
        <v>0</v>
      </c>
      <c r="Q34" s="119"/>
      <c r="R34" s="350"/>
      <c r="S34" s="120"/>
      <c r="T34" s="120"/>
      <c r="U34" s="252"/>
      <c r="V34" s="358">
        <f>SUM(R34:U34)</f>
        <v>0</v>
      </c>
      <c r="W34" s="26"/>
      <c r="X34" s="350"/>
      <c r="Y34" s="120">
        <v>-210</v>
      </c>
      <c r="Z34" s="120"/>
      <c r="AA34" s="252"/>
      <c r="AB34" s="358">
        <f>SUM(X34:AA34)</f>
        <v>-210</v>
      </c>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row>
    <row r="35" spans="1:131" s="1" customFormat="1" ht="12.75">
      <c r="A35" s="242" t="s">
        <v>55</v>
      </c>
      <c r="B35" s="243"/>
      <c r="C35" s="123"/>
      <c r="D35" s="406">
        <f>SUM(D31:D34)</f>
        <v>-16612</v>
      </c>
      <c r="E35" s="123"/>
      <c r="F35" s="353">
        <f>SUM(F31:F34)</f>
        <v>-36933</v>
      </c>
      <c r="G35" s="123">
        <f>SUM(G31:G34)</f>
        <v>-95643</v>
      </c>
      <c r="H35" s="123">
        <f>SUM(H31:H34)</f>
        <v>-83434</v>
      </c>
      <c r="I35" s="354">
        <f>SUM(I31:I34)</f>
        <v>-89601</v>
      </c>
      <c r="J35" s="294">
        <f>SUM(J31:J34)</f>
        <v>-305611</v>
      </c>
      <c r="K35" s="123"/>
      <c r="L35" s="353">
        <f>SUM(L31:L34)</f>
        <v>-47401</v>
      </c>
      <c r="M35" s="123">
        <f>SUM(M31:M34)</f>
        <v>-14871</v>
      </c>
      <c r="N35" s="123">
        <f>SUM(N31:N34)</f>
        <v>-136484</v>
      </c>
      <c r="O35" s="354">
        <f>SUM(O31:O34)</f>
        <v>-118993</v>
      </c>
      <c r="P35" s="294">
        <f>SUM(P31:P34)</f>
        <v>-317749</v>
      </c>
      <c r="Q35" s="123"/>
      <c r="R35" s="353">
        <f>SUM(R31:R34)</f>
        <v>-18105</v>
      </c>
      <c r="S35" s="123">
        <f>SUM(S31:S34)</f>
        <v>-12779</v>
      </c>
      <c r="T35" s="123">
        <f>SUM(T31:T34)</f>
        <v>-9800</v>
      </c>
      <c r="U35" s="354">
        <f>SUM(U31:U34)</f>
        <v>-35786</v>
      </c>
      <c r="V35" s="294">
        <f>SUM(V31:V34)</f>
        <v>-76470</v>
      </c>
      <c r="W35" s="4"/>
      <c r="X35" s="353">
        <f>SUM(X31:X34)</f>
        <v>44689</v>
      </c>
      <c r="Y35" s="123">
        <f>SUM(Y31:Y34)</f>
        <v>-28784</v>
      </c>
      <c r="Z35" s="123">
        <f>SUM(Z31:Z34)</f>
        <v>-454</v>
      </c>
      <c r="AA35" s="354">
        <f>SUM(AA31:AA34)</f>
        <v>-19357</v>
      </c>
      <c r="AB35" s="294">
        <f>SUM(AB31:AB34)</f>
        <v>-3906</v>
      </c>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row>
    <row r="36" spans="1:131" ht="12.75">
      <c r="A36" s="233"/>
      <c r="B36" s="234"/>
      <c r="C36" s="119"/>
      <c r="D36" s="274"/>
      <c r="E36" s="119"/>
      <c r="F36" s="351"/>
      <c r="G36" s="103"/>
      <c r="H36" s="103"/>
      <c r="I36" s="249"/>
      <c r="J36" s="272"/>
      <c r="K36" s="119"/>
      <c r="L36" s="351"/>
      <c r="M36" s="103"/>
      <c r="N36" s="103"/>
      <c r="O36" s="249"/>
      <c r="P36" s="272"/>
      <c r="Q36" s="119"/>
      <c r="R36" s="351"/>
      <c r="S36" s="103"/>
      <c r="T36" s="103"/>
      <c r="U36" s="249"/>
      <c r="V36" s="272"/>
      <c r="W36" s="29"/>
      <c r="X36" s="351"/>
      <c r="Y36" s="103"/>
      <c r="Z36" s="103"/>
      <c r="AA36" s="249"/>
      <c r="AB36" s="272"/>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row>
    <row r="37" spans="1:131" ht="12.75">
      <c r="A37" s="233" t="s">
        <v>58</v>
      </c>
      <c r="B37" s="234"/>
      <c r="C37" s="119"/>
      <c r="D37" s="272">
        <v>255</v>
      </c>
      <c r="E37" s="119"/>
      <c r="F37" s="348">
        <v>-1176</v>
      </c>
      <c r="G37" s="103">
        <v>-609</v>
      </c>
      <c r="H37" s="103">
        <v>-221</v>
      </c>
      <c r="I37" s="249">
        <v>-80</v>
      </c>
      <c r="J37" s="271">
        <f>SUM(F37:I37)</f>
        <v>-2086</v>
      </c>
      <c r="K37" s="119"/>
      <c r="L37" s="348">
        <v>-3414</v>
      </c>
      <c r="M37" s="103">
        <v>-389</v>
      </c>
      <c r="N37" s="103">
        <v>5322</v>
      </c>
      <c r="O37" s="249">
        <v>2863</v>
      </c>
      <c r="P37" s="271">
        <f>SUM(L37:O37)</f>
        <v>4382</v>
      </c>
      <c r="Q37" s="119"/>
      <c r="R37" s="348">
        <v>1070</v>
      </c>
      <c r="S37" s="103">
        <v>2018</v>
      </c>
      <c r="T37" s="103">
        <v>3969</v>
      </c>
      <c r="U37" s="249">
        <v>4194</v>
      </c>
      <c r="V37" s="271">
        <f>SUM(R37:U37)</f>
        <v>11251</v>
      </c>
      <c r="W37" s="26"/>
      <c r="X37" s="348">
        <v>2749</v>
      </c>
      <c r="Y37" s="103">
        <v>4698</v>
      </c>
      <c r="Z37" s="103">
        <v>-212</v>
      </c>
      <c r="AA37" s="249">
        <v>4744</v>
      </c>
      <c r="AB37" s="271">
        <f>SUM(X37:AA37)</f>
        <v>11979</v>
      </c>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row>
    <row r="38" spans="1:131" ht="12.75">
      <c r="A38" s="236"/>
      <c r="B38" s="234"/>
      <c r="C38" s="119"/>
      <c r="D38" s="275"/>
      <c r="E38" s="119"/>
      <c r="F38" s="355"/>
      <c r="G38" s="120"/>
      <c r="H38" s="120"/>
      <c r="I38" s="252"/>
      <c r="J38" s="275"/>
      <c r="K38" s="119"/>
      <c r="L38" s="355"/>
      <c r="M38" s="120"/>
      <c r="N38" s="120"/>
      <c r="O38" s="252"/>
      <c r="P38" s="275"/>
      <c r="Q38" s="119"/>
      <c r="R38" s="355"/>
      <c r="S38" s="120"/>
      <c r="T38" s="120"/>
      <c r="U38" s="252"/>
      <c r="V38" s="275"/>
      <c r="W38" s="29"/>
      <c r="X38" s="355"/>
      <c r="Y38" s="120"/>
      <c r="Z38" s="120"/>
      <c r="AA38" s="252"/>
      <c r="AB38" s="275"/>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row>
    <row r="39" spans="1:131" ht="12.75">
      <c r="A39" s="233" t="s">
        <v>71</v>
      </c>
      <c r="B39" s="234"/>
      <c r="C39" s="119"/>
      <c r="D39" s="274">
        <f>+D20+D28+D35+D37+100</f>
        <v>-29882</v>
      </c>
      <c r="E39" s="119"/>
      <c r="F39" s="351">
        <f>+F20+F28+F35+F37</f>
        <v>424</v>
      </c>
      <c r="G39" s="119">
        <f>+G20+G28+G35+G37</f>
        <v>-39415</v>
      </c>
      <c r="H39" s="119">
        <f>+H20+H28+H35+H37</f>
        <v>-87785</v>
      </c>
      <c r="I39" s="251">
        <f>+I20+I28+I35+I37</f>
        <v>-103659</v>
      </c>
      <c r="J39" s="274">
        <f>+J20+J28+J35+J37</f>
        <v>-230535</v>
      </c>
      <c r="K39" s="119"/>
      <c r="L39" s="351">
        <f>+L20+L28+L35+L37</f>
        <v>21898</v>
      </c>
      <c r="M39" s="119">
        <f>+M20+M28+M35+M37</f>
        <v>41824</v>
      </c>
      <c r="N39" s="119">
        <f>+N20+N28+N35+N37</f>
        <v>31177</v>
      </c>
      <c r="O39" s="251">
        <f>+O20+O28+O35+O37</f>
        <v>140506</v>
      </c>
      <c r="P39" s="274">
        <f>+P20+P28+P35+P37</f>
        <v>235405</v>
      </c>
      <c r="Q39" s="119"/>
      <c r="R39" s="351">
        <f>+R20+R28+R35+R37</f>
        <v>-6934</v>
      </c>
      <c r="S39" s="119">
        <f>+S20+S28+S35+S37</f>
        <v>39981</v>
      </c>
      <c r="T39" s="119">
        <f>+T20+T28+T35+T37</f>
        <v>15286</v>
      </c>
      <c r="U39" s="251">
        <f>+U20+U28+U35+U37</f>
        <v>47539</v>
      </c>
      <c r="V39" s="274">
        <f>+V20+V28+V35+V37</f>
        <v>95872</v>
      </c>
      <c r="W39" s="29"/>
      <c r="X39" s="351">
        <f>+X20+X28+X35+X37</f>
        <v>-20060</v>
      </c>
      <c r="Y39" s="119">
        <f>+Y20+Y28+Y35+Y37</f>
        <v>7208</v>
      </c>
      <c r="Z39" s="119">
        <f>+Z20+Z28+Z35+Z37</f>
        <v>19605</v>
      </c>
      <c r="AA39" s="251">
        <f>+AA20+AA28+AA35+AA37</f>
        <v>21937</v>
      </c>
      <c r="AB39" s="274">
        <f>+AB20+AB28+AB35+AB37</f>
        <v>28690</v>
      </c>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row>
    <row r="40" spans="1:131" ht="12.75">
      <c r="A40" s="233"/>
      <c r="B40" s="234"/>
      <c r="C40" s="119"/>
      <c r="D40" s="274"/>
      <c r="E40" s="119"/>
      <c r="F40" s="351"/>
      <c r="G40" s="119"/>
      <c r="H40" s="119"/>
      <c r="I40" s="251"/>
      <c r="J40" s="274"/>
      <c r="K40" s="119"/>
      <c r="L40" s="351"/>
      <c r="M40" s="119"/>
      <c r="N40" s="119"/>
      <c r="O40" s="251"/>
      <c r="P40" s="274"/>
      <c r="Q40" s="119"/>
      <c r="R40" s="351"/>
      <c r="S40" s="119"/>
      <c r="T40" s="119"/>
      <c r="U40" s="251"/>
      <c r="V40" s="274"/>
      <c r="W40" s="29"/>
      <c r="X40" s="351"/>
      <c r="Y40" s="119"/>
      <c r="Z40" s="119"/>
      <c r="AA40" s="251"/>
      <c r="AB40" s="274"/>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row>
    <row r="41" spans="1:131" ht="12.75">
      <c r="A41" s="231" t="s">
        <v>59</v>
      </c>
      <c r="B41" s="234"/>
      <c r="C41" s="119"/>
      <c r="D41" s="275">
        <f>J43</f>
        <v>287219</v>
      </c>
      <c r="E41" s="119"/>
      <c r="F41" s="355">
        <f>P43</f>
        <v>517654</v>
      </c>
      <c r="G41" s="120">
        <f>F43</f>
        <v>518078</v>
      </c>
      <c r="H41" s="120">
        <f>G43</f>
        <v>478663</v>
      </c>
      <c r="I41" s="252">
        <f>H43</f>
        <v>390878</v>
      </c>
      <c r="J41" s="275">
        <f>+F41</f>
        <v>517654</v>
      </c>
      <c r="K41" s="119"/>
      <c r="L41" s="355">
        <f>V43</f>
        <v>282249</v>
      </c>
      <c r="M41" s="120">
        <v>304147</v>
      </c>
      <c r="N41" s="120">
        <v>345971</v>
      </c>
      <c r="O41" s="252">
        <v>377148</v>
      </c>
      <c r="P41" s="275">
        <f>+L41</f>
        <v>282249</v>
      </c>
      <c r="Q41" s="119"/>
      <c r="R41" s="355">
        <f>+AB43</f>
        <v>186377</v>
      </c>
      <c r="S41" s="120">
        <f>+R43</f>
        <v>179443</v>
      </c>
      <c r="T41" s="120">
        <f>+S43</f>
        <v>219424</v>
      </c>
      <c r="U41" s="252">
        <f>+T43</f>
        <v>234710</v>
      </c>
      <c r="V41" s="275">
        <f>+R41</f>
        <v>186377</v>
      </c>
      <c r="W41" s="29"/>
      <c r="X41" s="355">
        <v>157687</v>
      </c>
      <c r="Y41" s="120">
        <f>+X43</f>
        <v>137627</v>
      </c>
      <c r="Z41" s="120">
        <f>+Y43</f>
        <v>144835</v>
      </c>
      <c r="AA41" s="252">
        <f>+Z43</f>
        <v>164440</v>
      </c>
      <c r="AB41" s="275">
        <f>+X41</f>
        <v>157687</v>
      </c>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row>
    <row r="42" spans="1:131" ht="12.75">
      <c r="A42" s="231"/>
      <c r="B42" s="234"/>
      <c r="C42" s="119"/>
      <c r="D42" s="274"/>
      <c r="E42" s="119"/>
      <c r="F42" s="351"/>
      <c r="G42" s="119"/>
      <c r="H42" s="119"/>
      <c r="I42" s="251"/>
      <c r="J42" s="274"/>
      <c r="K42" s="119"/>
      <c r="L42" s="351"/>
      <c r="M42" s="119"/>
      <c r="N42" s="119"/>
      <c r="O42" s="251"/>
      <c r="P42" s="274"/>
      <c r="Q42" s="119"/>
      <c r="R42" s="351"/>
      <c r="S42" s="119"/>
      <c r="T42" s="119"/>
      <c r="U42" s="251"/>
      <c r="V42" s="274"/>
      <c r="W42" s="29"/>
      <c r="X42" s="351"/>
      <c r="Y42" s="119"/>
      <c r="Z42" s="119"/>
      <c r="AA42" s="251"/>
      <c r="AB42" s="274"/>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row>
    <row r="43" spans="1:131" ht="13.5" thickBot="1">
      <c r="A43" s="233" t="s">
        <v>56</v>
      </c>
      <c r="B43" s="232"/>
      <c r="C43" s="103"/>
      <c r="D43" s="295">
        <f>SUM(D39:D41)</f>
        <v>257337</v>
      </c>
      <c r="E43" s="103"/>
      <c r="F43" s="356">
        <f>SUM(F39:F41)</f>
        <v>518078</v>
      </c>
      <c r="G43" s="124">
        <f>SUM(G39:G41)</f>
        <v>478663</v>
      </c>
      <c r="H43" s="124">
        <f>SUM(H39:H41)</f>
        <v>390878</v>
      </c>
      <c r="I43" s="253">
        <f>SUM(I39:I41)</f>
        <v>287219</v>
      </c>
      <c r="J43" s="295">
        <f>SUM(J39:J41)+100</f>
        <v>287219</v>
      </c>
      <c r="K43" s="103"/>
      <c r="L43" s="356">
        <f>SUM(L39:L41)</f>
        <v>304147</v>
      </c>
      <c r="M43" s="124">
        <f>SUM(M39:M41)</f>
        <v>345971</v>
      </c>
      <c r="N43" s="124">
        <f>SUM(N39:N41)</f>
        <v>377148</v>
      </c>
      <c r="O43" s="253">
        <f>SUM(O39:O41)</f>
        <v>517654</v>
      </c>
      <c r="P43" s="295">
        <f>SUM(P39:P41)</f>
        <v>517654</v>
      </c>
      <c r="Q43" s="103"/>
      <c r="R43" s="356">
        <f>SUM(R39:R41)</f>
        <v>179443</v>
      </c>
      <c r="S43" s="124">
        <f>SUM(S39:S41)</f>
        <v>219424</v>
      </c>
      <c r="T43" s="124">
        <f>SUM(T39:T41)</f>
        <v>234710</v>
      </c>
      <c r="U43" s="253">
        <f>SUM(U39:U41)</f>
        <v>282249</v>
      </c>
      <c r="V43" s="295">
        <f>SUM(V39:V41)</f>
        <v>282249</v>
      </c>
      <c r="W43" s="26"/>
      <c r="X43" s="356">
        <f>SUM(X39:X41)</f>
        <v>137627</v>
      </c>
      <c r="Y43" s="124">
        <f>SUM(Y39:Y41)</f>
        <v>144835</v>
      </c>
      <c r="Z43" s="124">
        <f>SUM(Z39:Z41)</f>
        <v>164440</v>
      </c>
      <c r="AA43" s="253">
        <f>SUM(AA39:AA41)</f>
        <v>186377</v>
      </c>
      <c r="AB43" s="295">
        <f>SUM(AB39:AB41)</f>
        <v>186377</v>
      </c>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row>
    <row r="44" spans="1:131" ht="14.25" thickBot="1" thickTop="1">
      <c r="A44" s="244"/>
      <c r="B44" s="245"/>
      <c r="C44" s="27"/>
      <c r="D44" s="296"/>
      <c r="E44" s="27"/>
      <c r="F44" s="357"/>
      <c r="G44" s="254"/>
      <c r="H44" s="254"/>
      <c r="I44" s="255"/>
      <c r="J44" s="296"/>
      <c r="K44" s="27"/>
      <c r="L44" s="357"/>
      <c r="M44" s="254"/>
      <c r="N44" s="254"/>
      <c r="O44" s="255"/>
      <c r="P44" s="296"/>
      <c r="Q44" s="27"/>
      <c r="R44" s="357"/>
      <c r="S44" s="254"/>
      <c r="T44" s="254"/>
      <c r="U44" s="255"/>
      <c r="V44" s="296"/>
      <c r="W44" s="26"/>
      <c r="X44" s="357"/>
      <c r="Y44" s="254"/>
      <c r="Z44" s="254"/>
      <c r="AA44" s="255"/>
      <c r="AB44" s="296"/>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row>
    <row r="45" spans="3:131" ht="12.75">
      <c r="C45" s="24"/>
      <c r="D45" s="24"/>
      <c r="E45" s="24"/>
      <c r="F45" s="24"/>
      <c r="G45" s="24"/>
      <c r="H45" s="24"/>
      <c r="I45" s="24"/>
      <c r="J45" s="40"/>
      <c r="K45" s="24"/>
      <c r="L45" s="24"/>
      <c r="M45" s="24"/>
      <c r="N45" s="24"/>
      <c r="O45" s="24"/>
      <c r="P45" s="40"/>
      <c r="Q45" s="24"/>
      <c r="R45" s="24"/>
      <c r="S45" s="24"/>
      <c r="T45" s="24"/>
      <c r="U45" s="24"/>
      <c r="V45" s="40"/>
      <c r="W45" s="29"/>
      <c r="X45" s="24"/>
      <c r="Y45" s="40"/>
      <c r="Z45" s="40"/>
      <c r="AA45" s="40"/>
      <c r="AB45" s="4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row>
    <row r="46" spans="1:131" s="276" customFormat="1" ht="33.75" customHeight="1">
      <c r="A46" s="417" t="s">
        <v>262</v>
      </c>
      <c r="B46" s="417"/>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row>
    <row r="47" spans="1:131" ht="12.75">
      <c r="A47" s="16"/>
      <c r="B47" s="15"/>
      <c r="C47" s="27"/>
      <c r="D47" s="32"/>
      <c r="E47" s="27"/>
      <c r="F47" s="32"/>
      <c r="G47" s="32"/>
      <c r="H47" s="32"/>
      <c r="I47" s="32"/>
      <c r="J47" s="27"/>
      <c r="K47" s="27"/>
      <c r="L47" s="32"/>
      <c r="M47" s="32"/>
      <c r="N47" s="32"/>
      <c r="O47" s="32"/>
      <c r="P47" s="27"/>
      <c r="Q47" s="27"/>
      <c r="R47" s="32"/>
      <c r="S47" s="32"/>
      <c r="T47" s="32"/>
      <c r="U47" s="32"/>
      <c r="V47" s="27"/>
      <c r="W47" s="26"/>
      <c r="X47" s="32"/>
      <c r="Y47" s="27"/>
      <c r="Z47" s="27"/>
      <c r="AA47" s="27"/>
      <c r="AB47" s="27"/>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row>
    <row r="48" spans="1:131" s="276" customFormat="1" ht="12.75" customHeight="1">
      <c r="A48" s="418" t="s">
        <v>155</v>
      </c>
      <c r="B48" s="418"/>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row>
    <row r="49" spans="1:131" s="276" customFormat="1" ht="12.7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row>
    <row r="50" spans="1:131" ht="12.75">
      <c r="A50" s="45"/>
      <c r="B50" s="16"/>
      <c r="C50" s="24"/>
      <c r="D50" s="32"/>
      <c r="E50" s="24"/>
      <c r="F50" s="32"/>
      <c r="G50" s="32"/>
      <c r="H50" s="32"/>
      <c r="I50" s="32"/>
      <c r="J50" s="24"/>
      <c r="K50" s="24"/>
      <c r="L50" s="32"/>
      <c r="M50" s="32"/>
      <c r="N50" s="32"/>
      <c r="O50" s="32"/>
      <c r="P50" s="24"/>
      <c r="Q50" s="24"/>
      <c r="R50" s="32"/>
      <c r="S50" s="32"/>
      <c r="T50" s="32"/>
      <c r="U50" s="32"/>
      <c r="V50" s="24"/>
      <c r="W50" s="29"/>
      <c r="X50" s="32"/>
      <c r="Y50" s="24"/>
      <c r="Z50" s="24"/>
      <c r="AA50" s="24"/>
      <c r="AB50" s="24"/>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row>
    <row r="51" spans="1:131" ht="12.75">
      <c r="A51" s="16"/>
      <c r="B51" s="58"/>
      <c r="C51" s="55"/>
      <c r="D51" s="134"/>
      <c r="E51" s="55"/>
      <c r="F51" s="134"/>
      <c r="G51" s="28"/>
      <c r="H51" s="30"/>
      <c r="I51" s="28"/>
      <c r="J51" s="55"/>
      <c r="K51" s="55"/>
      <c r="L51" s="28"/>
      <c r="M51" s="28"/>
      <c r="N51" s="28"/>
      <c r="O51" s="28"/>
      <c r="P51" s="132"/>
      <c r="Q51" s="55"/>
      <c r="R51" s="28"/>
      <c r="S51" s="28"/>
      <c r="T51" s="28"/>
      <c r="U51" s="28"/>
      <c r="V51" s="55"/>
      <c r="W51" s="56"/>
      <c r="X51" s="28"/>
      <c r="Y51" s="55"/>
      <c r="Z51" s="55"/>
      <c r="AA51" s="55"/>
      <c r="AB51" s="55"/>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row>
    <row r="52" spans="1:131" ht="12.75">
      <c r="A52" s="16"/>
      <c r="B52" s="57"/>
      <c r="C52" s="32"/>
      <c r="D52" s="135"/>
      <c r="E52" s="32"/>
      <c r="F52" s="135"/>
      <c r="G52" s="24"/>
      <c r="H52" s="30"/>
      <c r="I52" s="24"/>
      <c r="J52" s="32"/>
      <c r="K52" s="32"/>
      <c r="L52" s="24"/>
      <c r="M52" s="24"/>
      <c r="N52" s="24"/>
      <c r="O52" s="24"/>
      <c r="P52" s="133"/>
      <c r="Q52" s="32"/>
      <c r="R52" s="24"/>
      <c r="S52" s="24"/>
      <c r="T52" s="24"/>
      <c r="U52" s="24"/>
      <c r="V52" s="32"/>
      <c r="W52" s="31"/>
      <c r="X52" s="24"/>
      <c r="Y52" s="32"/>
      <c r="Z52" s="32"/>
      <c r="AA52" s="32"/>
      <c r="AB52" s="32"/>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row>
    <row r="53" spans="1:131" ht="12.75">
      <c r="A53" s="16"/>
      <c r="B53" s="16"/>
      <c r="C53" s="24"/>
      <c r="D53" s="135"/>
      <c r="E53" s="24"/>
      <c r="F53" s="135"/>
      <c r="G53" s="24"/>
      <c r="H53" s="30"/>
      <c r="I53" s="24"/>
      <c r="J53" s="24"/>
      <c r="K53" s="24"/>
      <c r="L53" s="24"/>
      <c r="M53" s="24"/>
      <c r="N53" s="24"/>
      <c r="O53" s="24"/>
      <c r="P53" s="24"/>
      <c r="Q53" s="24"/>
      <c r="R53" s="24"/>
      <c r="S53" s="24"/>
      <c r="T53" s="24"/>
      <c r="U53" s="24"/>
      <c r="V53" s="24"/>
      <c r="W53" s="29"/>
      <c r="X53" s="24"/>
      <c r="Y53" s="24"/>
      <c r="Z53" s="24"/>
      <c r="AA53" s="24"/>
      <c r="AB53" s="24"/>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row>
    <row r="54" spans="3:131" ht="12.75">
      <c r="C54" s="24"/>
      <c r="D54" s="135"/>
      <c r="E54" s="24"/>
      <c r="F54" s="135"/>
      <c r="G54" s="24"/>
      <c r="H54" s="30"/>
      <c r="I54" s="24"/>
      <c r="J54" s="40"/>
      <c r="K54" s="24"/>
      <c r="L54" s="24"/>
      <c r="M54" s="24"/>
      <c r="N54" s="24"/>
      <c r="O54" s="24"/>
      <c r="P54" s="40"/>
      <c r="Q54" s="24"/>
      <c r="R54" s="24"/>
      <c r="S54" s="24"/>
      <c r="T54" s="24"/>
      <c r="U54" s="24"/>
      <c r="V54" s="40"/>
      <c r="W54" s="29"/>
      <c r="X54" s="40"/>
      <c r="Y54" s="40"/>
      <c r="Z54" s="40"/>
      <c r="AA54" s="40"/>
      <c r="AB54" s="4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row>
    <row r="55" spans="3:131" ht="12.75">
      <c r="C55" s="24"/>
      <c r="D55" s="24"/>
      <c r="E55" s="24"/>
      <c r="F55" s="24"/>
      <c r="G55" s="24"/>
      <c r="H55" s="30"/>
      <c r="I55" s="24"/>
      <c r="J55" s="40"/>
      <c r="K55" s="24"/>
      <c r="L55" s="24"/>
      <c r="M55" s="24"/>
      <c r="N55" s="24"/>
      <c r="O55" s="24"/>
      <c r="P55" s="40"/>
      <c r="Q55" s="24"/>
      <c r="R55" s="24"/>
      <c r="S55" s="24"/>
      <c r="T55" s="24"/>
      <c r="U55" s="24"/>
      <c r="V55" s="40"/>
      <c r="W55" s="29"/>
      <c r="X55" s="40"/>
      <c r="Y55" s="40"/>
      <c r="Z55" s="40"/>
      <c r="AA55" s="40"/>
      <c r="AB55" s="4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row>
    <row r="56" spans="3:131" ht="12.75">
      <c r="C56" s="24"/>
      <c r="D56" s="24"/>
      <c r="E56" s="24"/>
      <c r="F56" s="24"/>
      <c r="G56" s="24"/>
      <c r="H56" s="30"/>
      <c r="I56" s="24"/>
      <c r="J56" s="40"/>
      <c r="K56" s="24"/>
      <c r="L56" s="24"/>
      <c r="M56" s="24"/>
      <c r="N56" s="24"/>
      <c r="O56" s="24"/>
      <c r="P56" s="40"/>
      <c r="Q56" s="24"/>
      <c r="R56" s="24"/>
      <c r="S56" s="24"/>
      <c r="T56" s="24"/>
      <c r="U56" s="24"/>
      <c r="V56" s="40"/>
      <c r="W56" s="29"/>
      <c r="X56" s="40"/>
      <c r="Y56" s="40"/>
      <c r="Z56" s="40"/>
      <c r="AA56" s="40"/>
      <c r="AB56" s="4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row>
    <row r="57" spans="3:131" ht="12.75">
      <c r="C57" s="24"/>
      <c r="D57" s="24"/>
      <c r="E57" s="24"/>
      <c r="F57" s="24"/>
      <c r="G57" s="24"/>
      <c r="H57" s="30"/>
      <c r="I57" s="24"/>
      <c r="J57" s="40"/>
      <c r="K57" s="24"/>
      <c r="L57" s="24"/>
      <c r="M57" s="24"/>
      <c r="N57" s="24"/>
      <c r="O57" s="24"/>
      <c r="P57" s="40"/>
      <c r="Q57" s="24"/>
      <c r="R57" s="24"/>
      <c r="S57" s="24"/>
      <c r="T57" s="24"/>
      <c r="U57" s="24"/>
      <c r="V57" s="40"/>
      <c r="W57" s="29"/>
      <c r="X57" s="40"/>
      <c r="Y57" s="40"/>
      <c r="Z57" s="40"/>
      <c r="AA57" s="40"/>
      <c r="AB57" s="4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row>
    <row r="58" spans="3:131" ht="12.75">
      <c r="C58" s="24"/>
      <c r="D58" s="24"/>
      <c r="E58" s="24"/>
      <c r="F58" s="24"/>
      <c r="G58" s="24"/>
      <c r="H58" s="30"/>
      <c r="I58" s="24"/>
      <c r="J58" s="40"/>
      <c r="K58" s="24"/>
      <c r="L58" s="24"/>
      <c r="M58" s="24"/>
      <c r="N58" s="24"/>
      <c r="O58" s="24"/>
      <c r="P58" s="40"/>
      <c r="Q58" s="24"/>
      <c r="R58" s="24"/>
      <c r="S58" s="24"/>
      <c r="T58" s="24"/>
      <c r="U58" s="24"/>
      <c r="V58" s="40"/>
      <c r="W58" s="29"/>
      <c r="X58" s="40"/>
      <c r="Y58" s="40"/>
      <c r="Z58" s="40"/>
      <c r="AA58" s="40"/>
      <c r="AB58" s="4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row>
    <row r="59" spans="3:131" ht="12.75">
      <c r="C59" s="24"/>
      <c r="D59" s="24"/>
      <c r="E59" s="24"/>
      <c r="F59" s="24"/>
      <c r="G59" s="24"/>
      <c r="H59" s="30"/>
      <c r="I59" s="24"/>
      <c r="J59" s="40"/>
      <c r="K59" s="24"/>
      <c r="L59" s="24"/>
      <c r="M59" s="24"/>
      <c r="N59" s="24"/>
      <c r="O59" s="24"/>
      <c r="P59" s="40"/>
      <c r="Q59" s="24"/>
      <c r="R59" s="24"/>
      <c r="S59" s="24"/>
      <c r="T59" s="24"/>
      <c r="U59" s="24"/>
      <c r="V59" s="40"/>
      <c r="W59" s="29"/>
      <c r="X59" s="40"/>
      <c r="Y59" s="40"/>
      <c r="Z59" s="40"/>
      <c r="AA59" s="40"/>
      <c r="AB59" s="4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row>
    <row r="60" spans="3:131" ht="12.75">
      <c r="C60" s="24"/>
      <c r="D60" s="24"/>
      <c r="E60" s="24"/>
      <c r="F60" s="24"/>
      <c r="G60" s="24"/>
      <c r="H60" s="30"/>
      <c r="I60" s="24"/>
      <c r="J60" s="40"/>
      <c r="K60" s="24"/>
      <c r="L60" s="24"/>
      <c r="M60" s="24"/>
      <c r="N60" s="24"/>
      <c r="O60" s="24"/>
      <c r="P60" s="40"/>
      <c r="Q60" s="24"/>
      <c r="R60" s="24"/>
      <c r="S60" s="24"/>
      <c r="T60" s="24"/>
      <c r="U60" s="24"/>
      <c r="V60" s="40"/>
      <c r="W60" s="29"/>
      <c r="X60" s="40"/>
      <c r="Y60" s="40"/>
      <c r="Z60" s="40"/>
      <c r="AA60" s="40"/>
      <c r="AB60" s="4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row>
    <row r="61" spans="3:131" ht="12.75">
      <c r="C61" s="24"/>
      <c r="D61" s="24"/>
      <c r="E61" s="24"/>
      <c r="F61" s="24"/>
      <c r="G61" s="24"/>
      <c r="H61" s="30"/>
      <c r="I61" s="24"/>
      <c r="J61" s="40"/>
      <c r="K61" s="24"/>
      <c r="L61" s="24"/>
      <c r="M61" s="24"/>
      <c r="N61" s="24"/>
      <c r="O61" s="24"/>
      <c r="P61" s="40"/>
      <c r="Q61" s="24"/>
      <c r="R61" s="24"/>
      <c r="S61" s="24"/>
      <c r="T61" s="24"/>
      <c r="U61" s="24"/>
      <c r="V61" s="40"/>
      <c r="W61" s="29"/>
      <c r="X61" s="40"/>
      <c r="Y61" s="40"/>
      <c r="Z61" s="40"/>
      <c r="AA61" s="40"/>
      <c r="AB61" s="4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row>
    <row r="62" spans="3:131" ht="12.75">
      <c r="C62" s="24"/>
      <c r="D62" s="24"/>
      <c r="E62" s="24"/>
      <c r="F62" s="24"/>
      <c r="G62" s="24"/>
      <c r="H62" s="30"/>
      <c r="I62" s="24"/>
      <c r="J62" s="40"/>
      <c r="K62" s="24"/>
      <c r="L62" s="24"/>
      <c r="M62" s="24"/>
      <c r="N62" s="24"/>
      <c r="O62" s="24"/>
      <c r="P62" s="40"/>
      <c r="Q62" s="24"/>
      <c r="R62" s="24"/>
      <c r="S62" s="24"/>
      <c r="T62" s="24"/>
      <c r="U62" s="24"/>
      <c r="V62" s="40"/>
      <c r="W62" s="29"/>
      <c r="X62" s="40"/>
      <c r="Y62" s="40"/>
      <c r="Z62" s="40"/>
      <c r="AA62" s="40"/>
      <c r="AB62" s="4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row>
    <row r="63" spans="3:131" ht="12.75">
      <c r="C63" s="24"/>
      <c r="D63" s="24"/>
      <c r="E63" s="24"/>
      <c r="F63" s="24"/>
      <c r="G63" s="24"/>
      <c r="H63" s="30"/>
      <c r="I63" s="24"/>
      <c r="J63" s="40"/>
      <c r="K63" s="24"/>
      <c r="L63" s="24"/>
      <c r="M63" s="24"/>
      <c r="N63" s="24"/>
      <c r="O63" s="24"/>
      <c r="P63" s="40"/>
      <c r="Q63" s="24"/>
      <c r="R63" s="24"/>
      <c r="S63" s="24"/>
      <c r="T63" s="24"/>
      <c r="U63" s="24"/>
      <c r="V63" s="40"/>
      <c r="W63" s="29"/>
      <c r="X63" s="40"/>
      <c r="Y63" s="40"/>
      <c r="Z63" s="40"/>
      <c r="AA63" s="40"/>
      <c r="AB63" s="4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row>
    <row r="64" spans="3:131" ht="12.75">
      <c r="C64" s="24"/>
      <c r="D64" s="24"/>
      <c r="E64" s="24"/>
      <c r="F64" s="24"/>
      <c r="G64" s="24"/>
      <c r="H64" s="30"/>
      <c r="I64" s="24"/>
      <c r="J64" s="40"/>
      <c r="K64" s="24"/>
      <c r="L64" s="24"/>
      <c r="M64" s="24"/>
      <c r="N64" s="24"/>
      <c r="O64" s="24"/>
      <c r="P64" s="40"/>
      <c r="Q64" s="24"/>
      <c r="R64" s="24"/>
      <c r="S64" s="24"/>
      <c r="T64" s="24"/>
      <c r="U64" s="24"/>
      <c r="V64" s="40"/>
      <c r="W64" s="29"/>
      <c r="X64" s="40"/>
      <c r="Y64" s="40"/>
      <c r="Z64" s="40"/>
      <c r="AA64" s="40"/>
      <c r="AB64" s="4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row>
    <row r="65" spans="3:131" ht="12.75">
      <c r="C65" s="24"/>
      <c r="D65" s="24"/>
      <c r="E65" s="24"/>
      <c r="F65" s="24"/>
      <c r="G65" s="24"/>
      <c r="H65" s="30"/>
      <c r="I65" s="24"/>
      <c r="J65" s="40"/>
      <c r="K65" s="24"/>
      <c r="L65" s="24"/>
      <c r="M65" s="24"/>
      <c r="N65" s="24"/>
      <c r="O65" s="24"/>
      <c r="P65" s="40"/>
      <c r="Q65" s="24"/>
      <c r="R65" s="24"/>
      <c r="S65" s="24"/>
      <c r="T65" s="24"/>
      <c r="U65" s="24"/>
      <c r="V65" s="40"/>
      <c r="W65" s="29"/>
      <c r="X65" s="40"/>
      <c r="Y65" s="40"/>
      <c r="Z65" s="40"/>
      <c r="AA65" s="40"/>
      <c r="AB65" s="4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row>
    <row r="66" spans="3:131" ht="12.75">
      <c r="C66" s="24"/>
      <c r="D66" s="24"/>
      <c r="E66" s="24"/>
      <c r="F66" s="24"/>
      <c r="G66" s="24"/>
      <c r="H66" s="30"/>
      <c r="I66" s="24"/>
      <c r="J66" s="40"/>
      <c r="K66" s="24"/>
      <c r="L66" s="24"/>
      <c r="M66" s="24"/>
      <c r="N66" s="24"/>
      <c r="O66" s="24"/>
      <c r="P66" s="40"/>
      <c r="Q66" s="24"/>
      <c r="R66" s="24"/>
      <c r="S66" s="24"/>
      <c r="T66" s="24"/>
      <c r="U66" s="24"/>
      <c r="V66" s="40"/>
      <c r="W66" s="29"/>
      <c r="X66" s="40"/>
      <c r="Y66" s="40"/>
      <c r="Z66" s="40"/>
      <c r="AA66" s="40"/>
      <c r="AB66" s="4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row>
    <row r="67" spans="3:131" ht="12.75">
      <c r="C67" s="24"/>
      <c r="D67" s="24"/>
      <c r="E67" s="24"/>
      <c r="F67" s="24"/>
      <c r="G67" s="24"/>
      <c r="H67" s="30"/>
      <c r="I67" s="24"/>
      <c r="J67" s="40"/>
      <c r="K67" s="24"/>
      <c r="L67" s="24"/>
      <c r="M67" s="24"/>
      <c r="N67" s="24"/>
      <c r="O67" s="24"/>
      <c r="P67" s="40"/>
      <c r="Q67" s="24"/>
      <c r="R67" s="24"/>
      <c r="S67" s="24"/>
      <c r="T67" s="24"/>
      <c r="U67" s="24"/>
      <c r="V67" s="40"/>
      <c r="W67" s="29"/>
      <c r="X67" s="40"/>
      <c r="Y67" s="40"/>
      <c r="Z67" s="40"/>
      <c r="AA67" s="40"/>
      <c r="AB67" s="4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row>
    <row r="68" spans="3:131" ht="12.75">
      <c r="C68" s="24"/>
      <c r="D68" s="24"/>
      <c r="E68" s="24"/>
      <c r="F68" s="24"/>
      <c r="G68" s="24"/>
      <c r="H68" s="30"/>
      <c r="I68" s="24"/>
      <c r="J68" s="40"/>
      <c r="K68" s="24"/>
      <c r="L68" s="24"/>
      <c r="M68" s="24"/>
      <c r="N68" s="24"/>
      <c r="O68" s="24"/>
      <c r="P68" s="40"/>
      <c r="Q68" s="24"/>
      <c r="R68" s="24"/>
      <c r="S68" s="24"/>
      <c r="T68" s="24"/>
      <c r="U68" s="24"/>
      <c r="V68" s="40"/>
      <c r="W68" s="29"/>
      <c r="X68" s="40"/>
      <c r="Y68" s="40"/>
      <c r="Z68" s="40"/>
      <c r="AA68" s="40"/>
      <c r="AB68" s="4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row>
    <row r="69" spans="3:131" ht="12.75">
      <c r="C69" s="24"/>
      <c r="D69" s="24"/>
      <c r="E69" s="24"/>
      <c r="F69" s="24"/>
      <c r="G69" s="24"/>
      <c r="H69" s="30"/>
      <c r="I69" s="24"/>
      <c r="J69" s="40"/>
      <c r="K69" s="24"/>
      <c r="L69" s="24"/>
      <c r="M69" s="24"/>
      <c r="N69" s="24"/>
      <c r="O69" s="24"/>
      <c r="P69" s="40"/>
      <c r="Q69" s="24"/>
      <c r="R69" s="24"/>
      <c r="S69" s="24"/>
      <c r="T69" s="24"/>
      <c r="U69" s="24"/>
      <c r="V69" s="40"/>
      <c r="W69" s="29"/>
      <c r="X69" s="40"/>
      <c r="Y69" s="40"/>
      <c r="Z69" s="40"/>
      <c r="AA69" s="40"/>
      <c r="AB69" s="4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row>
    <row r="70" spans="3:131" ht="12.75">
      <c r="C70" s="24"/>
      <c r="D70" s="24"/>
      <c r="E70" s="24"/>
      <c r="F70" s="24"/>
      <c r="G70" s="24"/>
      <c r="H70" s="30"/>
      <c r="I70" s="24"/>
      <c r="J70" s="40"/>
      <c r="K70" s="24"/>
      <c r="L70" s="24"/>
      <c r="M70" s="24"/>
      <c r="N70" s="24"/>
      <c r="O70" s="24"/>
      <c r="P70" s="40"/>
      <c r="Q70" s="24"/>
      <c r="R70" s="24"/>
      <c r="S70" s="24"/>
      <c r="T70" s="24"/>
      <c r="U70" s="24"/>
      <c r="V70" s="40"/>
      <c r="W70" s="29"/>
      <c r="X70" s="40"/>
      <c r="Y70" s="40"/>
      <c r="Z70" s="40"/>
      <c r="AA70" s="40"/>
      <c r="AB70" s="4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row>
    <row r="71" spans="3:131" ht="12.75">
      <c r="C71" s="24"/>
      <c r="D71" s="24"/>
      <c r="E71" s="24"/>
      <c r="F71" s="24"/>
      <c r="G71" s="24"/>
      <c r="H71" s="30"/>
      <c r="I71" s="24"/>
      <c r="J71" s="40"/>
      <c r="K71" s="24"/>
      <c r="L71" s="24"/>
      <c r="M71" s="24"/>
      <c r="N71" s="24"/>
      <c r="O71" s="24"/>
      <c r="P71" s="40"/>
      <c r="Q71" s="24"/>
      <c r="R71" s="24"/>
      <c r="S71" s="24"/>
      <c r="T71" s="24"/>
      <c r="U71" s="24"/>
      <c r="V71" s="40"/>
      <c r="W71" s="29"/>
      <c r="X71" s="40"/>
      <c r="Y71" s="40"/>
      <c r="Z71" s="40"/>
      <c r="AA71" s="40"/>
      <c r="AB71" s="4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row>
    <row r="72" spans="3:131" ht="12.75">
      <c r="C72" s="24"/>
      <c r="D72" s="24"/>
      <c r="E72" s="24"/>
      <c r="F72" s="24"/>
      <c r="G72" s="24"/>
      <c r="H72" s="30"/>
      <c r="I72" s="24"/>
      <c r="J72" s="40"/>
      <c r="K72" s="24"/>
      <c r="L72" s="24"/>
      <c r="M72" s="24"/>
      <c r="N72" s="24"/>
      <c r="O72" s="24"/>
      <c r="P72" s="40"/>
      <c r="Q72" s="24"/>
      <c r="R72" s="24"/>
      <c r="S72" s="24"/>
      <c r="T72" s="24"/>
      <c r="U72" s="24"/>
      <c r="V72" s="40"/>
      <c r="W72" s="29"/>
      <c r="X72" s="40"/>
      <c r="Y72" s="40"/>
      <c r="Z72" s="40"/>
      <c r="AA72" s="40"/>
      <c r="AB72" s="4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row>
    <row r="73" spans="3:131" ht="12.75">
      <c r="C73" s="24"/>
      <c r="D73" s="24"/>
      <c r="E73" s="24"/>
      <c r="F73" s="24"/>
      <c r="G73" s="24"/>
      <c r="H73" s="30"/>
      <c r="I73" s="24"/>
      <c r="J73" s="40"/>
      <c r="K73" s="24"/>
      <c r="L73" s="24"/>
      <c r="M73" s="24"/>
      <c r="N73" s="24"/>
      <c r="O73" s="24"/>
      <c r="P73" s="40"/>
      <c r="Q73" s="24"/>
      <c r="R73" s="24"/>
      <c r="S73" s="24"/>
      <c r="T73" s="24"/>
      <c r="U73" s="24"/>
      <c r="V73" s="40"/>
      <c r="W73" s="29"/>
      <c r="X73" s="40"/>
      <c r="Y73" s="40"/>
      <c r="Z73" s="40"/>
      <c r="AA73" s="40"/>
      <c r="AB73" s="4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row>
    <row r="74" spans="3:131" ht="12.75">
      <c r="C74" s="24"/>
      <c r="D74" s="24"/>
      <c r="E74" s="24"/>
      <c r="F74" s="24"/>
      <c r="G74" s="24"/>
      <c r="H74" s="30"/>
      <c r="I74" s="24"/>
      <c r="J74" s="40"/>
      <c r="K74" s="24"/>
      <c r="L74" s="24"/>
      <c r="M74" s="24"/>
      <c r="N74" s="24"/>
      <c r="O74" s="24"/>
      <c r="P74" s="40"/>
      <c r="Q74" s="24"/>
      <c r="R74" s="24"/>
      <c r="S74" s="24"/>
      <c r="T74" s="24"/>
      <c r="U74" s="24"/>
      <c r="V74" s="40"/>
      <c r="W74" s="29"/>
      <c r="X74" s="40"/>
      <c r="Y74" s="40"/>
      <c r="Z74" s="40"/>
      <c r="AA74" s="40"/>
      <c r="AB74" s="4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row>
    <row r="75" spans="3:131" ht="12.75">
      <c r="C75" s="24"/>
      <c r="D75" s="24"/>
      <c r="E75" s="24"/>
      <c r="F75" s="24"/>
      <c r="G75" s="24"/>
      <c r="H75" s="30"/>
      <c r="I75" s="24"/>
      <c r="J75" s="40"/>
      <c r="K75" s="24"/>
      <c r="L75" s="24"/>
      <c r="M75" s="24"/>
      <c r="N75" s="24"/>
      <c r="O75" s="24"/>
      <c r="P75" s="40"/>
      <c r="Q75" s="24"/>
      <c r="R75" s="24"/>
      <c r="S75" s="24"/>
      <c r="T75" s="24"/>
      <c r="U75" s="24"/>
      <c r="V75" s="40"/>
      <c r="W75" s="29"/>
      <c r="X75" s="40"/>
      <c r="Y75" s="40"/>
      <c r="Z75" s="40"/>
      <c r="AA75" s="40"/>
      <c r="AB75" s="4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row>
    <row r="76" spans="3:131" ht="12.75">
      <c r="C76" s="24"/>
      <c r="D76" s="24"/>
      <c r="E76" s="24"/>
      <c r="F76" s="24"/>
      <c r="G76" s="24"/>
      <c r="H76" s="30"/>
      <c r="I76" s="24"/>
      <c r="J76" s="40"/>
      <c r="K76" s="24"/>
      <c r="L76" s="24"/>
      <c r="M76" s="24"/>
      <c r="N76" s="24"/>
      <c r="O76" s="24"/>
      <c r="P76" s="40"/>
      <c r="Q76" s="24"/>
      <c r="R76" s="24"/>
      <c r="S76" s="24"/>
      <c r="T76" s="24"/>
      <c r="U76" s="24"/>
      <c r="V76" s="40"/>
      <c r="W76" s="29"/>
      <c r="X76" s="40"/>
      <c r="Y76" s="40"/>
      <c r="Z76" s="40"/>
      <c r="AA76" s="40"/>
      <c r="AB76" s="4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row>
    <row r="77" spans="3:131" ht="12.75">
      <c r="C77" s="24"/>
      <c r="D77" s="24"/>
      <c r="E77" s="24"/>
      <c r="F77" s="24"/>
      <c r="G77" s="24"/>
      <c r="H77" s="30"/>
      <c r="I77" s="24"/>
      <c r="J77" s="40"/>
      <c r="K77" s="24"/>
      <c r="L77" s="24"/>
      <c r="M77" s="24"/>
      <c r="N77" s="24"/>
      <c r="O77" s="24"/>
      <c r="P77" s="40"/>
      <c r="Q77" s="24"/>
      <c r="R77" s="24"/>
      <c r="S77" s="24"/>
      <c r="T77" s="24"/>
      <c r="U77" s="24"/>
      <c r="V77" s="40"/>
      <c r="W77" s="29"/>
      <c r="X77" s="40"/>
      <c r="Y77" s="40"/>
      <c r="Z77" s="40"/>
      <c r="AA77" s="40"/>
      <c r="AB77" s="4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row>
    <row r="78" spans="3:131" ht="12.75">
      <c r="C78" s="24"/>
      <c r="D78" s="24"/>
      <c r="E78" s="24"/>
      <c r="F78" s="24"/>
      <c r="G78" s="24"/>
      <c r="H78" s="30"/>
      <c r="I78" s="24"/>
      <c r="J78" s="40"/>
      <c r="K78" s="24"/>
      <c r="L78" s="24"/>
      <c r="M78" s="24"/>
      <c r="N78" s="24"/>
      <c r="O78" s="24"/>
      <c r="P78" s="40"/>
      <c r="Q78" s="24"/>
      <c r="R78" s="24"/>
      <c r="S78" s="24"/>
      <c r="T78" s="24"/>
      <c r="U78" s="24"/>
      <c r="V78" s="40"/>
      <c r="W78" s="29"/>
      <c r="X78" s="40"/>
      <c r="Y78" s="40"/>
      <c r="Z78" s="40"/>
      <c r="AA78" s="40"/>
      <c r="AB78" s="4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row>
    <row r="79" spans="3:131" ht="12.75">
      <c r="C79" s="24"/>
      <c r="D79" s="24"/>
      <c r="E79" s="24"/>
      <c r="F79" s="24"/>
      <c r="G79" s="24"/>
      <c r="H79" s="30"/>
      <c r="I79" s="24"/>
      <c r="J79" s="40"/>
      <c r="K79" s="24"/>
      <c r="L79" s="24"/>
      <c r="M79" s="24"/>
      <c r="N79" s="24"/>
      <c r="O79" s="24"/>
      <c r="P79" s="40"/>
      <c r="Q79" s="24"/>
      <c r="R79" s="24"/>
      <c r="S79" s="24"/>
      <c r="T79" s="24"/>
      <c r="U79" s="24"/>
      <c r="V79" s="40"/>
      <c r="W79" s="29"/>
      <c r="X79" s="40"/>
      <c r="Y79" s="40"/>
      <c r="Z79" s="40"/>
      <c r="AA79" s="40"/>
      <c r="AB79" s="4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row>
    <row r="80" spans="3:131" ht="12.75">
      <c r="C80" s="24"/>
      <c r="D80" s="24"/>
      <c r="E80" s="24"/>
      <c r="F80" s="24"/>
      <c r="G80" s="24"/>
      <c r="H80" s="30"/>
      <c r="I80" s="24"/>
      <c r="J80" s="40"/>
      <c r="K80" s="24"/>
      <c r="L80" s="24"/>
      <c r="M80" s="24"/>
      <c r="N80" s="24"/>
      <c r="O80" s="24"/>
      <c r="P80" s="40"/>
      <c r="Q80" s="24"/>
      <c r="R80" s="24"/>
      <c r="S80" s="24"/>
      <c r="T80" s="24"/>
      <c r="U80" s="24"/>
      <c r="V80" s="40"/>
      <c r="W80" s="29"/>
      <c r="X80" s="40"/>
      <c r="Y80" s="40"/>
      <c r="Z80" s="40"/>
      <c r="AA80" s="40"/>
      <c r="AB80" s="4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row>
    <row r="81" spans="3:131" ht="12.75">
      <c r="C81" s="24"/>
      <c r="D81" s="24"/>
      <c r="E81" s="24"/>
      <c r="F81" s="24"/>
      <c r="G81" s="24"/>
      <c r="H81" s="30"/>
      <c r="I81" s="24"/>
      <c r="J81" s="40"/>
      <c r="K81" s="24"/>
      <c r="L81" s="24"/>
      <c r="M81" s="24"/>
      <c r="N81" s="24"/>
      <c r="O81" s="24"/>
      <c r="P81" s="40"/>
      <c r="Q81" s="24"/>
      <c r="R81" s="24"/>
      <c r="S81" s="24"/>
      <c r="T81" s="24"/>
      <c r="U81" s="24"/>
      <c r="V81" s="40"/>
      <c r="W81" s="29"/>
      <c r="X81" s="40"/>
      <c r="Y81" s="40"/>
      <c r="Z81" s="40"/>
      <c r="AA81" s="40"/>
      <c r="AB81" s="4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row>
    <row r="82" spans="3:131" ht="12.75">
      <c r="C82" s="24"/>
      <c r="D82" s="24"/>
      <c r="E82" s="24"/>
      <c r="F82" s="24"/>
      <c r="G82" s="24"/>
      <c r="H82" s="30"/>
      <c r="I82" s="24"/>
      <c r="J82" s="40"/>
      <c r="K82" s="24"/>
      <c r="L82" s="24"/>
      <c r="M82" s="24"/>
      <c r="N82" s="24"/>
      <c r="O82" s="24"/>
      <c r="P82" s="40"/>
      <c r="Q82" s="24"/>
      <c r="R82" s="24"/>
      <c r="S82" s="24"/>
      <c r="T82" s="24"/>
      <c r="U82" s="24"/>
      <c r="V82" s="40"/>
      <c r="W82" s="29"/>
      <c r="X82" s="40"/>
      <c r="Y82" s="40"/>
      <c r="Z82" s="40"/>
      <c r="AA82" s="40"/>
      <c r="AB82" s="4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row>
    <row r="83" spans="3:131" ht="12.75">
      <c r="C83" s="24"/>
      <c r="D83" s="24"/>
      <c r="E83" s="24"/>
      <c r="F83" s="24"/>
      <c r="G83" s="24"/>
      <c r="H83" s="30"/>
      <c r="I83" s="24"/>
      <c r="J83" s="40"/>
      <c r="K83" s="24"/>
      <c r="L83" s="24"/>
      <c r="M83" s="24"/>
      <c r="N83" s="24"/>
      <c r="O83" s="24"/>
      <c r="P83" s="40"/>
      <c r="Q83" s="24"/>
      <c r="R83" s="24"/>
      <c r="S83" s="24"/>
      <c r="T83" s="24"/>
      <c r="U83" s="24"/>
      <c r="V83" s="40"/>
      <c r="W83" s="29"/>
      <c r="X83" s="40"/>
      <c r="Y83" s="40"/>
      <c r="Z83" s="40"/>
      <c r="AA83" s="40"/>
      <c r="AB83" s="4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row>
    <row r="84" spans="3:131" ht="12.75">
      <c r="C84" s="24"/>
      <c r="D84" s="24"/>
      <c r="E84" s="24"/>
      <c r="F84" s="24"/>
      <c r="G84" s="24"/>
      <c r="H84" s="30"/>
      <c r="I84" s="24"/>
      <c r="J84" s="40"/>
      <c r="K84" s="24"/>
      <c r="L84" s="24"/>
      <c r="M84" s="24"/>
      <c r="N84" s="24"/>
      <c r="O84" s="24"/>
      <c r="P84" s="40"/>
      <c r="Q84" s="24"/>
      <c r="R84" s="24"/>
      <c r="S84" s="24"/>
      <c r="T84" s="24"/>
      <c r="U84" s="24"/>
      <c r="V84" s="40"/>
      <c r="W84" s="29"/>
      <c r="X84" s="40"/>
      <c r="Y84" s="40"/>
      <c r="Z84" s="40"/>
      <c r="AA84" s="40"/>
      <c r="AB84" s="4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row>
    <row r="85" spans="3:131" ht="12.75">
      <c r="C85" s="24"/>
      <c r="D85" s="24"/>
      <c r="E85" s="24"/>
      <c r="F85" s="24"/>
      <c r="G85" s="24"/>
      <c r="H85" s="30"/>
      <c r="I85" s="24"/>
      <c r="J85" s="40"/>
      <c r="K85" s="24"/>
      <c r="L85" s="24"/>
      <c r="M85" s="24"/>
      <c r="N85" s="24"/>
      <c r="O85" s="24"/>
      <c r="P85" s="40"/>
      <c r="Q85" s="24"/>
      <c r="R85" s="24"/>
      <c r="S85" s="24"/>
      <c r="T85" s="24"/>
      <c r="U85" s="24"/>
      <c r="V85" s="40"/>
      <c r="W85" s="29"/>
      <c r="X85" s="40"/>
      <c r="Y85" s="40"/>
      <c r="Z85" s="40"/>
      <c r="AA85" s="40"/>
      <c r="AB85" s="4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row>
    <row r="86" spans="3:131" ht="12.75">
      <c r="C86" s="24"/>
      <c r="D86" s="24"/>
      <c r="E86" s="24"/>
      <c r="F86" s="24"/>
      <c r="G86" s="24"/>
      <c r="H86" s="30"/>
      <c r="I86" s="24"/>
      <c r="J86" s="40"/>
      <c r="K86" s="24"/>
      <c r="L86" s="24"/>
      <c r="M86" s="24"/>
      <c r="N86" s="24"/>
      <c r="O86" s="24"/>
      <c r="P86" s="40"/>
      <c r="Q86" s="24"/>
      <c r="R86" s="24"/>
      <c r="S86" s="24"/>
      <c r="T86" s="24"/>
      <c r="U86" s="24"/>
      <c r="V86" s="40"/>
      <c r="W86" s="29"/>
      <c r="X86" s="40"/>
      <c r="Y86" s="40"/>
      <c r="Z86" s="40"/>
      <c r="AA86" s="40"/>
      <c r="AB86" s="4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row>
    <row r="87" spans="3:131" ht="12.75">
      <c r="C87" s="24"/>
      <c r="D87" s="24"/>
      <c r="E87" s="24"/>
      <c r="F87" s="24"/>
      <c r="G87" s="24"/>
      <c r="H87" s="30"/>
      <c r="I87" s="24"/>
      <c r="J87" s="40"/>
      <c r="K87" s="24"/>
      <c r="L87" s="24"/>
      <c r="M87" s="24"/>
      <c r="N87" s="24"/>
      <c r="O87" s="24"/>
      <c r="P87" s="40"/>
      <c r="Q87" s="24"/>
      <c r="R87" s="24"/>
      <c r="S87" s="24"/>
      <c r="T87" s="24"/>
      <c r="U87" s="24"/>
      <c r="V87" s="40"/>
      <c r="W87" s="29"/>
      <c r="X87" s="40"/>
      <c r="Y87" s="40"/>
      <c r="Z87" s="40"/>
      <c r="AA87" s="40"/>
      <c r="AB87" s="4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row>
    <row r="88" spans="3:131" ht="12.75">
      <c r="C88" s="24"/>
      <c r="D88" s="24"/>
      <c r="E88" s="24"/>
      <c r="F88" s="24"/>
      <c r="G88" s="24"/>
      <c r="H88" s="30"/>
      <c r="I88" s="24"/>
      <c r="J88" s="40"/>
      <c r="K88" s="24"/>
      <c r="L88" s="24"/>
      <c r="M88" s="24"/>
      <c r="N88" s="24"/>
      <c r="O88" s="24"/>
      <c r="P88" s="40"/>
      <c r="Q88" s="24"/>
      <c r="R88" s="24"/>
      <c r="S88" s="24"/>
      <c r="T88" s="24"/>
      <c r="U88" s="24"/>
      <c r="V88" s="40"/>
      <c r="W88" s="29"/>
      <c r="X88" s="40"/>
      <c r="Y88" s="40"/>
      <c r="Z88" s="40"/>
      <c r="AA88" s="40"/>
      <c r="AB88" s="4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row>
    <row r="89" spans="3:131" ht="12.75">
      <c r="C89" s="24"/>
      <c r="D89" s="24"/>
      <c r="E89" s="24"/>
      <c r="F89" s="24"/>
      <c r="G89" s="24"/>
      <c r="H89" s="30"/>
      <c r="I89" s="24"/>
      <c r="J89" s="40"/>
      <c r="K89" s="24"/>
      <c r="L89" s="24"/>
      <c r="M89" s="24"/>
      <c r="N89" s="24"/>
      <c r="O89" s="24"/>
      <c r="P89" s="40"/>
      <c r="Q89" s="24"/>
      <c r="R89" s="24"/>
      <c r="S89" s="24"/>
      <c r="T89" s="24"/>
      <c r="U89" s="24"/>
      <c r="V89" s="40"/>
      <c r="W89" s="29"/>
      <c r="X89" s="40"/>
      <c r="Y89" s="40"/>
      <c r="Z89" s="40"/>
      <c r="AA89" s="40"/>
      <c r="AB89" s="4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row>
    <row r="90" spans="3:131" ht="12.75">
      <c r="C90" s="24"/>
      <c r="D90" s="24"/>
      <c r="E90" s="24"/>
      <c r="F90" s="24"/>
      <c r="G90" s="24"/>
      <c r="H90" s="30"/>
      <c r="I90" s="24"/>
      <c r="J90" s="40"/>
      <c r="K90" s="24"/>
      <c r="L90" s="24"/>
      <c r="M90" s="24"/>
      <c r="N90" s="24"/>
      <c r="O90" s="24"/>
      <c r="P90" s="40"/>
      <c r="Q90" s="24"/>
      <c r="R90" s="24"/>
      <c r="S90" s="24"/>
      <c r="T90" s="24"/>
      <c r="U90" s="24"/>
      <c r="V90" s="40"/>
      <c r="W90" s="29"/>
      <c r="X90" s="40"/>
      <c r="Y90" s="40"/>
      <c r="Z90" s="40"/>
      <c r="AA90" s="40"/>
      <c r="AB90" s="4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row>
    <row r="91" spans="3:131" ht="12.75">
      <c r="C91" s="24"/>
      <c r="D91" s="24"/>
      <c r="E91" s="24"/>
      <c r="F91" s="24"/>
      <c r="G91" s="24"/>
      <c r="H91" s="30"/>
      <c r="I91" s="24"/>
      <c r="J91" s="40"/>
      <c r="K91" s="24"/>
      <c r="L91" s="24"/>
      <c r="M91" s="24"/>
      <c r="N91" s="24"/>
      <c r="O91" s="24"/>
      <c r="P91" s="40"/>
      <c r="Q91" s="24"/>
      <c r="R91" s="24"/>
      <c r="S91" s="24"/>
      <c r="T91" s="24"/>
      <c r="U91" s="24"/>
      <c r="V91" s="40"/>
      <c r="W91" s="29"/>
      <c r="X91" s="40"/>
      <c r="Y91" s="40"/>
      <c r="Z91" s="40"/>
      <c r="AA91" s="40"/>
      <c r="AB91" s="4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row>
    <row r="92" spans="3:131" ht="12.75">
      <c r="C92" s="24"/>
      <c r="D92" s="24"/>
      <c r="E92" s="24"/>
      <c r="F92" s="24"/>
      <c r="G92" s="24"/>
      <c r="H92" s="30"/>
      <c r="I92" s="24"/>
      <c r="J92" s="40"/>
      <c r="K92" s="24"/>
      <c r="L92" s="24"/>
      <c r="M92" s="24"/>
      <c r="N92" s="24"/>
      <c r="O92" s="24"/>
      <c r="P92" s="40"/>
      <c r="Q92" s="24"/>
      <c r="R92" s="24"/>
      <c r="S92" s="24"/>
      <c r="T92" s="24"/>
      <c r="U92" s="24"/>
      <c r="V92" s="40"/>
      <c r="W92" s="29"/>
      <c r="X92" s="40"/>
      <c r="Y92" s="40"/>
      <c r="Z92" s="40"/>
      <c r="AA92" s="40"/>
      <c r="AB92" s="4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row>
    <row r="93" spans="3:131" ht="12.75">
      <c r="C93" s="24"/>
      <c r="D93" s="24"/>
      <c r="E93" s="24"/>
      <c r="F93" s="24"/>
      <c r="G93" s="24"/>
      <c r="H93" s="30"/>
      <c r="I93" s="24"/>
      <c r="J93" s="40"/>
      <c r="K93" s="24"/>
      <c r="L93" s="24"/>
      <c r="M93" s="24"/>
      <c r="N93" s="24"/>
      <c r="O93" s="24"/>
      <c r="P93" s="40"/>
      <c r="Q93" s="24"/>
      <c r="R93" s="24"/>
      <c r="S93" s="24"/>
      <c r="T93" s="24"/>
      <c r="U93" s="24"/>
      <c r="V93" s="40"/>
      <c r="W93" s="29"/>
      <c r="X93" s="40"/>
      <c r="Y93" s="40"/>
      <c r="Z93" s="40"/>
      <c r="AA93" s="40"/>
      <c r="AB93" s="4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row>
    <row r="94" spans="3:131" ht="12.75">
      <c r="C94" s="24"/>
      <c r="D94" s="24"/>
      <c r="E94" s="24"/>
      <c r="F94" s="24"/>
      <c r="G94" s="24"/>
      <c r="H94" s="30"/>
      <c r="I94" s="24"/>
      <c r="J94" s="40"/>
      <c r="K94" s="24"/>
      <c r="L94" s="24"/>
      <c r="M94" s="24"/>
      <c r="N94" s="24"/>
      <c r="O94" s="24"/>
      <c r="P94" s="40"/>
      <c r="Q94" s="24"/>
      <c r="R94" s="24"/>
      <c r="S94" s="24"/>
      <c r="T94" s="24"/>
      <c r="U94" s="24"/>
      <c r="V94" s="40"/>
      <c r="W94" s="29"/>
      <c r="X94" s="40"/>
      <c r="Y94" s="40"/>
      <c r="Z94" s="40"/>
      <c r="AA94" s="40"/>
      <c r="AB94" s="4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row>
    <row r="95" spans="3:131" ht="12.75">
      <c r="C95" s="24"/>
      <c r="D95" s="24"/>
      <c r="E95" s="24"/>
      <c r="F95" s="24"/>
      <c r="G95" s="24"/>
      <c r="H95" s="30"/>
      <c r="I95" s="24"/>
      <c r="J95" s="40"/>
      <c r="K95" s="24"/>
      <c r="L95" s="24"/>
      <c r="M95" s="24"/>
      <c r="N95" s="24"/>
      <c r="O95" s="24"/>
      <c r="P95" s="40"/>
      <c r="Q95" s="24"/>
      <c r="R95" s="24"/>
      <c r="S95" s="24"/>
      <c r="T95" s="24"/>
      <c r="U95" s="24"/>
      <c r="V95" s="40"/>
      <c r="W95" s="29"/>
      <c r="X95" s="40"/>
      <c r="Y95" s="40"/>
      <c r="Z95" s="40"/>
      <c r="AA95" s="40"/>
      <c r="AB95" s="4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row>
    <row r="96" spans="3:131" ht="12.75">
      <c r="C96" s="24"/>
      <c r="D96" s="24"/>
      <c r="E96" s="24"/>
      <c r="F96" s="24"/>
      <c r="G96" s="24"/>
      <c r="H96" s="30"/>
      <c r="I96" s="24"/>
      <c r="J96" s="40"/>
      <c r="K96" s="24"/>
      <c r="L96" s="24"/>
      <c r="M96" s="24"/>
      <c r="N96" s="24"/>
      <c r="O96" s="24"/>
      <c r="P96" s="40"/>
      <c r="Q96" s="24"/>
      <c r="R96" s="24"/>
      <c r="S96" s="24"/>
      <c r="T96" s="24"/>
      <c r="U96" s="24"/>
      <c r="V96" s="40"/>
      <c r="W96" s="29"/>
      <c r="X96" s="40"/>
      <c r="Y96" s="40"/>
      <c r="Z96" s="40"/>
      <c r="AA96" s="40"/>
      <c r="AB96" s="4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row>
    <row r="97" spans="3:131" ht="12.75">
      <c r="C97" s="24"/>
      <c r="D97" s="24"/>
      <c r="E97" s="24"/>
      <c r="F97" s="24"/>
      <c r="G97" s="24"/>
      <c r="H97" s="30"/>
      <c r="I97" s="24"/>
      <c r="J97" s="40"/>
      <c r="K97" s="24"/>
      <c r="L97" s="24"/>
      <c r="M97" s="24"/>
      <c r="N97" s="24"/>
      <c r="O97" s="24"/>
      <c r="P97" s="40"/>
      <c r="Q97" s="24"/>
      <c r="R97" s="24"/>
      <c r="S97" s="24"/>
      <c r="T97" s="24"/>
      <c r="U97" s="24"/>
      <c r="V97" s="40"/>
      <c r="W97" s="29"/>
      <c r="X97" s="40"/>
      <c r="Y97" s="40"/>
      <c r="Z97" s="40"/>
      <c r="AA97" s="40"/>
      <c r="AB97" s="4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row>
    <row r="98" spans="3:131" ht="12.75">
      <c r="C98" s="24"/>
      <c r="D98" s="24"/>
      <c r="E98" s="24"/>
      <c r="F98" s="24"/>
      <c r="G98" s="24"/>
      <c r="H98" s="30"/>
      <c r="I98" s="24"/>
      <c r="J98" s="40"/>
      <c r="K98" s="24"/>
      <c r="L98" s="24"/>
      <c r="M98" s="24"/>
      <c r="N98" s="24"/>
      <c r="O98" s="24"/>
      <c r="P98" s="40"/>
      <c r="Q98" s="24"/>
      <c r="R98" s="24"/>
      <c r="S98" s="24"/>
      <c r="T98" s="24"/>
      <c r="U98" s="24"/>
      <c r="V98" s="40"/>
      <c r="W98" s="29"/>
      <c r="X98" s="40"/>
      <c r="Y98" s="40"/>
      <c r="Z98" s="40"/>
      <c r="AA98" s="40"/>
      <c r="AB98" s="4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row>
    <row r="99" spans="3:131" ht="12.75">
      <c r="C99" s="24"/>
      <c r="D99" s="24"/>
      <c r="E99" s="24"/>
      <c r="F99" s="24"/>
      <c r="G99" s="24"/>
      <c r="H99" s="30"/>
      <c r="I99" s="24"/>
      <c r="J99" s="40"/>
      <c r="K99" s="24"/>
      <c r="L99" s="24"/>
      <c r="M99" s="24"/>
      <c r="N99" s="24"/>
      <c r="O99" s="24"/>
      <c r="P99" s="40"/>
      <c r="Q99" s="24"/>
      <c r="R99" s="24"/>
      <c r="S99" s="24"/>
      <c r="T99" s="24"/>
      <c r="U99" s="24"/>
      <c r="V99" s="40"/>
      <c r="W99" s="29"/>
      <c r="X99" s="40"/>
      <c r="Y99" s="40"/>
      <c r="Z99" s="40"/>
      <c r="AA99" s="40"/>
      <c r="AB99" s="4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row>
    <row r="100" spans="3:131" ht="12.75">
      <c r="C100" s="24"/>
      <c r="D100" s="24"/>
      <c r="E100" s="24"/>
      <c r="F100" s="24"/>
      <c r="G100" s="24"/>
      <c r="H100" s="30"/>
      <c r="I100" s="24"/>
      <c r="J100" s="40"/>
      <c r="K100" s="24"/>
      <c r="L100" s="24"/>
      <c r="M100" s="24"/>
      <c r="N100" s="24"/>
      <c r="O100" s="24"/>
      <c r="P100" s="40"/>
      <c r="Q100" s="24"/>
      <c r="R100" s="24"/>
      <c r="S100" s="24"/>
      <c r="T100" s="24"/>
      <c r="U100" s="24"/>
      <c r="V100" s="40"/>
      <c r="W100" s="29"/>
      <c r="X100" s="40"/>
      <c r="Y100" s="40"/>
      <c r="Z100" s="40"/>
      <c r="AA100" s="40"/>
      <c r="AB100" s="4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row>
    <row r="101" spans="3:131" ht="12.75">
      <c r="C101" s="24"/>
      <c r="D101" s="24"/>
      <c r="E101" s="24"/>
      <c r="F101" s="24"/>
      <c r="G101" s="24"/>
      <c r="H101" s="30"/>
      <c r="I101" s="24"/>
      <c r="J101" s="40"/>
      <c r="K101" s="24"/>
      <c r="L101" s="24"/>
      <c r="M101" s="24"/>
      <c r="N101" s="24"/>
      <c r="O101" s="24"/>
      <c r="P101" s="40"/>
      <c r="Q101" s="24"/>
      <c r="R101" s="24"/>
      <c r="S101" s="24"/>
      <c r="T101" s="24"/>
      <c r="U101" s="24"/>
      <c r="V101" s="40"/>
      <c r="W101" s="29"/>
      <c r="X101" s="40"/>
      <c r="Y101" s="40"/>
      <c r="Z101" s="40"/>
      <c r="AA101" s="40"/>
      <c r="AB101" s="4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row>
    <row r="102" spans="3:131" ht="12.75">
      <c r="C102" s="24"/>
      <c r="D102" s="24"/>
      <c r="E102" s="24"/>
      <c r="F102" s="24"/>
      <c r="G102" s="24"/>
      <c r="H102" s="30"/>
      <c r="I102" s="24"/>
      <c r="J102" s="40"/>
      <c r="K102" s="24"/>
      <c r="L102" s="24"/>
      <c r="M102" s="24"/>
      <c r="N102" s="24"/>
      <c r="O102" s="24"/>
      <c r="P102" s="40"/>
      <c r="Q102" s="24"/>
      <c r="R102" s="24"/>
      <c r="S102" s="24"/>
      <c r="T102" s="24"/>
      <c r="U102" s="24"/>
      <c r="V102" s="40"/>
      <c r="W102" s="29"/>
      <c r="X102" s="40"/>
      <c r="Y102" s="40"/>
      <c r="Z102" s="40"/>
      <c r="AA102" s="40"/>
      <c r="AB102" s="4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row>
    <row r="103" spans="3:131" ht="12.75">
      <c r="C103" s="24"/>
      <c r="D103" s="24"/>
      <c r="E103" s="24"/>
      <c r="F103" s="24"/>
      <c r="G103" s="24"/>
      <c r="H103" s="30"/>
      <c r="I103" s="24"/>
      <c r="J103" s="40"/>
      <c r="K103" s="24"/>
      <c r="L103" s="24"/>
      <c r="M103" s="24"/>
      <c r="N103" s="24"/>
      <c r="O103" s="24"/>
      <c r="P103" s="40"/>
      <c r="Q103" s="24"/>
      <c r="R103" s="24"/>
      <c r="S103" s="24"/>
      <c r="T103" s="24"/>
      <c r="U103" s="24"/>
      <c r="V103" s="40"/>
      <c r="W103" s="29"/>
      <c r="X103" s="40"/>
      <c r="Y103" s="40"/>
      <c r="Z103" s="40"/>
      <c r="AA103" s="40"/>
      <c r="AB103" s="4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row>
    <row r="104" spans="3:131" ht="12.75">
      <c r="C104" s="24"/>
      <c r="D104" s="24"/>
      <c r="E104" s="24"/>
      <c r="F104" s="24"/>
      <c r="G104" s="24"/>
      <c r="H104" s="30"/>
      <c r="I104" s="24"/>
      <c r="J104" s="40"/>
      <c r="K104" s="24"/>
      <c r="L104" s="24"/>
      <c r="M104" s="24"/>
      <c r="N104" s="24"/>
      <c r="O104" s="24"/>
      <c r="P104" s="40"/>
      <c r="Q104" s="24"/>
      <c r="R104" s="24"/>
      <c r="S104" s="24"/>
      <c r="T104" s="24"/>
      <c r="U104" s="24"/>
      <c r="V104" s="40"/>
      <c r="W104" s="29"/>
      <c r="X104" s="40"/>
      <c r="Y104" s="40"/>
      <c r="Z104" s="40"/>
      <c r="AA104" s="40"/>
      <c r="AB104" s="4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row>
    <row r="105" spans="3:131" ht="12.75">
      <c r="C105" s="24"/>
      <c r="D105" s="24"/>
      <c r="E105" s="24"/>
      <c r="F105" s="24"/>
      <c r="G105" s="24"/>
      <c r="H105" s="30"/>
      <c r="I105" s="24"/>
      <c r="J105" s="40"/>
      <c r="K105" s="24"/>
      <c r="L105" s="24"/>
      <c r="M105" s="24"/>
      <c r="N105" s="24"/>
      <c r="O105" s="24"/>
      <c r="P105" s="40"/>
      <c r="Q105" s="24"/>
      <c r="R105" s="24"/>
      <c r="S105" s="24"/>
      <c r="T105" s="24"/>
      <c r="U105" s="24"/>
      <c r="V105" s="40"/>
      <c r="W105" s="29"/>
      <c r="X105" s="40"/>
      <c r="Y105" s="40"/>
      <c r="Z105" s="40"/>
      <c r="AA105" s="40"/>
      <c r="AB105" s="4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row>
    <row r="106" spans="3:131" ht="12.75">
      <c r="C106" s="24"/>
      <c r="D106" s="24"/>
      <c r="E106" s="24"/>
      <c r="F106" s="24"/>
      <c r="G106" s="24"/>
      <c r="H106" s="30"/>
      <c r="I106" s="24"/>
      <c r="J106" s="40"/>
      <c r="K106" s="24"/>
      <c r="L106" s="24"/>
      <c r="M106" s="24"/>
      <c r="N106" s="24"/>
      <c r="O106" s="24"/>
      <c r="P106" s="40"/>
      <c r="Q106" s="24"/>
      <c r="R106" s="24"/>
      <c r="S106" s="24"/>
      <c r="T106" s="24"/>
      <c r="U106" s="24"/>
      <c r="V106" s="40"/>
      <c r="W106" s="29"/>
      <c r="X106" s="40"/>
      <c r="Y106" s="40"/>
      <c r="Z106" s="40"/>
      <c r="AA106" s="40"/>
      <c r="AB106" s="4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row>
    <row r="107" spans="3:131" ht="12.75">
      <c r="C107" s="24"/>
      <c r="D107" s="24"/>
      <c r="E107" s="24"/>
      <c r="F107" s="24"/>
      <c r="G107" s="24"/>
      <c r="H107" s="30"/>
      <c r="I107" s="24"/>
      <c r="J107" s="40"/>
      <c r="K107" s="24"/>
      <c r="L107" s="24"/>
      <c r="M107" s="24"/>
      <c r="N107" s="24"/>
      <c r="O107" s="24"/>
      <c r="P107" s="40"/>
      <c r="Q107" s="24"/>
      <c r="R107" s="24"/>
      <c r="S107" s="24"/>
      <c r="T107" s="24"/>
      <c r="U107" s="24"/>
      <c r="V107" s="40"/>
      <c r="W107" s="29"/>
      <c r="X107" s="40"/>
      <c r="Y107" s="40"/>
      <c r="Z107" s="40"/>
      <c r="AA107" s="40"/>
      <c r="AB107" s="4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row>
    <row r="108" spans="3:131" ht="12.75">
      <c r="C108" s="24"/>
      <c r="D108" s="24"/>
      <c r="E108" s="24"/>
      <c r="F108" s="24"/>
      <c r="G108" s="24"/>
      <c r="H108" s="30"/>
      <c r="I108" s="24"/>
      <c r="J108" s="40"/>
      <c r="K108" s="24"/>
      <c r="L108" s="24"/>
      <c r="M108" s="24"/>
      <c r="N108" s="24"/>
      <c r="O108" s="24"/>
      <c r="P108" s="40"/>
      <c r="Q108" s="24"/>
      <c r="R108" s="24"/>
      <c r="S108" s="24"/>
      <c r="T108" s="24"/>
      <c r="U108" s="24"/>
      <c r="V108" s="40"/>
      <c r="W108" s="29"/>
      <c r="X108" s="40"/>
      <c r="Y108" s="40"/>
      <c r="Z108" s="40"/>
      <c r="AA108" s="40"/>
      <c r="AB108" s="4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row>
    <row r="109" spans="3:131" ht="12.75">
      <c r="C109" s="24"/>
      <c r="D109" s="24"/>
      <c r="E109" s="24"/>
      <c r="F109" s="24"/>
      <c r="G109" s="24"/>
      <c r="H109" s="30"/>
      <c r="I109" s="24"/>
      <c r="J109" s="40"/>
      <c r="K109" s="24"/>
      <c r="L109" s="24"/>
      <c r="M109" s="24"/>
      <c r="N109" s="24"/>
      <c r="O109" s="24"/>
      <c r="P109" s="40"/>
      <c r="Q109" s="24"/>
      <c r="R109" s="24"/>
      <c r="S109" s="24"/>
      <c r="T109" s="24"/>
      <c r="U109" s="24"/>
      <c r="V109" s="40"/>
      <c r="W109" s="29"/>
      <c r="X109" s="40"/>
      <c r="Y109" s="40"/>
      <c r="Z109" s="40"/>
      <c r="AA109" s="40"/>
      <c r="AB109" s="4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row>
    <row r="110" spans="3:131" ht="12.75">
      <c r="C110" s="24"/>
      <c r="D110" s="24"/>
      <c r="E110" s="24"/>
      <c r="F110" s="24"/>
      <c r="G110" s="24"/>
      <c r="H110" s="30"/>
      <c r="I110" s="24"/>
      <c r="J110" s="40"/>
      <c r="K110" s="24"/>
      <c r="L110" s="24"/>
      <c r="M110" s="24"/>
      <c r="N110" s="24"/>
      <c r="O110" s="24"/>
      <c r="P110" s="40"/>
      <c r="Q110" s="24"/>
      <c r="R110" s="24"/>
      <c r="S110" s="24"/>
      <c r="T110" s="24"/>
      <c r="U110" s="24"/>
      <c r="V110" s="40"/>
      <c r="W110" s="29"/>
      <c r="X110" s="40"/>
      <c r="Y110" s="40"/>
      <c r="Z110" s="40"/>
      <c r="AA110" s="40"/>
      <c r="AB110" s="4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row>
    <row r="111" spans="3:131" ht="12.75">
      <c r="C111" s="24"/>
      <c r="D111" s="24"/>
      <c r="E111" s="24"/>
      <c r="F111" s="24"/>
      <c r="G111" s="24"/>
      <c r="H111" s="30"/>
      <c r="I111" s="24"/>
      <c r="J111" s="40"/>
      <c r="K111" s="24"/>
      <c r="L111" s="24"/>
      <c r="M111" s="24"/>
      <c r="N111" s="24"/>
      <c r="O111" s="24"/>
      <c r="P111" s="40"/>
      <c r="Q111" s="24"/>
      <c r="R111" s="24"/>
      <c r="S111" s="24"/>
      <c r="T111" s="24"/>
      <c r="U111" s="24"/>
      <c r="V111" s="40"/>
      <c r="W111" s="29"/>
      <c r="X111" s="40"/>
      <c r="Y111" s="40"/>
      <c r="Z111" s="40"/>
      <c r="AA111" s="40"/>
      <c r="AB111" s="4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row>
    <row r="112" spans="3:131" ht="12.75">
      <c r="C112" s="24"/>
      <c r="D112" s="24"/>
      <c r="E112" s="24"/>
      <c r="F112" s="24"/>
      <c r="G112" s="24"/>
      <c r="H112" s="30"/>
      <c r="I112" s="24"/>
      <c r="J112" s="40"/>
      <c r="K112" s="24"/>
      <c r="L112" s="24"/>
      <c r="M112" s="24"/>
      <c r="N112" s="24"/>
      <c r="O112" s="24"/>
      <c r="P112" s="40"/>
      <c r="Q112" s="24"/>
      <c r="R112" s="24"/>
      <c r="S112" s="24"/>
      <c r="T112" s="24"/>
      <c r="U112" s="24"/>
      <c r="V112" s="40"/>
      <c r="W112" s="29"/>
      <c r="X112" s="40"/>
      <c r="Y112" s="40"/>
      <c r="Z112" s="40"/>
      <c r="AA112" s="40"/>
      <c r="AB112" s="4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row>
    <row r="113" spans="3:131" ht="12.75">
      <c r="C113" s="24"/>
      <c r="D113" s="24"/>
      <c r="E113" s="24"/>
      <c r="F113" s="24"/>
      <c r="G113" s="24"/>
      <c r="H113" s="30"/>
      <c r="I113" s="24"/>
      <c r="J113" s="40"/>
      <c r="K113" s="24"/>
      <c r="L113" s="24"/>
      <c r="M113" s="24"/>
      <c r="N113" s="24"/>
      <c r="O113" s="24"/>
      <c r="P113" s="40"/>
      <c r="Q113" s="24"/>
      <c r="R113" s="24"/>
      <c r="S113" s="24"/>
      <c r="T113" s="24"/>
      <c r="U113" s="24"/>
      <c r="V113" s="40"/>
      <c r="W113" s="29"/>
      <c r="X113" s="40"/>
      <c r="Y113" s="40"/>
      <c r="Z113" s="40"/>
      <c r="AA113" s="40"/>
      <c r="AB113" s="4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row>
    <row r="114" spans="3:131" ht="12.75">
      <c r="C114" s="24"/>
      <c r="D114" s="24"/>
      <c r="E114" s="24"/>
      <c r="F114" s="24"/>
      <c r="G114" s="24"/>
      <c r="H114" s="30"/>
      <c r="I114" s="24"/>
      <c r="J114" s="40"/>
      <c r="K114" s="24"/>
      <c r="L114" s="24"/>
      <c r="M114" s="24"/>
      <c r="N114" s="24"/>
      <c r="O114" s="24"/>
      <c r="P114" s="40"/>
      <c r="Q114" s="24"/>
      <c r="R114" s="24"/>
      <c r="S114" s="24"/>
      <c r="T114" s="24"/>
      <c r="U114" s="24"/>
      <c r="V114" s="40"/>
      <c r="W114" s="29"/>
      <c r="X114" s="40"/>
      <c r="Y114" s="40"/>
      <c r="Z114" s="40"/>
      <c r="AA114" s="40"/>
      <c r="AB114" s="4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row>
    <row r="115" spans="3:131" ht="12.75">
      <c r="C115" s="24"/>
      <c r="D115" s="24"/>
      <c r="E115" s="24"/>
      <c r="F115" s="24"/>
      <c r="G115" s="24"/>
      <c r="H115" s="30"/>
      <c r="I115" s="24"/>
      <c r="J115" s="40"/>
      <c r="K115" s="24"/>
      <c r="L115" s="24"/>
      <c r="M115" s="24"/>
      <c r="N115" s="24"/>
      <c r="O115" s="24"/>
      <c r="P115" s="40"/>
      <c r="Q115" s="24"/>
      <c r="R115" s="24"/>
      <c r="S115" s="24"/>
      <c r="T115" s="24"/>
      <c r="U115" s="24"/>
      <c r="V115" s="40"/>
      <c r="W115" s="29"/>
      <c r="X115" s="40"/>
      <c r="Y115" s="40"/>
      <c r="Z115" s="40"/>
      <c r="AA115" s="40"/>
      <c r="AB115" s="4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row>
    <row r="116" spans="3:131" ht="12.75">
      <c r="C116" s="24"/>
      <c r="D116" s="24"/>
      <c r="E116" s="24"/>
      <c r="F116" s="24"/>
      <c r="G116" s="24"/>
      <c r="H116" s="30"/>
      <c r="I116" s="24"/>
      <c r="J116" s="40"/>
      <c r="K116" s="24"/>
      <c r="L116" s="24"/>
      <c r="M116" s="24"/>
      <c r="N116" s="24"/>
      <c r="O116" s="24"/>
      <c r="P116" s="40"/>
      <c r="Q116" s="24"/>
      <c r="R116" s="24"/>
      <c r="S116" s="24"/>
      <c r="T116" s="24"/>
      <c r="U116" s="24"/>
      <c r="V116" s="40"/>
      <c r="W116" s="29"/>
      <c r="X116" s="40"/>
      <c r="Y116" s="40"/>
      <c r="Z116" s="40"/>
      <c r="AA116" s="40"/>
      <c r="AB116" s="4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row>
    <row r="117" spans="3:131" ht="12.75">
      <c r="C117" s="24"/>
      <c r="D117" s="24"/>
      <c r="E117" s="24"/>
      <c r="F117" s="24"/>
      <c r="G117" s="24"/>
      <c r="H117" s="30"/>
      <c r="I117" s="24"/>
      <c r="J117" s="40"/>
      <c r="K117" s="24"/>
      <c r="L117" s="24"/>
      <c r="M117" s="24"/>
      <c r="N117" s="24"/>
      <c r="O117" s="24"/>
      <c r="P117" s="40"/>
      <c r="Q117" s="24"/>
      <c r="R117" s="24"/>
      <c r="S117" s="24"/>
      <c r="T117" s="24"/>
      <c r="U117" s="24"/>
      <c r="V117" s="40"/>
      <c r="W117" s="29"/>
      <c r="X117" s="40"/>
      <c r="Y117" s="40"/>
      <c r="Z117" s="40"/>
      <c r="AA117" s="40"/>
      <c r="AB117" s="4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row>
    <row r="118" spans="3:131" ht="12.75">
      <c r="C118" s="24"/>
      <c r="D118" s="24"/>
      <c r="E118" s="24"/>
      <c r="F118" s="24"/>
      <c r="G118" s="24"/>
      <c r="H118" s="30"/>
      <c r="I118" s="24"/>
      <c r="J118" s="40"/>
      <c r="K118" s="24"/>
      <c r="L118" s="24"/>
      <c r="M118" s="24"/>
      <c r="N118" s="24"/>
      <c r="O118" s="24"/>
      <c r="P118" s="40"/>
      <c r="Q118" s="24"/>
      <c r="R118" s="24"/>
      <c r="S118" s="24"/>
      <c r="T118" s="24"/>
      <c r="U118" s="24"/>
      <c r="V118" s="40"/>
      <c r="W118" s="29"/>
      <c r="X118" s="40"/>
      <c r="Y118" s="40"/>
      <c r="Z118" s="40"/>
      <c r="AA118" s="40"/>
      <c r="AB118" s="4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row>
    <row r="119" spans="3:131" ht="12.75">
      <c r="C119" s="24"/>
      <c r="D119" s="24"/>
      <c r="E119" s="24"/>
      <c r="F119" s="24"/>
      <c r="G119" s="24"/>
      <c r="H119" s="30"/>
      <c r="I119" s="24"/>
      <c r="J119" s="40"/>
      <c r="K119" s="24"/>
      <c r="L119" s="24"/>
      <c r="M119" s="24"/>
      <c r="N119" s="24"/>
      <c r="O119" s="24"/>
      <c r="P119" s="40"/>
      <c r="Q119" s="24"/>
      <c r="R119" s="24"/>
      <c r="S119" s="24"/>
      <c r="T119" s="24"/>
      <c r="U119" s="24"/>
      <c r="V119" s="40"/>
      <c r="W119" s="29"/>
      <c r="X119" s="40"/>
      <c r="Y119" s="40"/>
      <c r="Z119" s="40"/>
      <c r="AA119" s="40"/>
      <c r="AB119" s="4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row>
    <row r="120" spans="3:131" ht="12.75">
      <c r="C120" s="24"/>
      <c r="D120" s="24"/>
      <c r="E120" s="24"/>
      <c r="F120" s="24"/>
      <c r="G120" s="24"/>
      <c r="H120" s="30"/>
      <c r="I120" s="24"/>
      <c r="J120" s="40"/>
      <c r="K120" s="24"/>
      <c r="L120" s="24"/>
      <c r="M120" s="24"/>
      <c r="N120" s="24"/>
      <c r="O120" s="24"/>
      <c r="P120" s="40"/>
      <c r="Q120" s="24"/>
      <c r="R120" s="24"/>
      <c r="S120" s="24"/>
      <c r="T120" s="24"/>
      <c r="U120" s="24"/>
      <c r="V120" s="40"/>
      <c r="W120" s="29"/>
      <c r="X120" s="40"/>
      <c r="Y120" s="40"/>
      <c r="Z120" s="40"/>
      <c r="AA120" s="40"/>
      <c r="AB120" s="4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row>
    <row r="121" spans="3:131" ht="12.75">
      <c r="C121" s="24"/>
      <c r="D121" s="24"/>
      <c r="E121" s="24"/>
      <c r="F121" s="24"/>
      <c r="G121" s="24"/>
      <c r="H121" s="30"/>
      <c r="I121" s="24"/>
      <c r="J121" s="40"/>
      <c r="K121" s="24"/>
      <c r="L121" s="24"/>
      <c r="M121" s="24"/>
      <c r="N121" s="24"/>
      <c r="O121" s="24"/>
      <c r="P121" s="40"/>
      <c r="Q121" s="24"/>
      <c r="R121" s="24"/>
      <c r="S121" s="24"/>
      <c r="T121" s="24"/>
      <c r="U121" s="24"/>
      <c r="V121" s="40"/>
      <c r="W121" s="29"/>
      <c r="X121" s="40"/>
      <c r="Y121" s="40"/>
      <c r="Z121" s="40"/>
      <c r="AA121" s="40"/>
      <c r="AB121" s="4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row>
    <row r="122" spans="3:131" ht="12.75">
      <c r="C122" s="24"/>
      <c r="D122" s="24"/>
      <c r="E122" s="24"/>
      <c r="F122" s="24"/>
      <c r="G122" s="24"/>
      <c r="H122" s="30"/>
      <c r="I122" s="24"/>
      <c r="J122" s="40"/>
      <c r="K122" s="24"/>
      <c r="L122" s="24"/>
      <c r="M122" s="24"/>
      <c r="N122" s="24"/>
      <c r="O122" s="24"/>
      <c r="P122" s="40"/>
      <c r="Q122" s="24"/>
      <c r="R122" s="24"/>
      <c r="S122" s="24"/>
      <c r="T122" s="24"/>
      <c r="U122" s="24"/>
      <c r="V122" s="40"/>
      <c r="W122" s="29"/>
      <c r="X122" s="40"/>
      <c r="Y122" s="40"/>
      <c r="Z122" s="40"/>
      <c r="AA122" s="40"/>
      <c r="AB122" s="4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row>
    <row r="123" spans="3:131" ht="12.75">
      <c r="C123" s="24"/>
      <c r="D123" s="24"/>
      <c r="E123" s="24"/>
      <c r="F123" s="24"/>
      <c r="G123" s="24"/>
      <c r="H123" s="30"/>
      <c r="I123" s="24"/>
      <c r="J123" s="40"/>
      <c r="K123" s="24"/>
      <c r="L123" s="24"/>
      <c r="M123" s="24"/>
      <c r="N123" s="24"/>
      <c r="O123" s="24"/>
      <c r="P123" s="40"/>
      <c r="Q123" s="24"/>
      <c r="R123" s="24"/>
      <c r="S123" s="24"/>
      <c r="T123" s="24"/>
      <c r="U123" s="24"/>
      <c r="V123" s="40"/>
      <c r="W123" s="29"/>
      <c r="X123" s="40"/>
      <c r="Y123" s="40"/>
      <c r="Z123" s="40"/>
      <c r="AA123" s="40"/>
      <c r="AB123" s="4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row>
    <row r="124" spans="3:131" ht="12.75">
      <c r="C124" s="24"/>
      <c r="D124" s="24"/>
      <c r="E124" s="24"/>
      <c r="F124" s="24"/>
      <c r="G124" s="24"/>
      <c r="H124" s="30"/>
      <c r="I124" s="24"/>
      <c r="J124" s="40"/>
      <c r="K124" s="24"/>
      <c r="L124" s="24"/>
      <c r="M124" s="24"/>
      <c r="N124" s="24"/>
      <c r="O124" s="24"/>
      <c r="P124" s="40"/>
      <c r="Q124" s="24"/>
      <c r="R124" s="24"/>
      <c r="S124" s="24"/>
      <c r="T124" s="24"/>
      <c r="U124" s="24"/>
      <c r="V124" s="40"/>
      <c r="W124" s="29"/>
      <c r="X124" s="40"/>
      <c r="Y124" s="40"/>
      <c r="Z124" s="40"/>
      <c r="AA124" s="40"/>
      <c r="AB124" s="4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row>
    <row r="125" spans="3:131" ht="12.75">
      <c r="C125" s="24"/>
      <c r="D125" s="24"/>
      <c r="E125" s="24"/>
      <c r="F125" s="24"/>
      <c r="G125" s="24"/>
      <c r="H125" s="30"/>
      <c r="I125" s="24"/>
      <c r="J125" s="40"/>
      <c r="K125" s="24"/>
      <c r="L125" s="24"/>
      <c r="M125" s="24"/>
      <c r="N125" s="24"/>
      <c r="O125" s="24"/>
      <c r="P125" s="40"/>
      <c r="Q125" s="24"/>
      <c r="R125" s="24"/>
      <c r="S125" s="24"/>
      <c r="T125" s="24"/>
      <c r="U125" s="24"/>
      <c r="V125" s="40"/>
      <c r="W125" s="29"/>
      <c r="X125" s="40"/>
      <c r="Y125" s="40"/>
      <c r="Z125" s="40"/>
      <c r="AA125" s="40"/>
      <c r="AB125" s="4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row>
    <row r="126" spans="3:131" ht="12.75">
      <c r="C126" s="24"/>
      <c r="D126" s="24"/>
      <c r="E126" s="24"/>
      <c r="F126" s="24"/>
      <c r="G126" s="24"/>
      <c r="H126" s="30"/>
      <c r="I126" s="24"/>
      <c r="J126" s="40"/>
      <c r="K126" s="24"/>
      <c r="L126" s="24"/>
      <c r="M126" s="24"/>
      <c r="N126" s="24"/>
      <c r="O126" s="24"/>
      <c r="P126" s="40"/>
      <c r="Q126" s="24"/>
      <c r="R126" s="24"/>
      <c r="S126" s="24"/>
      <c r="T126" s="24"/>
      <c r="U126" s="24"/>
      <c r="V126" s="40"/>
      <c r="W126" s="29"/>
      <c r="X126" s="40"/>
      <c r="Y126" s="40"/>
      <c r="Z126" s="40"/>
      <c r="AA126" s="40"/>
      <c r="AB126" s="4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row>
    <row r="127" spans="3:131" ht="12.75">
      <c r="C127" s="24"/>
      <c r="D127" s="24"/>
      <c r="E127" s="24"/>
      <c r="F127" s="24"/>
      <c r="G127" s="24"/>
      <c r="H127" s="30"/>
      <c r="I127" s="24"/>
      <c r="J127" s="40"/>
      <c r="K127" s="24"/>
      <c r="L127" s="24"/>
      <c r="M127" s="24"/>
      <c r="N127" s="24"/>
      <c r="O127" s="24"/>
      <c r="P127" s="40"/>
      <c r="Q127" s="24"/>
      <c r="R127" s="24"/>
      <c r="S127" s="24"/>
      <c r="T127" s="24"/>
      <c r="U127" s="24"/>
      <c r="V127" s="40"/>
      <c r="W127" s="29"/>
      <c r="X127" s="40"/>
      <c r="Y127" s="40"/>
      <c r="Z127" s="40"/>
      <c r="AA127" s="40"/>
      <c r="AB127" s="4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row>
    <row r="128" spans="3:131" ht="12.75">
      <c r="C128" s="24"/>
      <c r="D128" s="24"/>
      <c r="E128" s="24"/>
      <c r="F128" s="24"/>
      <c r="G128" s="24"/>
      <c r="H128" s="30"/>
      <c r="I128" s="24"/>
      <c r="J128" s="40"/>
      <c r="K128" s="24"/>
      <c r="L128" s="24"/>
      <c r="M128" s="24"/>
      <c r="N128" s="24"/>
      <c r="O128" s="24"/>
      <c r="P128" s="40"/>
      <c r="Q128" s="24"/>
      <c r="R128" s="24"/>
      <c r="S128" s="24"/>
      <c r="T128" s="24"/>
      <c r="U128" s="24"/>
      <c r="V128" s="40"/>
      <c r="W128" s="29"/>
      <c r="X128" s="40"/>
      <c r="Y128" s="40"/>
      <c r="Z128" s="40"/>
      <c r="AA128" s="40"/>
      <c r="AB128" s="4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row>
    <row r="129" spans="3:131" ht="12.75">
      <c r="C129" s="24"/>
      <c r="D129" s="24"/>
      <c r="E129" s="24"/>
      <c r="F129" s="24"/>
      <c r="G129" s="24"/>
      <c r="H129" s="30"/>
      <c r="I129" s="24"/>
      <c r="J129" s="40"/>
      <c r="K129" s="24"/>
      <c r="L129" s="24"/>
      <c r="M129" s="24"/>
      <c r="N129" s="24"/>
      <c r="O129" s="24"/>
      <c r="P129" s="40"/>
      <c r="Q129" s="24"/>
      <c r="R129" s="24"/>
      <c r="S129" s="24"/>
      <c r="T129" s="24"/>
      <c r="U129" s="24"/>
      <c r="V129" s="40"/>
      <c r="W129" s="29"/>
      <c r="X129" s="40"/>
      <c r="Y129" s="40"/>
      <c r="Z129" s="40"/>
      <c r="AA129" s="40"/>
      <c r="AB129" s="4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row>
    <row r="130" spans="3:131" ht="12.75">
      <c r="C130" s="24"/>
      <c r="D130" s="24"/>
      <c r="E130" s="24"/>
      <c r="F130" s="24"/>
      <c r="G130" s="24"/>
      <c r="H130" s="30"/>
      <c r="I130" s="24"/>
      <c r="J130" s="40"/>
      <c r="K130" s="24"/>
      <c r="L130" s="24"/>
      <c r="M130" s="24"/>
      <c r="N130" s="24"/>
      <c r="O130" s="24"/>
      <c r="P130" s="40"/>
      <c r="Q130" s="24"/>
      <c r="R130" s="24"/>
      <c r="S130" s="24"/>
      <c r="T130" s="24"/>
      <c r="U130" s="24"/>
      <c r="V130" s="40"/>
      <c r="W130" s="29"/>
      <c r="X130" s="40"/>
      <c r="Y130" s="40"/>
      <c r="Z130" s="40"/>
      <c r="AA130" s="40"/>
      <c r="AB130" s="4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row>
    <row r="131" spans="3:131" ht="12.75">
      <c r="C131" s="24"/>
      <c r="D131" s="24"/>
      <c r="E131" s="24"/>
      <c r="F131" s="24"/>
      <c r="G131" s="24"/>
      <c r="H131" s="30"/>
      <c r="I131" s="24"/>
      <c r="J131" s="40"/>
      <c r="K131" s="24"/>
      <c r="L131" s="24"/>
      <c r="M131" s="24"/>
      <c r="N131" s="24"/>
      <c r="O131" s="24"/>
      <c r="P131" s="40"/>
      <c r="Q131" s="24"/>
      <c r="R131" s="24"/>
      <c r="S131" s="24"/>
      <c r="T131" s="24"/>
      <c r="U131" s="24"/>
      <c r="V131" s="40"/>
      <c r="W131" s="29"/>
      <c r="X131" s="40"/>
      <c r="Y131" s="40"/>
      <c r="Z131" s="40"/>
      <c r="AA131" s="40"/>
      <c r="AB131" s="4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row>
    <row r="132" spans="3:131" ht="12.75">
      <c r="C132" s="24"/>
      <c r="D132" s="24"/>
      <c r="E132" s="24"/>
      <c r="F132" s="24"/>
      <c r="G132" s="24"/>
      <c r="H132" s="30"/>
      <c r="I132" s="24"/>
      <c r="J132" s="40"/>
      <c r="K132" s="24"/>
      <c r="L132" s="24"/>
      <c r="M132" s="24"/>
      <c r="N132" s="24"/>
      <c r="O132" s="24"/>
      <c r="P132" s="40"/>
      <c r="Q132" s="24"/>
      <c r="R132" s="24"/>
      <c r="S132" s="24"/>
      <c r="T132" s="24"/>
      <c r="U132" s="24"/>
      <c r="V132" s="40"/>
      <c r="W132" s="29"/>
      <c r="X132" s="40"/>
      <c r="Y132" s="40"/>
      <c r="Z132" s="40"/>
      <c r="AA132" s="40"/>
      <c r="AB132" s="4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row>
    <row r="133" spans="3:131" ht="12.75">
      <c r="C133" s="24"/>
      <c r="D133" s="24"/>
      <c r="E133" s="24"/>
      <c r="F133" s="24"/>
      <c r="G133" s="24"/>
      <c r="H133" s="30"/>
      <c r="I133" s="24"/>
      <c r="J133" s="40"/>
      <c r="K133" s="24"/>
      <c r="L133" s="24"/>
      <c r="M133" s="24"/>
      <c r="N133" s="24"/>
      <c r="O133" s="24"/>
      <c r="P133" s="40"/>
      <c r="Q133" s="24"/>
      <c r="R133" s="24"/>
      <c r="S133" s="24"/>
      <c r="T133" s="24"/>
      <c r="U133" s="24"/>
      <c r="V133" s="40"/>
      <c r="W133" s="29"/>
      <c r="X133" s="40"/>
      <c r="Y133" s="40"/>
      <c r="Z133" s="40"/>
      <c r="AA133" s="40"/>
      <c r="AB133" s="4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row>
    <row r="134" spans="3:131" ht="12.75">
      <c r="C134" s="24"/>
      <c r="D134" s="24"/>
      <c r="E134" s="24"/>
      <c r="F134" s="24"/>
      <c r="G134" s="24"/>
      <c r="H134" s="30"/>
      <c r="I134" s="24"/>
      <c r="J134" s="40"/>
      <c r="K134" s="24"/>
      <c r="L134" s="24"/>
      <c r="M134" s="24"/>
      <c r="N134" s="24"/>
      <c r="O134" s="24"/>
      <c r="P134" s="40"/>
      <c r="Q134" s="24"/>
      <c r="R134" s="24"/>
      <c r="S134" s="24"/>
      <c r="T134" s="24"/>
      <c r="U134" s="24"/>
      <c r="V134" s="40"/>
      <c r="W134" s="29"/>
      <c r="X134" s="40"/>
      <c r="Y134" s="40"/>
      <c r="Z134" s="40"/>
      <c r="AA134" s="40"/>
      <c r="AB134" s="4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row>
    <row r="135" spans="3:131" ht="12.75">
      <c r="C135" s="24"/>
      <c r="D135" s="24"/>
      <c r="E135" s="24"/>
      <c r="F135" s="24"/>
      <c r="G135" s="24"/>
      <c r="H135" s="30"/>
      <c r="I135" s="24"/>
      <c r="J135" s="40"/>
      <c r="K135" s="24"/>
      <c r="L135" s="24"/>
      <c r="M135" s="24"/>
      <c r="N135" s="24"/>
      <c r="O135" s="24"/>
      <c r="P135" s="40"/>
      <c r="Q135" s="24"/>
      <c r="R135" s="24"/>
      <c r="S135" s="24"/>
      <c r="T135" s="24"/>
      <c r="U135" s="24"/>
      <c r="V135" s="40"/>
      <c r="W135" s="29"/>
      <c r="X135" s="40"/>
      <c r="Y135" s="40"/>
      <c r="Z135" s="40"/>
      <c r="AA135" s="40"/>
      <c r="AB135" s="4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row>
    <row r="136" spans="3:131" ht="12.75">
      <c r="C136" s="24"/>
      <c r="D136" s="24"/>
      <c r="E136" s="24"/>
      <c r="F136" s="24"/>
      <c r="G136" s="24"/>
      <c r="H136" s="30"/>
      <c r="I136" s="24"/>
      <c r="J136" s="40"/>
      <c r="K136" s="24"/>
      <c r="L136" s="24"/>
      <c r="M136" s="24"/>
      <c r="N136" s="24"/>
      <c r="O136" s="24"/>
      <c r="P136" s="40"/>
      <c r="Q136" s="24"/>
      <c r="R136" s="24"/>
      <c r="S136" s="24"/>
      <c r="T136" s="24"/>
      <c r="U136" s="24"/>
      <c r="V136" s="40"/>
      <c r="W136" s="29"/>
      <c r="X136" s="40"/>
      <c r="Y136" s="40"/>
      <c r="Z136" s="40"/>
      <c r="AA136" s="40"/>
      <c r="AB136" s="4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row>
    <row r="137" spans="3:131" ht="12.75">
      <c r="C137" s="24"/>
      <c r="D137" s="24"/>
      <c r="E137" s="24"/>
      <c r="F137" s="24"/>
      <c r="G137" s="24"/>
      <c r="H137" s="30"/>
      <c r="I137" s="24"/>
      <c r="J137" s="40"/>
      <c r="K137" s="24"/>
      <c r="L137" s="24"/>
      <c r="M137" s="24"/>
      <c r="N137" s="24"/>
      <c r="O137" s="24"/>
      <c r="P137" s="40"/>
      <c r="Q137" s="24"/>
      <c r="R137" s="24"/>
      <c r="S137" s="24"/>
      <c r="T137" s="24"/>
      <c r="U137" s="24"/>
      <c r="V137" s="40"/>
      <c r="W137" s="29"/>
      <c r="X137" s="40"/>
      <c r="Y137" s="40"/>
      <c r="Z137" s="40"/>
      <c r="AA137" s="40"/>
      <c r="AB137" s="4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row>
    <row r="138" spans="3:131" ht="12.75">
      <c r="C138" s="24"/>
      <c r="D138" s="24"/>
      <c r="E138" s="24"/>
      <c r="F138" s="24"/>
      <c r="G138" s="24"/>
      <c r="H138" s="30"/>
      <c r="I138" s="24"/>
      <c r="J138" s="40"/>
      <c r="K138" s="24"/>
      <c r="L138" s="24"/>
      <c r="M138" s="24"/>
      <c r="N138" s="24"/>
      <c r="O138" s="24"/>
      <c r="P138" s="40"/>
      <c r="Q138" s="24"/>
      <c r="R138" s="24"/>
      <c r="S138" s="24"/>
      <c r="T138" s="24"/>
      <c r="U138" s="24"/>
      <c r="V138" s="40"/>
      <c r="W138" s="29"/>
      <c r="X138" s="40"/>
      <c r="Y138" s="40"/>
      <c r="Z138" s="40"/>
      <c r="AA138" s="40"/>
      <c r="AB138" s="4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row>
    <row r="139" spans="3:131" ht="12.75">
      <c r="C139" s="24"/>
      <c r="D139" s="24"/>
      <c r="E139" s="24"/>
      <c r="F139" s="24"/>
      <c r="G139" s="24"/>
      <c r="H139" s="30"/>
      <c r="I139" s="24"/>
      <c r="J139" s="40"/>
      <c r="K139" s="24"/>
      <c r="L139" s="24"/>
      <c r="M139" s="24"/>
      <c r="N139" s="24"/>
      <c r="O139" s="24"/>
      <c r="P139" s="40"/>
      <c r="Q139" s="24"/>
      <c r="R139" s="24"/>
      <c r="S139" s="24"/>
      <c r="T139" s="24"/>
      <c r="U139" s="24"/>
      <c r="V139" s="40"/>
      <c r="W139" s="29"/>
      <c r="X139" s="40"/>
      <c r="Y139" s="40"/>
      <c r="Z139" s="40"/>
      <c r="AA139" s="40"/>
      <c r="AB139" s="4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row>
    <row r="140" spans="3:131" ht="12.75">
      <c r="C140" s="24"/>
      <c r="D140" s="24"/>
      <c r="E140" s="24"/>
      <c r="F140" s="24"/>
      <c r="G140" s="24"/>
      <c r="H140" s="30"/>
      <c r="I140" s="24"/>
      <c r="J140" s="40"/>
      <c r="K140" s="24"/>
      <c r="L140" s="24"/>
      <c r="M140" s="24"/>
      <c r="N140" s="24"/>
      <c r="O140" s="24"/>
      <c r="P140" s="40"/>
      <c r="Q140" s="24"/>
      <c r="R140" s="24"/>
      <c r="S140" s="24"/>
      <c r="T140" s="24"/>
      <c r="U140" s="24"/>
      <c r="V140" s="40"/>
      <c r="W140" s="29"/>
      <c r="X140" s="40"/>
      <c r="Y140" s="40"/>
      <c r="Z140" s="40"/>
      <c r="AA140" s="40"/>
      <c r="AB140" s="4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row>
    <row r="141" spans="3:131" ht="12.75">
      <c r="C141" s="24"/>
      <c r="D141" s="24"/>
      <c r="E141" s="24"/>
      <c r="F141" s="24"/>
      <c r="G141" s="24"/>
      <c r="H141" s="30"/>
      <c r="I141" s="24"/>
      <c r="J141" s="40"/>
      <c r="K141" s="24"/>
      <c r="L141" s="24"/>
      <c r="M141" s="24"/>
      <c r="N141" s="24"/>
      <c r="O141" s="24"/>
      <c r="P141" s="40"/>
      <c r="Q141" s="24"/>
      <c r="R141" s="24"/>
      <c r="S141" s="24"/>
      <c r="T141" s="24"/>
      <c r="U141" s="24"/>
      <c r="V141" s="40"/>
      <c r="W141" s="29"/>
      <c r="X141" s="40"/>
      <c r="Y141" s="40"/>
      <c r="Z141" s="40"/>
      <c r="AA141" s="40"/>
      <c r="AB141" s="4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row>
    <row r="142" spans="3:131" ht="12.75">
      <c r="C142" s="24"/>
      <c r="D142" s="24"/>
      <c r="E142" s="24"/>
      <c r="F142" s="24"/>
      <c r="G142" s="24"/>
      <c r="H142" s="30"/>
      <c r="I142" s="24"/>
      <c r="J142" s="40"/>
      <c r="K142" s="24"/>
      <c r="L142" s="24"/>
      <c r="M142" s="24"/>
      <c r="N142" s="24"/>
      <c r="O142" s="24"/>
      <c r="P142" s="40"/>
      <c r="Q142" s="24"/>
      <c r="R142" s="24"/>
      <c r="S142" s="24"/>
      <c r="T142" s="24"/>
      <c r="U142" s="24"/>
      <c r="V142" s="40"/>
      <c r="W142" s="29"/>
      <c r="X142" s="40"/>
      <c r="Y142" s="40"/>
      <c r="Z142" s="40"/>
      <c r="AA142" s="40"/>
      <c r="AB142" s="4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row>
    <row r="143" spans="3:131" ht="12.75">
      <c r="C143" s="24"/>
      <c r="D143" s="24"/>
      <c r="E143" s="24"/>
      <c r="F143" s="24"/>
      <c r="G143" s="24"/>
      <c r="H143" s="30"/>
      <c r="I143" s="24"/>
      <c r="J143" s="40"/>
      <c r="K143" s="24"/>
      <c r="L143" s="24"/>
      <c r="M143" s="24"/>
      <c r="N143" s="24"/>
      <c r="O143" s="24"/>
      <c r="P143" s="40"/>
      <c r="Q143" s="24"/>
      <c r="R143" s="24"/>
      <c r="S143" s="24"/>
      <c r="T143" s="24"/>
      <c r="U143" s="24"/>
      <c r="V143" s="40"/>
      <c r="W143" s="29"/>
      <c r="X143" s="40"/>
      <c r="Y143" s="40"/>
      <c r="Z143" s="40"/>
      <c r="AA143" s="40"/>
      <c r="AB143" s="4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row>
    <row r="144" spans="3:131" ht="12.75">
      <c r="C144" s="24"/>
      <c r="D144" s="24"/>
      <c r="E144" s="24"/>
      <c r="F144" s="24"/>
      <c r="G144" s="24"/>
      <c r="H144" s="30"/>
      <c r="I144" s="24"/>
      <c r="J144" s="40"/>
      <c r="K144" s="24"/>
      <c r="L144" s="24"/>
      <c r="M144" s="24"/>
      <c r="N144" s="24"/>
      <c r="O144" s="24"/>
      <c r="P144" s="40"/>
      <c r="Q144" s="24"/>
      <c r="R144" s="24"/>
      <c r="S144" s="24"/>
      <c r="T144" s="24"/>
      <c r="U144" s="24"/>
      <c r="V144" s="40"/>
      <c r="W144" s="29"/>
      <c r="X144" s="40"/>
      <c r="Y144" s="40"/>
      <c r="Z144" s="40"/>
      <c r="AA144" s="40"/>
      <c r="AB144" s="4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row>
    <row r="145" spans="3:131" ht="12.75">
      <c r="C145" s="24"/>
      <c r="D145" s="24"/>
      <c r="E145" s="24"/>
      <c r="F145" s="24"/>
      <c r="G145" s="24"/>
      <c r="H145" s="30"/>
      <c r="I145" s="24"/>
      <c r="J145" s="40"/>
      <c r="K145" s="24"/>
      <c r="L145" s="24"/>
      <c r="M145" s="24"/>
      <c r="N145" s="24"/>
      <c r="O145" s="24"/>
      <c r="P145" s="40"/>
      <c r="Q145" s="24"/>
      <c r="R145" s="24"/>
      <c r="S145" s="24"/>
      <c r="T145" s="24"/>
      <c r="U145" s="24"/>
      <c r="V145" s="40"/>
      <c r="W145" s="29"/>
      <c r="X145" s="40"/>
      <c r="Y145" s="40"/>
      <c r="Z145" s="40"/>
      <c r="AA145" s="40"/>
      <c r="AB145" s="4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row>
    <row r="146" spans="3:131" ht="12.75">
      <c r="C146" s="24"/>
      <c r="D146" s="24"/>
      <c r="E146" s="24"/>
      <c r="F146" s="24"/>
      <c r="G146" s="24"/>
      <c r="H146" s="30"/>
      <c r="I146" s="24"/>
      <c r="J146" s="40"/>
      <c r="K146" s="24"/>
      <c r="L146" s="24"/>
      <c r="M146" s="24"/>
      <c r="N146" s="24"/>
      <c r="O146" s="24"/>
      <c r="P146" s="40"/>
      <c r="Q146" s="24"/>
      <c r="R146" s="24"/>
      <c r="S146" s="24"/>
      <c r="T146" s="24"/>
      <c r="U146" s="24"/>
      <c r="V146" s="40"/>
      <c r="W146" s="29"/>
      <c r="X146" s="40"/>
      <c r="Y146" s="40"/>
      <c r="Z146" s="40"/>
      <c r="AA146" s="40"/>
      <c r="AB146" s="4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row>
    <row r="147" spans="3:131" ht="12.75">
      <c r="C147" s="24"/>
      <c r="D147" s="24"/>
      <c r="E147" s="24"/>
      <c r="F147" s="24"/>
      <c r="G147" s="24"/>
      <c r="H147" s="30"/>
      <c r="I147" s="24"/>
      <c r="J147" s="40"/>
      <c r="K147" s="24"/>
      <c r="L147" s="24"/>
      <c r="M147" s="24"/>
      <c r="N147" s="24"/>
      <c r="O147" s="24"/>
      <c r="P147" s="40"/>
      <c r="Q147" s="24"/>
      <c r="R147" s="24"/>
      <c r="S147" s="24"/>
      <c r="T147" s="24"/>
      <c r="U147" s="24"/>
      <c r="V147" s="40"/>
      <c r="W147" s="29"/>
      <c r="X147" s="40"/>
      <c r="Y147" s="40"/>
      <c r="Z147" s="40"/>
      <c r="AA147" s="40"/>
      <c r="AB147" s="4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row>
    <row r="148" spans="3:131" ht="12.75">
      <c r="C148" s="24"/>
      <c r="D148" s="24"/>
      <c r="E148" s="24"/>
      <c r="F148" s="24"/>
      <c r="G148" s="24"/>
      <c r="H148" s="30"/>
      <c r="I148" s="24"/>
      <c r="J148" s="40"/>
      <c r="K148" s="24"/>
      <c r="L148" s="24"/>
      <c r="M148" s="24"/>
      <c r="N148" s="24"/>
      <c r="O148" s="24"/>
      <c r="P148" s="40"/>
      <c r="Q148" s="24"/>
      <c r="R148" s="24"/>
      <c r="S148" s="24"/>
      <c r="T148" s="24"/>
      <c r="U148" s="24"/>
      <c r="V148" s="40"/>
      <c r="W148" s="29"/>
      <c r="X148" s="40"/>
      <c r="Y148" s="40"/>
      <c r="Z148" s="40"/>
      <c r="AA148" s="40"/>
      <c r="AB148" s="4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row>
    <row r="149" spans="3:131" ht="12.75">
      <c r="C149" s="24"/>
      <c r="D149" s="24"/>
      <c r="E149" s="24"/>
      <c r="F149" s="24"/>
      <c r="G149" s="24"/>
      <c r="H149" s="30"/>
      <c r="I149" s="24"/>
      <c r="J149" s="40"/>
      <c r="K149" s="24"/>
      <c r="L149" s="24"/>
      <c r="M149" s="24"/>
      <c r="N149" s="24"/>
      <c r="O149" s="24"/>
      <c r="P149" s="40"/>
      <c r="Q149" s="24"/>
      <c r="R149" s="24"/>
      <c r="S149" s="24"/>
      <c r="T149" s="24"/>
      <c r="U149" s="24"/>
      <c r="V149" s="40"/>
      <c r="W149" s="29"/>
      <c r="X149" s="40"/>
      <c r="Y149" s="40"/>
      <c r="Z149" s="40"/>
      <c r="AA149" s="40"/>
      <c r="AB149" s="4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row>
    <row r="150" spans="3:131" ht="12.75">
      <c r="C150" s="24"/>
      <c r="D150" s="24"/>
      <c r="E150" s="24"/>
      <c r="F150" s="24"/>
      <c r="G150" s="24"/>
      <c r="H150" s="30"/>
      <c r="I150" s="24"/>
      <c r="J150" s="40"/>
      <c r="K150" s="24"/>
      <c r="L150" s="24"/>
      <c r="M150" s="24"/>
      <c r="N150" s="24"/>
      <c r="O150" s="24"/>
      <c r="P150" s="40"/>
      <c r="Q150" s="24"/>
      <c r="R150" s="24"/>
      <c r="S150" s="24"/>
      <c r="T150" s="24"/>
      <c r="U150" s="24"/>
      <c r="V150" s="40"/>
      <c r="W150" s="29"/>
      <c r="X150" s="40"/>
      <c r="Y150" s="40"/>
      <c r="Z150" s="40"/>
      <c r="AA150" s="40"/>
      <c r="AB150" s="4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row>
    <row r="151" spans="3:131" ht="12.75">
      <c r="C151" s="24"/>
      <c r="D151" s="24"/>
      <c r="E151" s="24"/>
      <c r="F151" s="24"/>
      <c r="G151" s="24"/>
      <c r="H151" s="30"/>
      <c r="I151" s="24"/>
      <c r="J151" s="40"/>
      <c r="K151" s="24"/>
      <c r="L151" s="24"/>
      <c r="M151" s="24"/>
      <c r="N151" s="24"/>
      <c r="O151" s="24"/>
      <c r="P151" s="40"/>
      <c r="Q151" s="24"/>
      <c r="R151" s="24"/>
      <c r="S151" s="24"/>
      <c r="T151" s="24"/>
      <c r="U151" s="24"/>
      <c r="V151" s="40"/>
      <c r="W151" s="29"/>
      <c r="X151" s="40"/>
      <c r="Y151" s="40"/>
      <c r="Z151" s="40"/>
      <c r="AA151" s="40"/>
      <c r="AB151" s="4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row>
    <row r="152" spans="3:131" ht="12.75">
      <c r="C152" s="24"/>
      <c r="D152" s="24"/>
      <c r="E152" s="24"/>
      <c r="F152" s="24"/>
      <c r="G152" s="24"/>
      <c r="H152" s="30"/>
      <c r="I152" s="24"/>
      <c r="J152" s="40"/>
      <c r="K152" s="24"/>
      <c r="L152" s="24"/>
      <c r="M152" s="24"/>
      <c r="N152" s="24"/>
      <c r="O152" s="24"/>
      <c r="P152" s="40"/>
      <c r="Q152" s="24"/>
      <c r="R152" s="24"/>
      <c r="S152" s="24"/>
      <c r="T152" s="24"/>
      <c r="U152" s="24"/>
      <c r="V152" s="40"/>
      <c r="W152" s="29"/>
      <c r="X152" s="40"/>
      <c r="Y152" s="40"/>
      <c r="Z152" s="40"/>
      <c r="AA152" s="40"/>
      <c r="AB152" s="4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row>
    <row r="153" spans="3:131" ht="12.75">
      <c r="C153" s="24"/>
      <c r="D153" s="24"/>
      <c r="E153" s="24"/>
      <c r="F153" s="24"/>
      <c r="G153" s="24"/>
      <c r="H153" s="30"/>
      <c r="I153" s="24"/>
      <c r="J153" s="40"/>
      <c r="K153" s="24"/>
      <c r="L153" s="24"/>
      <c r="M153" s="24"/>
      <c r="N153" s="24"/>
      <c r="O153" s="24"/>
      <c r="P153" s="40"/>
      <c r="Q153" s="24"/>
      <c r="R153" s="24"/>
      <c r="S153" s="24"/>
      <c r="T153" s="24"/>
      <c r="U153" s="24"/>
      <c r="V153" s="40"/>
      <c r="W153" s="29"/>
      <c r="X153" s="40"/>
      <c r="Y153" s="40"/>
      <c r="Z153" s="40"/>
      <c r="AA153" s="40"/>
      <c r="AB153" s="4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row>
    <row r="154" spans="3:131" ht="12.75">
      <c r="C154" s="24"/>
      <c r="D154" s="24"/>
      <c r="E154" s="24"/>
      <c r="F154" s="24"/>
      <c r="G154" s="24"/>
      <c r="H154" s="30"/>
      <c r="I154" s="24"/>
      <c r="J154" s="40"/>
      <c r="K154" s="24"/>
      <c r="L154" s="24"/>
      <c r="M154" s="24"/>
      <c r="N154" s="24"/>
      <c r="O154" s="24"/>
      <c r="P154" s="40"/>
      <c r="Q154" s="24"/>
      <c r="R154" s="24"/>
      <c r="S154" s="24"/>
      <c r="T154" s="24"/>
      <c r="U154" s="24"/>
      <c r="V154" s="40"/>
      <c r="W154" s="29"/>
      <c r="X154" s="40"/>
      <c r="Y154" s="40"/>
      <c r="Z154" s="40"/>
      <c r="AA154" s="40"/>
      <c r="AB154" s="4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row>
    <row r="155" spans="3:131" ht="12.75">
      <c r="C155" s="24"/>
      <c r="D155" s="24"/>
      <c r="E155" s="24"/>
      <c r="F155" s="24"/>
      <c r="G155" s="24"/>
      <c r="H155" s="30"/>
      <c r="I155" s="24"/>
      <c r="J155" s="40"/>
      <c r="K155" s="24"/>
      <c r="L155" s="24"/>
      <c r="M155" s="24"/>
      <c r="N155" s="24"/>
      <c r="O155" s="24"/>
      <c r="P155" s="40"/>
      <c r="Q155" s="24"/>
      <c r="R155" s="24"/>
      <c r="S155" s="24"/>
      <c r="T155" s="24"/>
      <c r="U155" s="24"/>
      <c r="V155" s="40"/>
      <c r="W155" s="29"/>
      <c r="X155" s="40"/>
      <c r="Y155" s="40"/>
      <c r="Z155" s="40"/>
      <c r="AA155" s="40"/>
      <c r="AB155" s="4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row>
    <row r="156" spans="3:131" ht="12.75">
      <c r="C156" s="24"/>
      <c r="D156" s="24"/>
      <c r="E156" s="24"/>
      <c r="F156" s="24"/>
      <c r="G156" s="24"/>
      <c r="H156" s="30"/>
      <c r="I156" s="24"/>
      <c r="J156" s="40"/>
      <c r="K156" s="24"/>
      <c r="L156" s="24"/>
      <c r="M156" s="24"/>
      <c r="N156" s="24"/>
      <c r="O156" s="24"/>
      <c r="P156" s="40"/>
      <c r="Q156" s="24"/>
      <c r="R156" s="24"/>
      <c r="S156" s="24"/>
      <c r="T156" s="24"/>
      <c r="U156" s="24"/>
      <c r="V156" s="40"/>
      <c r="W156" s="29"/>
      <c r="X156" s="40"/>
      <c r="Y156" s="40"/>
      <c r="Z156" s="40"/>
      <c r="AA156" s="40"/>
      <c r="AB156" s="4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row>
    <row r="157" spans="3:131" ht="12.75">
      <c r="C157" s="24"/>
      <c r="D157" s="24"/>
      <c r="E157" s="24"/>
      <c r="F157" s="24"/>
      <c r="G157" s="24"/>
      <c r="H157" s="30"/>
      <c r="I157" s="24"/>
      <c r="J157" s="40"/>
      <c r="K157" s="24"/>
      <c r="L157" s="24"/>
      <c r="M157" s="24"/>
      <c r="N157" s="24"/>
      <c r="O157" s="24"/>
      <c r="P157" s="40"/>
      <c r="Q157" s="24"/>
      <c r="R157" s="24"/>
      <c r="S157" s="24"/>
      <c r="T157" s="24"/>
      <c r="U157" s="24"/>
      <c r="V157" s="40"/>
      <c r="W157" s="29"/>
      <c r="X157" s="40"/>
      <c r="Y157" s="40"/>
      <c r="Z157" s="40"/>
      <c r="AA157" s="40"/>
      <c r="AB157" s="4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row>
    <row r="158" spans="3:131" ht="12.75">
      <c r="C158" s="24"/>
      <c r="D158" s="24"/>
      <c r="E158" s="24"/>
      <c r="F158" s="24"/>
      <c r="G158" s="24"/>
      <c r="H158" s="30"/>
      <c r="I158" s="24"/>
      <c r="J158" s="40"/>
      <c r="K158" s="24"/>
      <c r="L158" s="24"/>
      <c r="M158" s="24"/>
      <c r="N158" s="24"/>
      <c r="O158" s="24"/>
      <c r="P158" s="40"/>
      <c r="Q158" s="24"/>
      <c r="R158" s="24"/>
      <c r="S158" s="24"/>
      <c r="T158" s="24"/>
      <c r="U158" s="24"/>
      <c r="V158" s="40"/>
      <c r="W158" s="29"/>
      <c r="X158" s="40"/>
      <c r="Y158" s="40"/>
      <c r="Z158" s="40"/>
      <c r="AA158" s="40"/>
      <c r="AB158" s="4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row>
    <row r="159" spans="3:131" ht="12.75">
      <c r="C159" s="24"/>
      <c r="D159" s="24"/>
      <c r="E159" s="24"/>
      <c r="F159" s="24"/>
      <c r="G159" s="24"/>
      <c r="H159" s="30"/>
      <c r="I159" s="24"/>
      <c r="J159" s="40"/>
      <c r="K159" s="24"/>
      <c r="L159" s="24"/>
      <c r="M159" s="24"/>
      <c r="N159" s="24"/>
      <c r="O159" s="24"/>
      <c r="P159" s="40"/>
      <c r="Q159" s="24"/>
      <c r="R159" s="24"/>
      <c r="S159" s="24"/>
      <c r="T159" s="24"/>
      <c r="U159" s="24"/>
      <c r="V159" s="40"/>
      <c r="W159" s="29"/>
      <c r="X159" s="40"/>
      <c r="Y159" s="40"/>
      <c r="Z159" s="40"/>
      <c r="AA159" s="40"/>
      <c r="AB159" s="4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row>
    <row r="160" spans="3:131" ht="12.75">
      <c r="C160" s="24"/>
      <c r="D160" s="24"/>
      <c r="E160" s="24"/>
      <c r="F160" s="24"/>
      <c r="G160" s="24"/>
      <c r="H160" s="30"/>
      <c r="I160" s="24"/>
      <c r="J160" s="40"/>
      <c r="K160" s="24"/>
      <c r="L160" s="24"/>
      <c r="M160" s="24"/>
      <c r="N160" s="24"/>
      <c r="O160" s="24"/>
      <c r="P160" s="40"/>
      <c r="Q160" s="24"/>
      <c r="R160" s="24"/>
      <c r="S160" s="24"/>
      <c r="T160" s="24"/>
      <c r="U160" s="24"/>
      <c r="V160" s="40"/>
      <c r="W160" s="29"/>
      <c r="X160" s="40"/>
      <c r="Y160" s="40"/>
      <c r="Z160" s="40"/>
      <c r="AA160" s="40"/>
      <c r="AB160" s="4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row>
    <row r="161" spans="3:131" ht="12.75">
      <c r="C161" s="24"/>
      <c r="D161" s="24"/>
      <c r="E161" s="24"/>
      <c r="F161" s="24"/>
      <c r="G161" s="24"/>
      <c r="H161" s="30"/>
      <c r="I161" s="24"/>
      <c r="J161" s="40"/>
      <c r="K161" s="24"/>
      <c r="L161" s="24"/>
      <c r="M161" s="24"/>
      <c r="N161" s="24"/>
      <c r="O161" s="24"/>
      <c r="P161" s="40"/>
      <c r="Q161" s="24"/>
      <c r="R161" s="24"/>
      <c r="S161" s="24"/>
      <c r="T161" s="24"/>
      <c r="U161" s="24"/>
      <c r="V161" s="40"/>
      <c r="W161" s="29"/>
      <c r="X161" s="40"/>
      <c r="Y161" s="40"/>
      <c r="Z161" s="40"/>
      <c r="AA161" s="40"/>
      <c r="AB161" s="4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row>
    <row r="162" spans="3:131" ht="12.75">
      <c r="C162" s="24"/>
      <c r="D162" s="24"/>
      <c r="E162" s="24"/>
      <c r="F162" s="24"/>
      <c r="G162" s="24"/>
      <c r="H162" s="30"/>
      <c r="I162" s="24"/>
      <c r="J162" s="40"/>
      <c r="K162" s="24"/>
      <c r="L162" s="24"/>
      <c r="M162" s="24"/>
      <c r="N162" s="24"/>
      <c r="O162" s="24"/>
      <c r="P162" s="40"/>
      <c r="Q162" s="24"/>
      <c r="R162" s="24"/>
      <c r="S162" s="24"/>
      <c r="T162" s="24"/>
      <c r="U162" s="24"/>
      <c r="V162" s="40"/>
      <c r="W162" s="29"/>
      <c r="X162" s="40"/>
      <c r="Y162" s="40"/>
      <c r="Z162" s="40"/>
      <c r="AA162" s="40"/>
      <c r="AB162" s="4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row>
    <row r="163" spans="3:131" ht="12.75">
      <c r="C163" s="24"/>
      <c r="D163" s="24"/>
      <c r="E163" s="24"/>
      <c r="F163" s="24"/>
      <c r="G163" s="24"/>
      <c r="H163" s="30"/>
      <c r="I163" s="24"/>
      <c r="J163" s="40"/>
      <c r="K163" s="24"/>
      <c r="L163" s="24"/>
      <c r="M163" s="24"/>
      <c r="N163" s="24"/>
      <c r="O163" s="24"/>
      <c r="P163" s="40"/>
      <c r="Q163" s="24"/>
      <c r="R163" s="24"/>
      <c r="S163" s="24"/>
      <c r="T163" s="24"/>
      <c r="U163" s="24"/>
      <c r="V163" s="40"/>
      <c r="W163" s="29"/>
      <c r="X163" s="40"/>
      <c r="Y163" s="40"/>
      <c r="Z163" s="40"/>
      <c r="AA163" s="40"/>
      <c r="AB163" s="4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row>
    <row r="164" spans="3:131" ht="12.75">
      <c r="C164" s="24"/>
      <c r="D164" s="24"/>
      <c r="E164" s="24"/>
      <c r="F164" s="24"/>
      <c r="G164" s="24"/>
      <c r="H164" s="30"/>
      <c r="I164" s="24"/>
      <c r="J164" s="40"/>
      <c r="K164" s="24"/>
      <c r="L164" s="24"/>
      <c r="M164" s="24"/>
      <c r="N164" s="24"/>
      <c r="O164" s="24"/>
      <c r="P164" s="40"/>
      <c r="Q164" s="24"/>
      <c r="R164" s="24"/>
      <c r="S164" s="24"/>
      <c r="T164" s="24"/>
      <c r="U164" s="24"/>
      <c r="V164" s="40"/>
      <c r="W164" s="29"/>
      <c r="X164" s="40"/>
      <c r="Y164" s="40"/>
      <c r="Z164" s="40"/>
      <c r="AA164" s="40"/>
      <c r="AB164" s="4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row>
    <row r="165" spans="3:131" ht="12.75">
      <c r="C165" s="24"/>
      <c r="D165" s="24"/>
      <c r="E165" s="24"/>
      <c r="F165" s="24"/>
      <c r="G165" s="24"/>
      <c r="H165" s="30"/>
      <c r="I165" s="24"/>
      <c r="J165" s="40"/>
      <c r="K165" s="24"/>
      <c r="L165" s="24"/>
      <c r="M165" s="24"/>
      <c r="N165" s="24"/>
      <c r="O165" s="24"/>
      <c r="P165" s="40"/>
      <c r="Q165" s="24"/>
      <c r="R165" s="24"/>
      <c r="S165" s="24"/>
      <c r="T165" s="24"/>
      <c r="U165" s="24"/>
      <c r="V165" s="40"/>
      <c r="W165" s="29"/>
      <c r="X165" s="40"/>
      <c r="Y165" s="40"/>
      <c r="Z165" s="40"/>
      <c r="AA165" s="40"/>
      <c r="AB165" s="4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row>
    <row r="166" spans="3:131" ht="12.75">
      <c r="C166" s="24"/>
      <c r="D166" s="24"/>
      <c r="E166" s="24"/>
      <c r="F166" s="24"/>
      <c r="G166" s="24"/>
      <c r="H166" s="30"/>
      <c r="I166" s="24"/>
      <c r="J166" s="40"/>
      <c r="K166" s="24"/>
      <c r="L166" s="24"/>
      <c r="M166" s="24"/>
      <c r="N166" s="24"/>
      <c r="O166" s="24"/>
      <c r="P166" s="40"/>
      <c r="Q166" s="24"/>
      <c r="R166" s="24"/>
      <c r="S166" s="24"/>
      <c r="T166" s="24"/>
      <c r="U166" s="24"/>
      <c r="V166" s="40"/>
      <c r="W166" s="29"/>
      <c r="X166" s="40"/>
      <c r="Y166" s="40"/>
      <c r="Z166" s="40"/>
      <c r="AA166" s="40"/>
      <c r="AB166" s="4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row>
    <row r="167" spans="3:131" ht="12.75">
      <c r="C167" s="24"/>
      <c r="D167" s="24"/>
      <c r="E167" s="24"/>
      <c r="F167" s="24"/>
      <c r="G167" s="24"/>
      <c r="H167" s="30"/>
      <c r="I167" s="24"/>
      <c r="J167" s="40"/>
      <c r="K167" s="24"/>
      <c r="L167" s="24"/>
      <c r="M167" s="24"/>
      <c r="N167" s="24"/>
      <c r="O167" s="24"/>
      <c r="P167" s="40"/>
      <c r="Q167" s="24"/>
      <c r="R167" s="24"/>
      <c r="S167" s="24"/>
      <c r="T167" s="24"/>
      <c r="U167" s="24"/>
      <c r="V167" s="40"/>
      <c r="W167" s="29"/>
      <c r="X167" s="40"/>
      <c r="Y167" s="40"/>
      <c r="Z167" s="40"/>
      <c r="AA167" s="40"/>
      <c r="AB167" s="4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30"/>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row>
    <row r="168" spans="3:131" ht="12.75">
      <c r="C168" s="24"/>
      <c r="D168" s="24"/>
      <c r="E168" s="24"/>
      <c r="F168" s="24"/>
      <c r="G168" s="24"/>
      <c r="H168" s="30"/>
      <c r="I168" s="24"/>
      <c r="J168" s="40"/>
      <c r="K168" s="24"/>
      <c r="L168" s="24"/>
      <c r="M168" s="24"/>
      <c r="N168" s="24"/>
      <c r="O168" s="24"/>
      <c r="P168" s="40"/>
      <c r="Q168" s="24"/>
      <c r="R168" s="24"/>
      <c r="S168" s="24"/>
      <c r="T168" s="24"/>
      <c r="U168" s="24"/>
      <c r="V168" s="40"/>
      <c r="W168" s="29"/>
      <c r="X168" s="40"/>
      <c r="Y168" s="40"/>
      <c r="Z168" s="40"/>
      <c r="AA168" s="40"/>
      <c r="AB168" s="4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row>
    <row r="169" spans="3:131" ht="12.75">
      <c r="C169" s="24"/>
      <c r="D169" s="24"/>
      <c r="E169" s="24"/>
      <c r="F169" s="24"/>
      <c r="G169" s="24"/>
      <c r="H169" s="30"/>
      <c r="I169" s="24"/>
      <c r="J169" s="40"/>
      <c r="K169" s="24"/>
      <c r="L169" s="24"/>
      <c r="M169" s="24"/>
      <c r="N169" s="24"/>
      <c r="O169" s="24"/>
      <c r="P169" s="40"/>
      <c r="Q169" s="24"/>
      <c r="R169" s="24"/>
      <c r="S169" s="24"/>
      <c r="T169" s="24"/>
      <c r="U169" s="24"/>
      <c r="V169" s="40"/>
      <c r="W169" s="29"/>
      <c r="X169" s="40"/>
      <c r="Y169" s="40"/>
      <c r="Z169" s="40"/>
      <c r="AA169" s="40"/>
      <c r="AB169" s="4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row>
    <row r="170" spans="3:131" ht="12.75">
      <c r="C170" s="24"/>
      <c r="D170" s="24"/>
      <c r="E170" s="24"/>
      <c r="F170" s="24"/>
      <c r="G170" s="24"/>
      <c r="H170" s="30"/>
      <c r="I170" s="24"/>
      <c r="J170" s="40"/>
      <c r="K170" s="24"/>
      <c r="L170" s="24"/>
      <c r="M170" s="24"/>
      <c r="N170" s="24"/>
      <c r="O170" s="24"/>
      <c r="P170" s="40"/>
      <c r="Q170" s="24"/>
      <c r="R170" s="24"/>
      <c r="S170" s="24"/>
      <c r="T170" s="24"/>
      <c r="U170" s="24"/>
      <c r="V170" s="40"/>
      <c r="W170" s="29"/>
      <c r="X170" s="40"/>
      <c r="Y170" s="40"/>
      <c r="Z170" s="40"/>
      <c r="AA170" s="40"/>
      <c r="AB170" s="4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row>
    <row r="171" spans="3:131" ht="12.75">
      <c r="C171" s="24"/>
      <c r="D171" s="24"/>
      <c r="E171" s="24"/>
      <c r="F171" s="24"/>
      <c r="G171" s="24"/>
      <c r="H171" s="30"/>
      <c r="I171" s="24"/>
      <c r="J171" s="40"/>
      <c r="K171" s="24"/>
      <c r="L171" s="24"/>
      <c r="M171" s="24"/>
      <c r="N171" s="24"/>
      <c r="O171" s="24"/>
      <c r="P171" s="40"/>
      <c r="Q171" s="24"/>
      <c r="R171" s="24"/>
      <c r="S171" s="24"/>
      <c r="T171" s="24"/>
      <c r="U171" s="24"/>
      <c r="V171" s="40"/>
      <c r="W171" s="29"/>
      <c r="X171" s="40"/>
      <c r="Y171" s="40"/>
      <c r="Z171" s="40"/>
      <c r="AA171" s="40"/>
      <c r="AB171" s="4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row>
    <row r="172" spans="3:131" ht="12.75">
      <c r="C172" s="24"/>
      <c r="D172" s="24"/>
      <c r="E172" s="24"/>
      <c r="F172" s="24"/>
      <c r="G172" s="24"/>
      <c r="H172" s="30"/>
      <c r="I172" s="24"/>
      <c r="J172" s="40"/>
      <c r="K172" s="24"/>
      <c r="L172" s="24"/>
      <c r="M172" s="24"/>
      <c r="N172" s="24"/>
      <c r="O172" s="24"/>
      <c r="P172" s="40"/>
      <c r="Q172" s="24"/>
      <c r="R172" s="24"/>
      <c r="S172" s="24"/>
      <c r="T172" s="24"/>
      <c r="U172" s="24"/>
      <c r="V172" s="40"/>
      <c r="W172" s="29"/>
      <c r="X172" s="40"/>
      <c r="Y172" s="40"/>
      <c r="Z172" s="40"/>
      <c r="AA172" s="40"/>
      <c r="AB172" s="4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row>
    <row r="173" spans="3:131" ht="12.75">
      <c r="C173" s="24"/>
      <c r="D173" s="24"/>
      <c r="E173" s="24"/>
      <c r="F173" s="24"/>
      <c r="G173" s="24"/>
      <c r="H173" s="30"/>
      <c r="I173" s="24"/>
      <c r="J173" s="40"/>
      <c r="K173" s="24"/>
      <c r="L173" s="24"/>
      <c r="M173" s="24"/>
      <c r="N173" s="24"/>
      <c r="O173" s="24"/>
      <c r="P173" s="40"/>
      <c r="Q173" s="24"/>
      <c r="R173" s="24"/>
      <c r="S173" s="24"/>
      <c r="T173" s="24"/>
      <c r="U173" s="24"/>
      <c r="V173" s="40"/>
      <c r="W173" s="29"/>
      <c r="X173" s="40"/>
      <c r="Y173" s="40"/>
      <c r="Z173" s="40"/>
      <c r="AA173" s="40"/>
      <c r="AB173" s="4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30"/>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row>
    <row r="174" spans="3:131" ht="12.75">
      <c r="C174" s="24"/>
      <c r="D174" s="24"/>
      <c r="E174" s="24"/>
      <c r="F174" s="24"/>
      <c r="G174" s="24"/>
      <c r="H174" s="30"/>
      <c r="I174" s="24"/>
      <c r="J174" s="40"/>
      <c r="K174" s="24"/>
      <c r="L174" s="24"/>
      <c r="M174" s="24"/>
      <c r="N174" s="24"/>
      <c r="O174" s="24"/>
      <c r="P174" s="40"/>
      <c r="Q174" s="24"/>
      <c r="R174" s="24"/>
      <c r="S174" s="24"/>
      <c r="T174" s="24"/>
      <c r="U174" s="24"/>
      <c r="V174" s="40"/>
      <c r="W174" s="29"/>
      <c r="X174" s="40"/>
      <c r="Y174" s="40"/>
      <c r="Z174" s="40"/>
      <c r="AA174" s="40"/>
      <c r="AB174" s="4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row>
    <row r="175" spans="3:131" ht="12.75">
      <c r="C175" s="24"/>
      <c r="D175" s="24"/>
      <c r="E175" s="24"/>
      <c r="F175" s="24"/>
      <c r="G175" s="24"/>
      <c r="H175" s="30"/>
      <c r="I175" s="24"/>
      <c r="J175" s="40"/>
      <c r="K175" s="24"/>
      <c r="L175" s="24"/>
      <c r="M175" s="24"/>
      <c r="N175" s="24"/>
      <c r="O175" s="24"/>
      <c r="P175" s="40"/>
      <c r="Q175" s="24"/>
      <c r="R175" s="24"/>
      <c r="S175" s="24"/>
      <c r="T175" s="24"/>
      <c r="U175" s="24"/>
      <c r="V175" s="40"/>
      <c r="W175" s="29"/>
      <c r="X175" s="40"/>
      <c r="Y175" s="40"/>
      <c r="Z175" s="40"/>
      <c r="AA175" s="40"/>
      <c r="AB175" s="4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row>
    <row r="176" spans="3:131" ht="12.75">
      <c r="C176" s="24"/>
      <c r="D176" s="24"/>
      <c r="E176" s="24"/>
      <c r="F176" s="24"/>
      <c r="G176" s="24"/>
      <c r="H176" s="30"/>
      <c r="I176" s="24"/>
      <c r="J176" s="40"/>
      <c r="K176" s="24"/>
      <c r="L176" s="24"/>
      <c r="M176" s="24"/>
      <c r="N176" s="24"/>
      <c r="O176" s="24"/>
      <c r="P176" s="40"/>
      <c r="Q176" s="24"/>
      <c r="R176" s="24"/>
      <c r="S176" s="24"/>
      <c r="T176" s="24"/>
      <c r="U176" s="24"/>
      <c r="V176" s="40"/>
      <c r="W176" s="29"/>
      <c r="X176" s="40"/>
      <c r="Y176" s="40"/>
      <c r="Z176" s="40"/>
      <c r="AA176" s="40"/>
      <c r="AB176" s="4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row>
    <row r="177" spans="3:131" ht="12.75">
      <c r="C177" s="24"/>
      <c r="D177" s="24"/>
      <c r="E177" s="24"/>
      <c r="F177" s="24"/>
      <c r="G177" s="24"/>
      <c r="H177" s="30"/>
      <c r="I177" s="24"/>
      <c r="J177" s="40"/>
      <c r="K177" s="24"/>
      <c r="L177" s="24"/>
      <c r="M177" s="24"/>
      <c r="N177" s="24"/>
      <c r="O177" s="24"/>
      <c r="P177" s="40"/>
      <c r="Q177" s="24"/>
      <c r="R177" s="24"/>
      <c r="S177" s="24"/>
      <c r="T177" s="24"/>
      <c r="U177" s="24"/>
      <c r="V177" s="40"/>
      <c r="W177" s="29"/>
      <c r="X177" s="40"/>
      <c r="Y177" s="40"/>
      <c r="Z177" s="40"/>
      <c r="AA177" s="40"/>
      <c r="AB177" s="4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row>
    <row r="178" spans="3:131" ht="12.75">
      <c r="C178" s="24"/>
      <c r="D178" s="24"/>
      <c r="E178" s="24"/>
      <c r="F178" s="24"/>
      <c r="G178" s="24"/>
      <c r="H178" s="30"/>
      <c r="I178" s="24"/>
      <c r="J178" s="40"/>
      <c r="K178" s="24"/>
      <c r="L178" s="24"/>
      <c r="M178" s="24"/>
      <c r="N178" s="24"/>
      <c r="O178" s="24"/>
      <c r="P178" s="40"/>
      <c r="Q178" s="24"/>
      <c r="R178" s="24"/>
      <c r="S178" s="24"/>
      <c r="T178" s="24"/>
      <c r="U178" s="24"/>
      <c r="V178" s="40"/>
      <c r="W178" s="29"/>
      <c r="X178" s="40"/>
      <c r="Y178" s="40"/>
      <c r="Z178" s="40"/>
      <c r="AA178" s="40"/>
      <c r="AB178" s="4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row>
    <row r="179" spans="3:131" ht="12.75">
      <c r="C179" s="24"/>
      <c r="D179" s="24"/>
      <c r="E179" s="24"/>
      <c r="F179" s="24"/>
      <c r="G179" s="24"/>
      <c r="H179" s="30"/>
      <c r="I179" s="24"/>
      <c r="J179" s="40"/>
      <c r="K179" s="24"/>
      <c r="L179" s="24"/>
      <c r="M179" s="24"/>
      <c r="N179" s="24"/>
      <c r="O179" s="24"/>
      <c r="P179" s="40"/>
      <c r="Q179" s="24"/>
      <c r="R179" s="24"/>
      <c r="S179" s="24"/>
      <c r="T179" s="24"/>
      <c r="U179" s="24"/>
      <c r="V179" s="40"/>
      <c r="W179" s="29"/>
      <c r="X179" s="40"/>
      <c r="Y179" s="40"/>
      <c r="Z179" s="40"/>
      <c r="AA179" s="40"/>
      <c r="AB179" s="4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0"/>
      <c r="BW179" s="30"/>
      <c r="BX179" s="30"/>
      <c r="BY179" s="30"/>
      <c r="BZ179" s="30"/>
      <c r="CA179" s="30"/>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row>
    <row r="180" spans="3:131" ht="12.75">
      <c r="C180" s="24"/>
      <c r="D180" s="24"/>
      <c r="E180" s="24"/>
      <c r="F180" s="24"/>
      <c r="G180" s="24"/>
      <c r="H180" s="30"/>
      <c r="I180" s="24"/>
      <c r="J180" s="40"/>
      <c r="K180" s="24"/>
      <c r="L180" s="24"/>
      <c r="M180" s="24"/>
      <c r="N180" s="24"/>
      <c r="O180" s="24"/>
      <c r="P180" s="40"/>
      <c r="Q180" s="24"/>
      <c r="R180" s="24"/>
      <c r="S180" s="24"/>
      <c r="T180" s="24"/>
      <c r="U180" s="24"/>
      <c r="V180" s="40"/>
      <c r="W180" s="29"/>
      <c r="X180" s="40"/>
      <c r="Y180" s="40"/>
      <c r="Z180" s="40"/>
      <c r="AA180" s="40"/>
      <c r="AB180" s="4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row>
    <row r="181" spans="3:131" ht="12.75">
      <c r="C181" s="24"/>
      <c r="D181" s="24"/>
      <c r="E181" s="24"/>
      <c r="F181" s="24"/>
      <c r="G181" s="24"/>
      <c r="H181" s="30"/>
      <c r="I181" s="24"/>
      <c r="J181" s="40"/>
      <c r="K181" s="24"/>
      <c r="L181" s="24"/>
      <c r="M181" s="24"/>
      <c r="N181" s="24"/>
      <c r="O181" s="24"/>
      <c r="P181" s="40"/>
      <c r="Q181" s="24"/>
      <c r="R181" s="24"/>
      <c r="S181" s="24"/>
      <c r="T181" s="24"/>
      <c r="U181" s="24"/>
      <c r="V181" s="40"/>
      <c r="W181" s="29"/>
      <c r="X181" s="40"/>
      <c r="Y181" s="40"/>
      <c r="Z181" s="40"/>
      <c r="AA181" s="40"/>
      <c r="AB181" s="4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row>
    <row r="182" spans="3:131" ht="12.75">
      <c r="C182" s="24"/>
      <c r="D182" s="24"/>
      <c r="E182" s="24"/>
      <c r="F182" s="24"/>
      <c r="G182" s="24"/>
      <c r="H182" s="30"/>
      <c r="I182" s="24"/>
      <c r="J182" s="40"/>
      <c r="K182" s="24"/>
      <c r="L182" s="24"/>
      <c r="M182" s="24"/>
      <c r="N182" s="24"/>
      <c r="O182" s="24"/>
      <c r="P182" s="40"/>
      <c r="Q182" s="24"/>
      <c r="R182" s="24"/>
      <c r="S182" s="24"/>
      <c r="T182" s="24"/>
      <c r="U182" s="24"/>
      <c r="V182" s="40"/>
      <c r="W182" s="29"/>
      <c r="X182" s="40"/>
      <c r="Y182" s="40"/>
      <c r="Z182" s="40"/>
      <c r="AA182" s="40"/>
      <c r="AB182" s="4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row>
    <row r="183" spans="3:131" ht="12.75">
      <c r="C183" s="24"/>
      <c r="D183" s="24"/>
      <c r="E183" s="24"/>
      <c r="F183" s="24"/>
      <c r="G183" s="24"/>
      <c r="H183" s="30"/>
      <c r="I183" s="24"/>
      <c r="J183" s="40"/>
      <c r="K183" s="24"/>
      <c r="L183" s="24"/>
      <c r="M183" s="24"/>
      <c r="N183" s="24"/>
      <c r="O183" s="24"/>
      <c r="P183" s="40"/>
      <c r="Q183" s="24"/>
      <c r="R183" s="24"/>
      <c r="S183" s="24"/>
      <c r="T183" s="24"/>
      <c r="U183" s="24"/>
      <c r="V183" s="40"/>
      <c r="W183" s="29"/>
      <c r="X183" s="40"/>
      <c r="Y183" s="40"/>
      <c r="Z183" s="40"/>
      <c r="AA183" s="40"/>
      <c r="AB183" s="4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row>
    <row r="184" spans="3:131" ht="12.75">
      <c r="C184" s="24"/>
      <c r="D184" s="24"/>
      <c r="E184" s="24"/>
      <c r="F184" s="24"/>
      <c r="G184" s="24"/>
      <c r="H184" s="30"/>
      <c r="I184" s="24"/>
      <c r="J184" s="40"/>
      <c r="K184" s="24"/>
      <c r="L184" s="24"/>
      <c r="M184" s="24"/>
      <c r="N184" s="24"/>
      <c r="O184" s="24"/>
      <c r="P184" s="40"/>
      <c r="Q184" s="24"/>
      <c r="R184" s="24"/>
      <c r="S184" s="24"/>
      <c r="T184" s="24"/>
      <c r="U184" s="24"/>
      <c r="V184" s="40"/>
      <c r="W184" s="29"/>
      <c r="X184" s="40"/>
      <c r="Y184" s="40"/>
      <c r="Z184" s="40"/>
      <c r="AA184" s="40"/>
      <c r="AB184" s="4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row>
    <row r="185" spans="3:131" ht="12.75">
      <c r="C185" s="24"/>
      <c r="D185" s="24"/>
      <c r="E185" s="24"/>
      <c r="F185" s="24"/>
      <c r="G185" s="24"/>
      <c r="H185" s="30"/>
      <c r="I185" s="24"/>
      <c r="J185" s="40"/>
      <c r="K185" s="24"/>
      <c r="L185" s="24"/>
      <c r="M185" s="24"/>
      <c r="N185" s="24"/>
      <c r="O185" s="24"/>
      <c r="P185" s="40"/>
      <c r="Q185" s="24"/>
      <c r="R185" s="24"/>
      <c r="S185" s="24"/>
      <c r="T185" s="24"/>
      <c r="U185" s="24"/>
      <c r="V185" s="40"/>
      <c r="W185" s="29"/>
      <c r="X185" s="40"/>
      <c r="Y185" s="40"/>
      <c r="Z185" s="40"/>
      <c r="AA185" s="40"/>
      <c r="AB185" s="4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30"/>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row>
    <row r="186" spans="3:131" ht="12.75">
      <c r="C186" s="24"/>
      <c r="D186" s="24"/>
      <c r="E186" s="24"/>
      <c r="F186" s="24"/>
      <c r="G186" s="24"/>
      <c r="H186" s="30"/>
      <c r="I186" s="24"/>
      <c r="J186" s="40"/>
      <c r="K186" s="24"/>
      <c r="L186" s="24"/>
      <c r="M186" s="24"/>
      <c r="N186" s="24"/>
      <c r="O186" s="24"/>
      <c r="P186" s="40"/>
      <c r="Q186" s="24"/>
      <c r="R186" s="24"/>
      <c r="S186" s="24"/>
      <c r="T186" s="24"/>
      <c r="U186" s="24"/>
      <c r="V186" s="40"/>
      <c r="W186" s="29"/>
      <c r="X186" s="40"/>
      <c r="Y186" s="40"/>
      <c r="Z186" s="40"/>
      <c r="AA186" s="40"/>
      <c r="AB186" s="4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row>
    <row r="187" spans="3:131" ht="12.75">
      <c r="C187" s="24"/>
      <c r="D187" s="24"/>
      <c r="E187" s="24"/>
      <c r="F187" s="24"/>
      <c r="G187" s="24"/>
      <c r="H187" s="30"/>
      <c r="I187" s="24"/>
      <c r="J187" s="40"/>
      <c r="K187" s="24"/>
      <c r="L187" s="24"/>
      <c r="M187" s="24"/>
      <c r="N187" s="24"/>
      <c r="O187" s="24"/>
      <c r="P187" s="40"/>
      <c r="Q187" s="24"/>
      <c r="R187" s="24"/>
      <c r="S187" s="24"/>
      <c r="T187" s="24"/>
      <c r="U187" s="24"/>
      <c r="V187" s="40"/>
      <c r="W187" s="29"/>
      <c r="X187" s="40"/>
      <c r="Y187" s="40"/>
      <c r="Z187" s="40"/>
      <c r="AA187" s="40"/>
      <c r="AB187" s="4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row>
    <row r="188" spans="3:131" ht="12.75">
      <c r="C188" s="24"/>
      <c r="D188" s="24"/>
      <c r="E188" s="24"/>
      <c r="F188" s="24"/>
      <c r="G188" s="24"/>
      <c r="H188" s="30"/>
      <c r="I188" s="24"/>
      <c r="J188" s="40"/>
      <c r="K188" s="24"/>
      <c r="L188" s="24"/>
      <c r="M188" s="24"/>
      <c r="N188" s="24"/>
      <c r="O188" s="24"/>
      <c r="P188" s="40"/>
      <c r="Q188" s="24"/>
      <c r="R188" s="24"/>
      <c r="S188" s="24"/>
      <c r="T188" s="24"/>
      <c r="U188" s="24"/>
      <c r="V188" s="40"/>
      <c r="W188" s="29"/>
      <c r="X188" s="40"/>
      <c r="Y188" s="40"/>
      <c r="Z188" s="40"/>
      <c r="AA188" s="40"/>
      <c r="AB188" s="4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T188" s="30"/>
      <c r="BU188" s="30"/>
      <c r="BV188" s="30"/>
      <c r="BW188" s="30"/>
      <c r="BX188" s="30"/>
      <c r="BY188" s="30"/>
      <c r="BZ188" s="30"/>
      <c r="CA188" s="30"/>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row>
    <row r="189" spans="3:131" ht="12.75">
      <c r="C189" s="24"/>
      <c r="D189" s="24"/>
      <c r="E189" s="24"/>
      <c r="F189" s="24"/>
      <c r="G189" s="24"/>
      <c r="H189" s="30"/>
      <c r="I189" s="24"/>
      <c r="J189" s="40"/>
      <c r="K189" s="24"/>
      <c r="L189" s="24"/>
      <c r="M189" s="24"/>
      <c r="N189" s="24"/>
      <c r="O189" s="24"/>
      <c r="P189" s="40"/>
      <c r="Q189" s="24"/>
      <c r="R189" s="24"/>
      <c r="S189" s="24"/>
      <c r="T189" s="24"/>
      <c r="U189" s="24"/>
      <c r="V189" s="40"/>
      <c r="W189" s="29"/>
      <c r="X189" s="40"/>
      <c r="Y189" s="40"/>
      <c r="Z189" s="40"/>
      <c r="AA189" s="40"/>
      <c r="AB189" s="4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0"/>
      <c r="BX189" s="30"/>
      <c r="BY189" s="30"/>
      <c r="BZ189" s="30"/>
      <c r="CA189" s="30"/>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row>
    <row r="190" spans="3:131" ht="12.75">
      <c r="C190" s="24"/>
      <c r="D190" s="24"/>
      <c r="E190" s="24"/>
      <c r="F190" s="24"/>
      <c r="G190" s="24"/>
      <c r="H190" s="30"/>
      <c r="I190" s="24"/>
      <c r="J190" s="40"/>
      <c r="K190" s="24"/>
      <c r="L190" s="24"/>
      <c r="M190" s="24"/>
      <c r="N190" s="24"/>
      <c r="O190" s="24"/>
      <c r="P190" s="40"/>
      <c r="Q190" s="24"/>
      <c r="R190" s="24"/>
      <c r="S190" s="24"/>
      <c r="T190" s="24"/>
      <c r="U190" s="24"/>
      <c r="V190" s="40"/>
      <c r="W190" s="29"/>
      <c r="X190" s="40"/>
      <c r="Y190" s="40"/>
      <c r="Z190" s="40"/>
      <c r="AA190" s="40"/>
      <c r="AB190" s="4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0"/>
      <c r="BW190" s="30"/>
      <c r="BX190" s="30"/>
      <c r="BY190" s="30"/>
      <c r="BZ190" s="30"/>
      <c r="CA190" s="30"/>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row>
    <row r="191" spans="3:131" ht="12.75">
      <c r="C191" s="24"/>
      <c r="D191" s="24"/>
      <c r="E191" s="24"/>
      <c r="F191" s="24"/>
      <c r="G191" s="24"/>
      <c r="H191" s="30"/>
      <c r="I191" s="24"/>
      <c r="J191" s="40"/>
      <c r="K191" s="24"/>
      <c r="L191" s="24"/>
      <c r="M191" s="24"/>
      <c r="N191" s="24"/>
      <c r="O191" s="24"/>
      <c r="P191" s="40"/>
      <c r="Q191" s="24"/>
      <c r="R191" s="24"/>
      <c r="S191" s="24"/>
      <c r="T191" s="24"/>
      <c r="U191" s="24"/>
      <c r="V191" s="40"/>
      <c r="W191" s="29"/>
      <c r="X191" s="40"/>
      <c r="Y191" s="40"/>
      <c r="Z191" s="40"/>
      <c r="AA191" s="40"/>
      <c r="AB191" s="4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row>
    <row r="192" spans="3:131" ht="12.75">
      <c r="C192" s="24"/>
      <c r="D192" s="24"/>
      <c r="E192" s="24"/>
      <c r="F192" s="24"/>
      <c r="G192" s="24"/>
      <c r="H192" s="30"/>
      <c r="I192" s="24"/>
      <c r="J192" s="40"/>
      <c r="K192" s="24"/>
      <c r="L192" s="24"/>
      <c r="M192" s="24"/>
      <c r="N192" s="24"/>
      <c r="O192" s="24"/>
      <c r="P192" s="40"/>
      <c r="Q192" s="24"/>
      <c r="R192" s="24"/>
      <c r="S192" s="24"/>
      <c r="T192" s="24"/>
      <c r="U192" s="24"/>
      <c r="V192" s="40"/>
      <c r="W192" s="29"/>
      <c r="X192" s="40"/>
      <c r="Y192" s="40"/>
      <c r="Z192" s="40"/>
      <c r="AA192" s="40"/>
      <c r="AB192" s="4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T192" s="30"/>
      <c r="BU192" s="30"/>
      <c r="BV192" s="30"/>
      <c r="BW192" s="30"/>
      <c r="BX192" s="30"/>
      <c r="BY192" s="30"/>
      <c r="BZ192" s="30"/>
      <c r="CA192" s="30"/>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row>
    <row r="193" spans="3:131" ht="12.75">
      <c r="C193" s="24"/>
      <c r="D193" s="24"/>
      <c r="E193" s="24"/>
      <c r="F193" s="24"/>
      <c r="G193" s="24"/>
      <c r="H193" s="30"/>
      <c r="I193" s="24"/>
      <c r="J193" s="40"/>
      <c r="K193" s="24"/>
      <c r="L193" s="24"/>
      <c r="M193" s="24"/>
      <c r="N193" s="24"/>
      <c r="O193" s="24"/>
      <c r="P193" s="40"/>
      <c r="Q193" s="24"/>
      <c r="R193" s="24"/>
      <c r="S193" s="24"/>
      <c r="T193" s="24"/>
      <c r="U193" s="24"/>
      <c r="V193" s="40"/>
      <c r="W193" s="29"/>
      <c r="X193" s="40"/>
      <c r="Y193" s="40"/>
      <c r="Z193" s="40"/>
      <c r="AA193" s="40"/>
      <c r="AB193" s="4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row>
    <row r="194" spans="3:131" ht="12.75">
      <c r="C194" s="24"/>
      <c r="D194" s="24"/>
      <c r="E194" s="24"/>
      <c r="F194" s="24"/>
      <c r="G194" s="24"/>
      <c r="H194" s="30"/>
      <c r="I194" s="24"/>
      <c r="J194" s="40"/>
      <c r="K194" s="24"/>
      <c r="L194" s="24"/>
      <c r="M194" s="24"/>
      <c r="N194" s="24"/>
      <c r="O194" s="24"/>
      <c r="P194" s="40"/>
      <c r="Q194" s="24"/>
      <c r="R194" s="24"/>
      <c r="S194" s="24"/>
      <c r="T194" s="24"/>
      <c r="U194" s="24"/>
      <c r="V194" s="40"/>
      <c r="W194" s="29"/>
      <c r="X194" s="40"/>
      <c r="Y194" s="40"/>
      <c r="Z194" s="40"/>
      <c r="AA194" s="40"/>
      <c r="AB194" s="4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0"/>
      <c r="BW194" s="30"/>
      <c r="BX194" s="30"/>
      <c r="BY194" s="30"/>
      <c r="BZ194" s="30"/>
      <c r="CA194" s="30"/>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c r="EA194" s="30"/>
    </row>
    <row r="195" spans="3:131" ht="12.75">
      <c r="C195" s="24"/>
      <c r="D195" s="24"/>
      <c r="E195" s="24"/>
      <c r="F195" s="24"/>
      <c r="G195" s="24"/>
      <c r="H195" s="30"/>
      <c r="I195" s="24"/>
      <c r="J195" s="40"/>
      <c r="K195" s="24"/>
      <c r="L195" s="24"/>
      <c r="M195" s="24"/>
      <c r="N195" s="24"/>
      <c r="O195" s="24"/>
      <c r="P195" s="40"/>
      <c r="Q195" s="24"/>
      <c r="R195" s="24"/>
      <c r="S195" s="24"/>
      <c r="T195" s="24"/>
      <c r="U195" s="24"/>
      <c r="V195" s="40"/>
      <c r="W195" s="29"/>
      <c r="X195" s="40"/>
      <c r="Y195" s="40"/>
      <c r="Z195" s="40"/>
      <c r="AA195" s="40"/>
      <c r="AB195" s="4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0"/>
      <c r="BQ195" s="30"/>
      <c r="BR195" s="30"/>
      <c r="BS195" s="30"/>
      <c r="BT195" s="30"/>
      <c r="BU195" s="30"/>
      <c r="BV195" s="30"/>
      <c r="BW195" s="30"/>
      <c r="BX195" s="30"/>
      <c r="BY195" s="30"/>
      <c r="BZ195" s="30"/>
      <c r="CA195" s="30"/>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row>
    <row r="196" spans="3:131" ht="12.75">
      <c r="C196" s="24"/>
      <c r="D196" s="24"/>
      <c r="E196" s="24"/>
      <c r="F196" s="24"/>
      <c r="G196" s="24"/>
      <c r="H196" s="30"/>
      <c r="I196" s="24"/>
      <c r="J196" s="40"/>
      <c r="K196" s="24"/>
      <c r="L196" s="24"/>
      <c r="M196" s="24"/>
      <c r="N196" s="24"/>
      <c r="O196" s="24"/>
      <c r="P196" s="40"/>
      <c r="Q196" s="24"/>
      <c r="R196" s="24"/>
      <c r="S196" s="24"/>
      <c r="T196" s="24"/>
      <c r="U196" s="24"/>
      <c r="V196" s="40"/>
      <c r="W196" s="29"/>
      <c r="X196" s="40"/>
      <c r="Y196" s="40"/>
      <c r="Z196" s="40"/>
      <c r="AA196" s="40"/>
      <c r="AB196" s="4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row>
    <row r="197" spans="3:131" ht="12.75">
      <c r="C197" s="24"/>
      <c r="D197" s="24"/>
      <c r="E197" s="24"/>
      <c r="F197" s="24"/>
      <c r="G197" s="24"/>
      <c r="H197" s="30"/>
      <c r="I197" s="24"/>
      <c r="J197" s="40"/>
      <c r="K197" s="24"/>
      <c r="L197" s="24"/>
      <c r="M197" s="24"/>
      <c r="N197" s="24"/>
      <c r="O197" s="24"/>
      <c r="P197" s="40"/>
      <c r="Q197" s="24"/>
      <c r="R197" s="24"/>
      <c r="S197" s="24"/>
      <c r="T197" s="24"/>
      <c r="U197" s="24"/>
      <c r="V197" s="40"/>
      <c r="W197" s="29"/>
      <c r="X197" s="40"/>
      <c r="Y197" s="40"/>
      <c r="Z197" s="40"/>
      <c r="AA197" s="40"/>
      <c r="AB197" s="4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30"/>
      <c r="BY197" s="30"/>
      <c r="BZ197" s="30"/>
      <c r="CA197" s="30"/>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row>
    <row r="198" spans="3:131" ht="12.75">
      <c r="C198" s="24"/>
      <c r="D198" s="24"/>
      <c r="E198" s="24"/>
      <c r="F198" s="24"/>
      <c r="G198" s="24"/>
      <c r="H198" s="30"/>
      <c r="I198" s="24"/>
      <c r="J198" s="40"/>
      <c r="K198" s="24"/>
      <c r="L198" s="24"/>
      <c r="M198" s="24"/>
      <c r="N198" s="24"/>
      <c r="O198" s="24"/>
      <c r="P198" s="40"/>
      <c r="Q198" s="24"/>
      <c r="R198" s="24"/>
      <c r="S198" s="24"/>
      <c r="T198" s="24"/>
      <c r="U198" s="24"/>
      <c r="V198" s="40"/>
      <c r="W198" s="29"/>
      <c r="X198" s="40"/>
      <c r="Y198" s="40"/>
      <c r="Z198" s="40"/>
      <c r="AA198" s="40"/>
      <c r="AB198" s="4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row>
    <row r="199" spans="3:131" ht="12.75">
      <c r="C199" s="24"/>
      <c r="D199" s="24"/>
      <c r="E199" s="24"/>
      <c r="F199" s="24"/>
      <c r="G199" s="24"/>
      <c r="H199" s="30"/>
      <c r="I199" s="24"/>
      <c r="J199" s="40"/>
      <c r="K199" s="24"/>
      <c r="L199" s="24"/>
      <c r="M199" s="24"/>
      <c r="N199" s="24"/>
      <c r="O199" s="24"/>
      <c r="P199" s="40"/>
      <c r="Q199" s="24"/>
      <c r="R199" s="24"/>
      <c r="S199" s="24"/>
      <c r="T199" s="24"/>
      <c r="U199" s="24"/>
      <c r="V199" s="40"/>
      <c r="W199" s="29"/>
      <c r="X199" s="40"/>
      <c r="Y199" s="40"/>
      <c r="Z199" s="40"/>
      <c r="AA199" s="40"/>
      <c r="AB199" s="4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T199" s="30"/>
      <c r="BU199" s="30"/>
      <c r="BV199" s="30"/>
      <c r="BW199" s="30"/>
      <c r="BX199" s="30"/>
      <c r="BY199" s="30"/>
      <c r="BZ199" s="30"/>
      <c r="CA199" s="30"/>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row>
    <row r="200" spans="3:131" ht="12.75">
      <c r="C200" s="24"/>
      <c r="D200" s="24"/>
      <c r="E200" s="24"/>
      <c r="F200" s="24"/>
      <c r="G200" s="24"/>
      <c r="H200" s="30"/>
      <c r="I200" s="24"/>
      <c r="J200" s="40"/>
      <c r="K200" s="24"/>
      <c r="L200" s="24"/>
      <c r="M200" s="24"/>
      <c r="N200" s="24"/>
      <c r="O200" s="24"/>
      <c r="P200" s="40"/>
      <c r="Q200" s="24"/>
      <c r="R200" s="24"/>
      <c r="S200" s="24"/>
      <c r="T200" s="24"/>
      <c r="U200" s="24"/>
      <c r="V200" s="40"/>
      <c r="W200" s="29"/>
      <c r="X200" s="40"/>
      <c r="Y200" s="40"/>
      <c r="Z200" s="40"/>
      <c r="AA200" s="40"/>
      <c r="AB200" s="4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0"/>
      <c r="BQ200" s="30"/>
      <c r="BR200" s="30"/>
      <c r="BS200" s="30"/>
      <c r="BT200" s="30"/>
      <c r="BU200" s="30"/>
      <c r="BV200" s="30"/>
      <c r="BW200" s="30"/>
      <c r="BX200" s="30"/>
      <c r="BY200" s="30"/>
      <c r="BZ200" s="30"/>
      <c r="CA200" s="30"/>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row>
    <row r="201" spans="3:131" ht="12.75">
      <c r="C201" s="24"/>
      <c r="D201" s="24"/>
      <c r="E201" s="24"/>
      <c r="F201" s="24"/>
      <c r="G201" s="24"/>
      <c r="H201" s="30"/>
      <c r="I201" s="24"/>
      <c r="J201" s="40"/>
      <c r="K201" s="24"/>
      <c r="L201" s="24"/>
      <c r="M201" s="24"/>
      <c r="N201" s="24"/>
      <c r="O201" s="24"/>
      <c r="P201" s="40"/>
      <c r="Q201" s="24"/>
      <c r="R201" s="24"/>
      <c r="S201" s="24"/>
      <c r="T201" s="24"/>
      <c r="U201" s="24"/>
      <c r="V201" s="40"/>
      <c r="W201" s="29"/>
      <c r="X201" s="40"/>
      <c r="Y201" s="40"/>
      <c r="Z201" s="40"/>
      <c r="AA201" s="40"/>
      <c r="AB201" s="4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row>
    <row r="202" spans="3:131" ht="12.75">
      <c r="C202" s="24"/>
      <c r="D202" s="24"/>
      <c r="E202" s="24"/>
      <c r="F202" s="24"/>
      <c r="G202" s="24"/>
      <c r="H202" s="30"/>
      <c r="I202" s="24"/>
      <c r="J202" s="40"/>
      <c r="K202" s="24"/>
      <c r="L202" s="24"/>
      <c r="M202" s="24"/>
      <c r="N202" s="24"/>
      <c r="O202" s="24"/>
      <c r="P202" s="40"/>
      <c r="Q202" s="24"/>
      <c r="R202" s="24"/>
      <c r="S202" s="24"/>
      <c r="T202" s="24"/>
      <c r="U202" s="24"/>
      <c r="V202" s="40"/>
      <c r="W202" s="29"/>
      <c r="X202" s="40"/>
      <c r="Y202" s="40"/>
      <c r="Z202" s="40"/>
      <c r="AA202" s="40"/>
      <c r="AB202" s="4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30"/>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row>
    <row r="203" spans="3:131" ht="12.75">
      <c r="C203" s="24"/>
      <c r="D203" s="24"/>
      <c r="E203" s="24"/>
      <c r="F203" s="24"/>
      <c r="G203" s="24"/>
      <c r="H203" s="30"/>
      <c r="I203" s="24"/>
      <c r="J203" s="40"/>
      <c r="K203" s="24"/>
      <c r="L203" s="24"/>
      <c r="M203" s="24"/>
      <c r="N203" s="24"/>
      <c r="O203" s="24"/>
      <c r="P203" s="40"/>
      <c r="Q203" s="24"/>
      <c r="R203" s="24"/>
      <c r="S203" s="24"/>
      <c r="T203" s="24"/>
      <c r="U203" s="24"/>
      <c r="V203" s="40"/>
      <c r="W203" s="29"/>
      <c r="X203" s="40"/>
      <c r="Y203" s="40"/>
      <c r="Z203" s="40"/>
      <c r="AA203" s="40"/>
      <c r="AB203" s="4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c r="BP203" s="30"/>
      <c r="BQ203" s="30"/>
      <c r="BR203" s="30"/>
      <c r="BS203" s="30"/>
      <c r="BT203" s="30"/>
      <c r="BU203" s="30"/>
      <c r="BV203" s="30"/>
      <c r="BW203" s="30"/>
      <c r="BX203" s="30"/>
      <c r="BY203" s="30"/>
      <c r="BZ203" s="30"/>
      <c r="CA203" s="30"/>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row>
    <row r="204" spans="3:131" ht="12.75">
      <c r="C204" s="24"/>
      <c r="D204" s="24"/>
      <c r="E204" s="24"/>
      <c r="F204" s="24"/>
      <c r="G204" s="24"/>
      <c r="H204" s="30"/>
      <c r="I204" s="24"/>
      <c r="J204" s="40"/>
      <c r="K204" s="24"/>
      <c r="L204" s="24"/>
      <c r="M204" s="24"/>
      <c r="N204" s="24"/>
      <c r="O204" s="24"/>
      <c r="P204" s="40"/>
      <c r="Q204" s="24"/>
      <c r="R204" s="24"/>
      <c r="S204" s="24"/>
      <c r="T204" s="24"/>
      <c r="U204" s="24"/>
      <c r="V204" s="40"/>
      <c r="W204" s="29"/>
      <c r="X204" s="40"/>
      <c r="Y204" s="40"/>
      <c r="Z204" s="40"/>
      <c r="AA204" s="40"/>
      <c r="AB204" s="4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c r="BM204" s="30"/>
      <c r="BN204" s="30"/>
      <c r="BO204" s="30"/>
      <c r="BP204" s="30"/>
      <c r="BQ204" s="30"/>
      <c r="BR204" s="30"/>
      <c r="BS204" s="30"/>
      <c r="BT204" s="30"/>
      <c r="BU204" s="30"/>
      <c r="BV204" s="30"/>
      <c r="BW204" s="30"/>
      <c r="BX204" s="30"/>
      <c r="BY204" s="30"/>
      <c r="BZ204" s="30"/>
      <c r="CA204" s="30"/>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c r="DE204" s="30"/>
      <c r="DF204" s="30"/>
      <c r="DG204" s="30"/>
      <c r="DH204" s="30"/>
      <c r="DI204" s="30"/>
      <c r="DJ204" s="30"/>
      <c r="DK204" s="30"/>
      <c r="DL204" s="30"/>
      <c r="DM204" s="30"/>
      <c r="DN204" s="30"/>
      <c r="DO204" s="30"/>
      <c r="DP204" s="30"/>
      <c r="DQ204" s="30"/>
      <c r="DR204" s="30"/>
      <c r="DS204" s="30"/>
      <c r="DT204" s="30"/>
      <c r="DU204" s="30"/>
      <c r="DV204" s="30"/>
      <c r="DW204" s="30"/>
      <c r="DX204" s="30"/>
      <c r="DY204" s="30"/>
      <c r="DZ204" s="30"/>
      <c r="EA204" s="30"/>
    </row>
    <row r="205" spans="3:131" ht="12.75">
      <c r="C205" s="24"/>
      <c r="D205" s="24"/>
      <c r="E205" s="24"/>
      <c r="F205" s="24"/>
      <c r="G205" s="24"/>
      <c r="H205" s="30"/>
      <c r="I205" s="24"/>
      <c r="J205" s="40"/>
      <c r="K205" s="24"/>
      <c r="L205" s="24"/>
      <c r="M205" s="24"/>
      <c r="N205" s="24"/>
      <c r="O205" s="24"/>
      <c r="P205" s="40"/>
      <c r="Q205" s="24"/>
      <c r="R205" s="24"/>
      <c r="S205" s="24"/>
      <c r="T205" s="24"/>
      <c r="U205" s="24"/>
      <c r="V205" s="40"/>
      <c r="W205" s="29"/>
      <c r="X205" s="40"/>
      <c r="Y205" s="40"/>
      <c r="Z205" s="40"/>
      <c r="AA205" s="40"/>
      <c r="AB205" s="4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c r="BM205" s="30"/>
      <c r="BN205" s="30"/>
      <c r="BO205" s="30"/>
      <c r="BP205" s="30"/>
      <c r="BQ205" s="30"/>
      <c r="BR205" s="30"/>
      <c r="BS205" s="30"/>
      <c r="BT205" s="30"/>
      <c r="BU205" s="30"/>
      <c r="BV205" s="30"/>
      <c r="BW205" s="30"/>
      <c r="BX205" s="30"/>
      <c r="BY205" s="30"/>
      <c r="BZ205" s="30"/>
      <c r="CA205" s="30"/>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c r="DE205" s="30"/>
      <c r="DF205" s="30"/>
      <c r="DG205" s="30"/>
      <c r="DH205" s="30"/>
      <c r="DI205" s="30"/>
      <c r="DJ205" s="30"/>
      <c r="DK205" s="30"/>
      <c r="DL205" s="30"/>
      <c r="DM205" s="30"/>
      <c r="DN205" s="30"/>
      <c r="DO205" s="30"/>
      <c r="DP205" s="30"/>
      <c r="DQ205" s="30"/>
      <c r="DR205" s="30"/>
      <c r="DS205" s="30"/>
      <c r="DT205" s="30"/>
      <c r="DU205" s="30"/>
      <c r="DV205" s="30"/>
      <c r="DW205" s="30"/>
      <c r="DX205" s="30"/>
      <c r="DY205" s="30"/>
      <c r="DZ205" s="30"/>
      <c r="EA205" s="30"/>
    </row>
    <row r="206" spans="3:131" ht="12.75">
      <c r="C206" s="24"/>
      <c r="D206" s="24"/>
      <c r="E206" s="24"/>
      <c r="F206" s="24"/>
      <c r="G206" s="24"/>
      <c r="H206" s="30"/>
      <c r="I206" s="24"/>
      <c r="J206" s="40"/>
      <c r="K206" s="24"/>
      <c r="L206" s="24"/>
      <c r="M206" s="24"/>
      <c r="N206" s="24"/>
      <c r="O206" s="24"/>
      <c r="P206" s="40"/>
      <c r="Q206" s="24"/>
      <c r="R206" s="24"/>
      <c r="S206" s="24"/>
      <c r="T206" s="24"/>
      <c r="U206" s="24"/>
      <c r="V206" s="40"/>
      <c r="W206" s="29"/>
      <c r="X206" s="40"/>
      <c r="Y206" s="40"/>
      <c r="Z206" s="40"/>
      <c r="AA206" s="40"/>
      <c r="AB206" s="4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row>
    <row r="207" spans="3:131" ht="12.75">
      <c r="C207" s="24"/>
      <c r="D207" s="24"/>
      <c r="E207" s="24"/>
      <c r="F207" s="24"/>
      <c r="G207" s="24"/>
      <c r="H207" s="30"/>
      <c r="I207" s="24"/>
      <c r="J207" s="40"/>
      <c r="K207" s="24"/>
      <c r="L207" s="24"/>
      <c r="M207" s="24"/>
      <c r="N207" s="24"/>
      <c r="O207" s="24"/>
      <c r="P207" s="40"/>
      <c r="Q207" s="24"/>
      <c r="R207" s="24"/>
      <c r="S207" s="24"/>
      <c r="T207" s="24"/>
      <c r="U207" s="24"/>
      <c r="V207" s="40"/>
      <c r="W207" s="29"/>
      <c r="X207" s="40"/>
      <c r="Y207" s="40"/>
      <c r="Z207" s="40"/>
      <c r="AA207" s="40"/>
      <c r="AB207" s="4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0"/>
      <c r="BQ207" s="30"/>
      <c r="BR207" s="30"/>
      <c r="BS207" s="30"/>
      <c r="BT207" s="30"/>
      <c r="BU207" s="30"/>
      <c r="BV207" s="30"/>
      <c r="BW207" s="30"/>
      <c r="BX207" s="30"/>
      <c r="BY207" s="30"/>
      <c r="BZ207" s="30"/>
      <c r="CA207" s="30"/>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row>
    <row r="208" spans="3:131" ht="12.75">
      <c r="C208" s="24"/>
      <c r="D208" s="24"/>
      <c r="E208" s="24"/>
      <c r="F208" s="24"/>
      <c r="G208" s="24"/>
      <c r="H208" s="30"/>
      <c r="I208" s="24"/>
      <c r="J208" s="40"/>
      <c r="K208" s="24"/>
      <c r="L208" s="24"/>
      <c r="M208" s="24"/>
      <c r="N208" s="24"/>
      <c r="O208" s="24"/>
      <c r="P208" s="40"/>
      <c r="Q208" s="24"/>
      <c r="R208" s="24"/>
      <c r="S208" s="24"/>
      <c r="T208" s="24"/>
      <c r="U208" s="24"/>
      <c r="V208" s="40"/>
      <c r="W208" s="29"/>
      <c r="X208" s="40"/>
      <c r="Y208" s="40"/>
      <c r="Z208" s="40"/>
      <c r="AA208" s="40"/>
      <c r="AB208" s="4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0"/>
      <c r="BQ208" s="30"/>
      <c r="BR208" s="30"/>
      <c r="BS208" s="30"/>
      <c r="BT208" s="30"/>
      <c r="BU208" s="30"/>
      <c r="BV208" s="30"/>
      <c r="BW208" s="30"/>
      <c r="BX208" s="30"/>
      <c r="BY208" s="30"/>
      <c r="BZ208" s="30"/>
      <c r="CA208" s="30"/>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0"/>
      <c r="DL208" s="30"/>
      <c r="DM208" s="30"/>
      <c r="DN208" s="30"/>
      <c r="DO208" s="30"/>
      <c r="DP208" s="30"/>
      <c r="DQ208" s="30"/>
      <c r="DR208" s="30"/>
      <c r="DS208" s="30"/>
      <c r="DT208" s="30"/>
      <c r="DU208" s="30"/>
      <c r="DV208" s="30"/>
      <c r="DW208" s="30"/>
      <c r="DX208" s="30"/>
      <c r="DY208" s="30"/>
      <c r="DZ208" s="30"/>
      <c r="EA208" s="30"/>
    </row>
    <row r="209" spans="3:131" ht="12.75">
      <c r="C209" s="24"/>
      <c r="D209" s="24"/>
      <c r="E209" s="24"/>
      <c r="F209" s="24"/>
      <c r="G209" s="24"/>
      <c r="H209" s="30"/>
      <c r="I209" s="24"/>
      <c r="J209" s="40"/>
      <c r="K209" s="24"/>
      <c r="L209" s="24"/>
      <c r="M209" s="24"/>
      <c r="N209" s="24"/>
      <c r="O209" s="24"/>
      <c r="P209" s="40"/>
      <c r="Q209" s="24"/>
      <c r="R209" s="24"/>
      <c r="S209" s="24"/>
      <c r="T209" s="24"/>
      <c r="U209" s="24"/>
      <c r="V209" s="40"/>
      <c r="W209" s="29"/>
      <c r="X209" s="40"/>
      <c r="Y209" s="40"/>
      <c r="Z209" s="40"/>
      <c r="AA209" s="40"/>
      <c r="AB209" s="4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30"/>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row>
    <row r="210" spans="3:131" ht="12.75">
      <c r="C210" s="24"/>
      <c r="D210" s="24"/>
      <c r="E210" s="24"/>
      <c r="F210" s="24"/>
      <c r="G210" s="24"/>
      <c r="H210" s="30"/>
      <c r="I210" s="24"/>
      <c r="J210" s="40"/>
      <c r="K210" s="24"/>
      <c r="L210" s="24"/>
      <c r="M210" s="24"/>
      <c r="N210" s="24"/>
      <c r="O210" s="24"/>
      <c r="P210" s="40"/>
      <c r="Q210" s="24"/>
      <c r="R210" s="24"/>
      <c r="S210" s="24"/>
      <c r="T210" s="24"/>
      <c r="U210" s="24"/>
      <c r="V210" s="40"/>
      <c r="W210" s="29"/>
      <c r="X210" s="40"/>
      <c r="Y210" s="40"/>
      <c r="Z210" s="40"/>
      <c r="AA210" s="40"/>
      <c r="AB210" s="4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30"/>
      <c r="BY210" s="30"/>
      <c r="BZ210" s="30"/>
      <c r="CA210" s="30"/>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row>
    <row r="211" spans="3:131" ht="12.75">
      <c r="C211" s="24"/>
      <c r="D211" s="24"/>
      <c r="E211" s="24"/>
      <c r="F211" s="24"/>
      <c r="G211" s="24"/>
      <c r="H211" s="30"/>
      <c r="I211" s="24"/>
      <c r="J211" s="40"/>
      <c r="K211" s="24"/>
      <c r="L211" s="24"/>
      <c r="M211" s="24"/>
      <c r="N211" s="24"/>
      <c r="O211" s="24"/>
      <c r="P211" s="40"/>
      <c r="Q211" s="24"/>
      <c r="R211" s="24"/>
      <c r="S211" s="24"/>
      <c r="T211" s="24"/>
      <c r="U211" s="24"/>
      <c r="V211" s="40"/>
      <c r="W211" s="29"/>
      <c r="X211" s="40"/>
      <c r="Y211" s="40"/>
      <c r="Z211" s="40"/>
      <c r="AA211" s="40"/>
      <c r="AB211" s="4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c r="BP211" s="30"/>
      <c r="BQ211" s="30"/>
      <c r="BR211" s="30"/>
      <c r="BS211" s="30"/>
      <c r="BT211" s="30"/>
      <c r="BU211" s="30"/>
      <c r="BV211" s="30"/>
      <c r="BW211" s="30"/>
      <c r="BX211" s="30"/>
      <c r="BY211" s="30"/>
      <c r="BZ211" s="30"/>
      <c r="CA211" s="30"/>
      <c r="CB211" s="30"/>
      <c r="CC211" s="30"/>
      <c r="CD211" s="30"/>
      <c r="CE211" s="30"/>
      <c r="CF211" s="30"/>
      <c r="CG211" s="30"/>
      <c r="CH211" s="30"/>
      <c r="CI211" s="30"/>
      <c r="CJ211" s="30"/>
      <c r="CK211" s="30"/>
      <c r="CL211" s="30"/>
      <c r="CM211" s="30"/>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0"/>
      <c r="DL211" s="30"/>
      <c r="DM211" s="30"/>
      <c r="DN211" s="30"/>
      <c r="DO211" s="30"/>
      <c r="DP211" s="30"/>
      <c r="DQ211" s="30"/>
      <c r="DR211" s="30"/>
      <c r="DS211" s="30"/>
      <c r="DT211" s="30"/>
      <c r="DU211" s="30"/>
      <c r="DV211" s="30"/>
      <c r="DW211" s="30"/>
      <c r="DX211" s="30"/>
      <c r="DY211" s="30"/>
      <c r="DZ211" s="30"/>
      <c r="EA211" s="30"/>
    </row>
    <row r="212" spans="3:131" ht="12.75">
      <c r="C212" s="24"/>
      <c r="D212" s="24"/>
      <c r="E212" s="24"/>
      <c r="F212" s="24"/>
      <c r="G212" s="24"/>
      <c r="H212" s="30"/>
      <c r="I212" s="24"/>
      <c r="J212" s="40"/>
      <c r="K212" s="24"/>
      <c r="L212" s="24"/>
      <c r="M212" s="24"/>
      <c r="N212" s="24"/>
      <c r="O212" s="24"/>
      <c r="P212" s="40"/>
      <c r="Q212" s="24"/>
      <c r="R212" s="24"/>
      <c r="S212" s="24"/>
      <c r="T212" s="24"/>
      <c r="U212" s="24"/>
      <c r="V212" s="40"/>
      <c r="W212" s="29"/>
      <c r="X212" s="40"/>
      <c r="Y212" s="40"/>
      <c r="Z212" s="40"/>
      <c r="AA212" s="40"/>
      <c r="AB212" s="4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c r="BP212" s="30"/>
      <c r="BQ212" s="30"/>
      <c r="BR212" s="30"/>
      <c r="BS212" s="30"/>
      <c r="BT212" s="30"/>
      <c r="BU212" s="30"/>
      <c r="BV212" s="30"/>
      <c r="BW212" s="30"/>
      <c r="BX212" s="30"/>
      <c r="BY212" s="30"/>
      <c r="BZ212" s="30"/>
      <c r="CA212" s="30"/>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0"/>
      <c r="DL212" s="30"/>
      <c r="DM212" s="30"/>
      <c r="DN212" s="30"/>
      <c r="DO212" s="30"/>
      <c r="DP212" s="30"/>
      <c r="DQ212" s="30"/>
      <c r="DR212" s="30"/>
      <c r="DS212" s="30"/>
      <c r="DT212" s="30"/>
      <c r="DU212" s="30"/>
      <c r="DV212" s="30"/>
      <c r="DW212" s="30"/>
      <c r="DX212" s="30"/>
      <c r="DY212" s="30"/>
      <c r="DZ212" s="30"/>
      <c r="EA212" s="30"/>
    </row>
    <row r="213" spans="3:131" ht="12.75">
      <c r="C213" s="24"/>
      <c r="D213" s="24"/>
      <c r="E213" s="24"/>
      <c r="F213" s="24"/>
      <c r="G213" s="24"/>
      <c r="H213" s="30"/>
      <c r="I213" s="24"/>
      <c r="J213" s="40"/>
      <c r="K213" s="24"/>
      <c r="L213" s="24"/>
      <c r="M213" s="24"/>
      <c r="N213" s="24"/>
      <c r="O213" s="24"/>
      <c r="P213" s="40"/>
      <c r="Q213" s="24"/>
      <c r="R213" s="24"/>
      <c r="S213" s="24"/>
      <c r="T213" s="24"/>
      <c r="U213" s="24"/>
      <c r="V213" s="40"/>
      <c r="W213" s="29"/>
      <c r="X213" s="40"/>
      <c r="Y213" s="40"/>
      <c r="Z213" s="40"/>
      <c r="AA213" s="40"/>
      <c r="AB213" s="4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0"/>
      <c r="BQ213" s="30"/>
      <c r="BR213" s="30"/>
      <c r="BS213" s="30"/>
      <c r="BT213" s="30"/>
      <c r="BU213" s="30"/>
      <c r="BV213" s="30"/>
      <c r="BW213" s="30"/>
      <c r="BX213" s="30"/>
      <c r="BY213" s="30"/>
      <c r="BZ213" s="30"/>
      <c r="CA213" s="30"/>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row>
    <row r="214" spans="3:131" ht="12.75">
      <c r="C214" s="24"/>
      <c r="D214" s="24"/>
      <c r="E214" s="24"/>
      <c r="F214" s="24"/>
      <c r="G214" s="24"/>
      <c r="H214" s="30"/>
      <c r="I214" s="24"/>
      <c r="J214" s="40"/>
      <c r="K214" s="24"/>
      <c r="L214" s="24"/>
      <c r="M214" s="24"/>
      <c r="N214" s="24"/>
      <c r="O214" s="24"/>
      <c r="P214" s="40"/>
      <c r="Q214" s="24"/>
      <c r="R214" s="24"/>
      <c r="S214" s="24"/>
      <c r="T214" s="24"/>
      <c r="U214" s="24"/>
      <c r="V214" s="40"/>
      <c r="W214" s="29"/>
      <c r="X214" s="40"/>
      <c r="Y214" s="40"/>
      <c r="Z214" s="40"/>
      <c r="AA214" s="40"/>
      <c r="AB214" s="4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0"/>
      <c r="BQ214" s="30"/>
      <c r="BR214" s="30"/>
      <c r="BS214" s="30"/>
      <c r="BT214" s="30"/>
      <c r="BU214" s="30"/>
      <c r="BV214" s="30"/>
      <c r="BW214" s="30"/>
      <c r="BX214" s="30"/>
      <c r="BY214" s="30"/>
      <c r="BZ214" s="30"/>
      <c r="CA214" s="30"/>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row>
    <row r="215" spans="3:131" ht="12.75">
      <c r="C215" s="24"/>
      <c r="D215" s="24"/>
      <c r="E215" s="24"/>
      <c r="F215" s="24"/>
      <c r="G215" s="24"/>
      <c r="H215" s="30"/>
      <c r="I215" s="24"/>
      <c r="J215" s="40"/>
      <c r="K215" s="24"/>
      <c r="L215" s="24"/>
      <c r="M215" s="24"/>
      <c r="N215" s="24"/>
      <c r="O215" s="24"/>
      <c r="P215" s="40"/>
      <c r="Q215" s="24"/>
      <c r="R215" s="24"/>
      <c r="S215" s="24"/>
      <c r="T215" s="24"/>
      <c r="U215" s="24"/>
      <c r="V215" s="40"/>
      <c r="W215" s="29"/>
      <c r="X215" s="40"/>
      <c r="Y215" s="40"/>
      <c r="Z215" s="40"/>
      <c r="AA215" s="40"/>
      <c r="AB215" s="4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c r="BM215" s="30"/>
      <c r="BN215" s="30"/>
      <c r="BO215" s="30"/>
      <c r="BP215" s="30"/>
      <c r="BQ215" s="30"/>
      <c r="BR215" s="30"/>
      <c r="BS215" s="30"/>
      <c r="BT215" s="30"/>
      <c r="BU215" s="30"/>
      <c r="BV215" s="30"/>
      <c r="BW215" s="30"/>
      <c r="BX215" s="30"/>
      <c r="BY215" s="30"/>
      <c r="BZ215" s="30"/>
      <c r="CA215" s="30"/>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c r="EA215" s="30"/>
    </row>
    <row r="216" spans="3:131" ht="12.75">
      <c r="C216" s="24"/>
      <c r="D216" s="24"/>
      <c r="E216" s="24"/>
      <c r="F216" s="24"/>
      <c r="G216" s="24"/>
      <c r="H216" s="30"/>
      <c r="I216" s="24"/>
      <c r="J216" s="40"/>
      <c r="K216" s="24"/>
      <c r="L216" s="24"/>
      <c r="M216" s="24"/>
      <c r="N216" s="24"/>
      <c r="O216" s="24"/>
      <c r="P216" s="40"/>
      <c r="Q216" s="24"/>
      <c r="R216" s="24"/>
      <c r="S216" s="24"/>
      <c r="T216" s="24"/>
      <c r="U216" s="24"/>
      <c r="V216" s="40"/>
      <c r="W216" s="29"/>
      <c r="X216" s="40"/>
      <c r="Y216" s="40"/>
      <c r="Z216" s="40"/>
      <c r="AA216" s="40"/>
      <c r="AB216" s="4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row>
    <row r="217" spans="3:131" ht="12.75">
      <c r="C217" s="24"/>
      <c r="D217" s="24"/>
      <c r="E217" s="24"/>
      <c r="F217" s="24"/>
      <c r="G217" s="24"/>
      <c r="H217" s="30"/>
      <c r="I217" s="24"/>
      <c r="J217" s="40"/>
      <c r="K217" s="24"/>
      <c r="L217" s="24"/>
      <c r="M217" s="24"/>
      <c r="N217" s="24"/>
      <c r="O217" s="24"/>
      <c r="P217" s="40"/>
      <c r="Q217" s="24"/>
      <c r="R217" s="24"/>
      <c r="S217" s="24"/>
      <c r="T217" s="24"/>
      <c r="U217" s="24"/>
      <c r="V217" s="40"/>
      <c r="W217" s="29"/>
      <c r="X217" s="40"/>
      <c r="Y217" s="40"/>
      <c r="Z217" s="40"/>
      <c r="AA217" s="40"/>
      <c r="AB217" s="4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0"/>
      <c r="BQ217" s="30"/>
      <c r="BR217" s="30"/>
      <c r="BS217" s="30"/>
      <c r="BT217" s="30"/>
      <c r="BU217" s="30"/>
      <c r="BV217" s="30"/>
      <c r="BW217" s="30"/>
      <c r="BX217" s="30"/>
      <c r="BY217" s="30"/>
      <c r="BZ217" s="30"/>
      <c r="CA217" s="30"/>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row>
    <row r="218" spans="3:131" ht="12.75">
      <c r="C218" s="24"/>
      <c r="D218" s="24"/>
      <c r="E218" s="24"/>
      <c r="F218" s="24"/>
      <c r="G218" s="24"/>
      <c r="H218" s="30"/>
      <c r="I218" s="24"/>
      <c r="J218" s="40"/>
      <c r="K218" s="24"/>
      <c r="L218" s="24"/>
      <c r="M218" s="24"/>
      <c r="N218" s="24"/>
      <c r="O218" s="24"/>
      <c r="P218" s="40"/>
      <c r="Q218" s="24"/>
      <c r="R218" s="24"/>
      <c r="S218" s="24"/>
      <c r="T218" s="24"/>
      <c r="U218" s="24"/>
      <c r="V218" s="40"/>
      <c r="W218" s="29"/>
      <c r="X218" s="40"/>
      <c r="Y218" s="40"/>
      <c r="Z218" s="40"/>
      <c r="AA218" s="40"/>
      <c r="AB218" s="4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0"/>
      <c r="BL218" s="30"/>
      <c r="BM218" s="30"/>
      <c r="BN218" s="30"/>
      <c r="BO218" s="30"/>
      <c r="BP218" s="30"/>
      <c r="BQ218" s="30"/>
      <c r="BR218" s="30"/>
      <c r="BS218" s="30"/>
      <c r="BT218" s="30"/>
      <c r="BU218" s="30"/>
      <c r="BV218" s="30"/>
      <c r="BW218" s="30"/>
      <c r="BX218" s="30"/>
      <c r="BY218" s="30"/>
      <c r="BZ218" s="30"/>
      <c r="CA218" s="30"/>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c r="DE218" s="30"/>
      <c r="DF218" s="30"/>
      <c r="DG218" s="30"/>
      <c r="DH218" s="30"/>
      <c r="DI218" s="30"/>
      <c r="DJ218" s="30"/>
      <c r="DK218" s="30"/>
      <c r="DL218" s="30"/>
      <c r="DM218" s="30"/>
      <c r="DN218" s="30"/>
      <c r="DO218" s="30"/>
      <c r="DP218" s="30"/>
      <c r="DQ218" s="30"/>
      <c r="DR218" s="30"/>
      <c r="DS218" s="30"/>
      <c r="DT218" s="30"/>
      <c r="DU218" s="30"/>
      <c r="DV218" s="30"/>
      <c r="DW218" s="30"/>
      <c r="DX218" s="30"/>
      <c r="DY218" s="30"/>
      <c r="DZ218" s="30"/>
      <c r="EA218" s="30"/>
    </row>
    <row r="219" spans="3:131" ht="12.75">
      <c r="C219" s="24"/>
      <c r="D219" s="24"/>
      <c r="E219" s="24"/>
      <c r="F219" s="24"/>
      <c r="G219" s="24"/>
      <c r="H219" s="30"/>
      <c r="I219" s="24"/>
      <c r="J219" s="40"/>
      <c r="K219" s="24"/>
      <c r="L219" s="24"/>
      <c r="M219" s="24"/>
      <c r="N219" s="24"/>
      <c r="O219" s="24"/>
      <c r="P219" s="40"/>
      <c r="Q219" s="24"/>
      <c r="R219" s="24"/>
      <c r="S219" s="24"/>
      <c r="T219" s="24"/>
      <c r="U219" s="24"/>
      <c r="V219" s="40"/>
      <c r="W219" s="29"/>
      <c r="X219" s="40"/>
      <c r="Y219" s="40"/>
      <c r="Z219" s="40"/>
      <c r="AA219" s="40"/>
      <c r="AB219" s="4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c r="BX219" s="30"/>
      <c r="BY219" s="30"/>
      <c r="BZ219" s="30"/>
      <c r="CA219" s="30"/>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c r="DB219" s="30"/>
      <c r="DC219" s="30"/>
      <c r="DD219" s="30"/>
      <c r="DE219" s="30"/>
      <c r="DF219" s="30"/>
      <c r="DG219" s="30"/>
      <c r="DH219" s="30"/>
      <c r="DI219" s="30"/>
      <c r="DJ219" s="30"/>
      <c r="DK219" s="30"/>
      <c r="DL219" s="30"/>
      <c r="DM219" s="30"/>
      <c r="DN219" s="30"/>
      <c r="DO219" s="30"/>
      <c r="DP219" s="30"/>
      <c r="DQ219" s="30"/>
      <c r="DR219" s="30"/>
      <c r="DS219" s="30"/>
      <c r="DT219" s="30"/>
      <c r="DU219" s="30"/>
      <c r="DV219" s="30"/>
      <c r="DW219" s="30"/>
      <c r="DX219" s="30"/>
      <c r="DY219" s="30"/>
      <c r="DZ219" s="30"/>
      <c r="EA219" s="30"/>
    </row>
    <row r="220" spans="3:131" ht="12.75">
      <c r="C220" s="24"/>
      <c r="D220" s="24"/>
      <c r="E220" s="24"/>
      <c r="F220" s="24"/>
      <c r="G220" s="24"/>
      <c r="H220" s="30"/>
      <c r="I220" s="24"/>
      <c r="J220" s="40"/>
      <c r="K220" s="24"/>
      <c r="L220" s="24"/>
      <c r="M220" s="24"/>
      <c r="N220" s="24"/>
      <c r="O220" s="24"/>
      <c r="P220" s="40"/>
      <c r="Q220" s="24"/>
      <c r="R220" s="24"/>
      <c r="S220" s="24"/>
      <c r="T220" s="24"/>
      <c r="U220" s="24"/>
      <c r="V220" s="40"/>
      <c r="W220" s="29"/>
      <c r="X220" s="40"/>
      <c r="Y220" s="40"/>
      <c r="Z220" s="40"/>
      <c r="AA220" s="40"/>
      <c r="AB220" s="4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c r="BP220" s="30"/>
      <c r="BQ220" s="30"/>
      <c r="BR220" s="30"/>
      <c r="BS220" s="30"/>
      <c r="BT220" s="30"/>
      <c r="BU220" s="30"/>
      <c r="BV220" s="30"/>
      <c r="BW220" s="30"/>
      <c r="BX220" s="30"/>
      <c r="BY220" s="30"/>
      <c r="BZ220" s="30"/>
      <c r="CA220" s="30"/>
      <c r="CB220" s="30"/>
      <c r="CC220" s="30"/>
      <c r="CD220" s="30"/>
      <c r="CE220" s="30"/>
      <c r="CF220" s="30"/>
      <c r="CG220" s="30"/>
      <c r="CH220" s="30"/>
      <c r="CI220" s="30"/>
      <c r="CJ220" s="30"/>
      <c r="CK220" s="30"/>
      <c r="CL220" s="30"/>
      <c r="CM220" s="30"/>
      <c r="CN220" s="30"/>
      <c r="CO220" s="30"/>
      <c r="CP220" s="30"/>
      <c r="CQ220" s="30"/>
      <c r="CR220" s="30"/>
      <c r="CS220" s="30"/>
      <c r="CT220" s="30"/>
      <c r="CU220" s="30"/>
      <c r="CV220" s="30"/>
      <c r="CW220" s="30"/>
      <c r="CX220" s="30"/>
      <c r="CY220" s="30"/>
      <c r="CZ220" s="30"/>
      <c r="DA220" s="30"/>
      <c r="DB220" s="30"/>
      <c r="DC220" s="30"/>
      <c r="DD220" s="30"/>
      <c r="DE220" s="30"/>
      <c r="DF220" s="30"/>
      <c r="DG220" s="30"/>
      <c r="DH220" s="30"/>
      <c r="DI220" s="30"/>
      <c r="DJ220" s="30"/>
      <c r="DK220" s="30"/>
      <c r="DL220" s="30"/>
      <c r="DM220" s="30"/>
      <c r="DN220" s="30"/>
      <c r="DO220" s="30"/>
      <c r="DP220" s="30"/>
      <c r="DQ220" s="30"/>
      <c r="DR220" s="30"/>
      <c r="DS220" s="30"/>
      <c r="DT220" s="30"/>
      <c r="DU220" s="30"/>
      <c r="DV220" s="30"/>
      <c r="DW220" s="30"/>
      <c r="DX220" s="30"/>
      <c r="DY220" s="30"/>
      <c r="DZ220" s="30"/>
      <c r="EA220" s="30"/>
    </row>
    <row r="221" spans="3:131" ht="12.75">
      <c r="C221" s="24"/>
      <c r="D221" s="24"/>
      <c r="E221" s="24"/>
      <c r="F221" s="24"/>
      <c r="G221" s="24"/>
      <c r="H221" s="30"/>
      <c r="I221" s="24"/>
      <c r="J221" s="40"/>
      <c r="K221" s="24"/>
      <c r="L221" s="24"/>
      <c r="M221" s="24"/>
      <c r="N221" s="24"/>
      <c r="O221" s="24"/>
      <c r="P221" s="40"/>
      <c r="Q221" s="24"/>
      <c r="R221" s="24"/>
      <c r="S221" s="24"/>
      <c r="T221" s="24"/>
      <c r="U221" s="24"/>
      <c r="V221" s="40"/>
      <c r="W221" s="29"/>
      <c r="X221" s="40"/>
      <c r="Y221" s="40"/>
      <c r="Z221" s="40"/>
      <c r="AA221" s="40"/>
      <c r="AB221" s="4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0"/>
      <c r="BQ221" s="30"/>
      <c r="BR221" s="30"/>
      <c r="BS221" s="30"/>
      <c r="BT221" s="30"/>
      <c r="BU221" s="30"/>
      <c r="BV221" s="30"/>
      <c r="BW221" s="30"/>
      <c r="BX221" s="30"/>
      <c r="BY221" s="30"/>
      <c r="BZ221" s="30"/>
      <c r="CA221" s="30"/>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c r="DE221" s="30"/>
      <c r="DF221" s="30"/>
      <c r="DG221" s="30"/>
      <c r="DH221" s="30"/>
      <c r="DI221" s="30"/>
      <c r="DJ221" s="30"/>
      <c r="DK221" s="30"/>
      <c r="DL221" s="30"/>
      <c r="DM221" s="30"/>
      <c r="DN221" s="30"/>
      <c r="DO221" s="30"/>
      <c r="DP221" s="30"/>
      <c r="DQ221" s="30"/>
      <c r="DR221" s="30"/>
      <c r="DS221" s="30"/>
      <c r="DT221" s="30"/>
      <c r="DU221" s="30"/>
      <c r="DV221" s="30"/>
      <c r="DW221" s="30"/>
      <c r="DX221" s="30"/>
      <c r="DY221" s="30"/>
      <c r="DZ221" s="30"/>
      <c r="EA221" s="30"/>
    </row>
    <row r="222" spans="3:131" ht="12.75">
      <c r="C222" s="24"/>
      <c r="D222" s="24"/>
      <c r="E222" s="24"/>
      <c r="F222" s="24"/>
      <c r="G222" s="24"/>
      <c r="H222" s="30"/>
      <c r="I222" s="24"/>
      <c r="J222" s="40"/>
      <c r="K222" s="24"/>
      <c r="L222" s="24"/>
      <c r="M222" s="24"/>
      <c r="N222" s="24"/>
      <c r="O222" s="24"/>
      <c r="P222" s="40"/>
      <c r="Q222" s="24"/>
      <c r="R222" s="24"/>
      <c r="S222" s="24"/>
      <c r="T222" s="24"/>
      <c r="U222" s="24"/>
      <c r="V222" s="40"/>
      <c r="W222" s="29"/>
      <c r="X222" s="40"/>
      <c r="Y222" s="40"/>
      <c r="Z222" s="40"/>
      <c r="AA222" s="40"/>
      <c r="AB222" s="4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0"/>
      <c r="BQ222" s="30"/>
      <c r="BR222" s="30"/>
      <c r="BS222" s="30"/>
      <c r="BT222" s="30"/>
      <c r="BU222" s="30"/>
      <c r="BV222" s="30"/>
      <c r="BW222" s="30"/>
      <c r="BX222" s="30"/>
      <c r="BY222" s="30"/>
      <c r="BZ222" s="30"/>
      <c r="CA222" s="30"/>
      <c r="CB222" s="30"/>
      <c r="CC222" s="30"/>
      <c r="CD222" s="30"/>
      <c r="CE222" s="30"/>
      <c r="CF222" s="30"/>
      <c r="CG222" s="30"/>
      <c r="CH222" s="30"/>
      <c r="CI222" s="30"/>
      <c r="CJ222" s="30"/>
      <c r="CK222" s="30"/>
      <c r="CL222" s="30"/>
      <c r="CM222" s="30"/>
      <c r="CN222" s="30"/>
      <c r="CO222" s="30"/>
      <c r="CP222" s="30"/>
      <c r="CQ222" s="30"/>
      <c r="CR222" s="30"/>
      <c r="CS222" s="30"/>
      <c r="CT222" s="30"/>
      <c r="CU222" s="30"/>
      <c r="CV222" s="30"/>
      <c r="CW222" s="30"/>
      <c r="CX222" s="30"/>
      <c r="CY222" s="30"/>
      <c r="CZ222" s="30"/>
      <c r="DA222" s="30"/>
      <c r="DB222" s="30"/>
      <c r="DC222" s="30"/>
      <c r="DD222" s="30"/>
      <c r="DE222" s="30"/>
      <c r="DF222" s="30"/>
      <c r="DG222" s="30"/>
      <c r="DH222" s="30"/>
      <c r="DI222" s="30"/>
      <c r="DJ222" s="30"/>
      <c r="DK222" s="30"/>
      <c r="DL222" s="30"/>
      <c r="DM222" s="30"/>
      <c r="DN222" s="30"/>
      <c r="DO222" s="30"/>
      <c r="DP222" s="30"/>
      <c r="DQ222" s="30"/>
      <c r="DR222" s="30"/>
      <c r="DS222" s="30"/>
      <c r="DT222" s="30"/>
      <c r="DU222" s="30"/>
      <c r="DV222" s="30"/>
      <c r="DW222" s="30"/>
      <c r="DX222" s="30"/>
      <c r="DY222" s="30"/>
      <c r="DZ222" s="30"/>
      <c r="EA222" s="30"/>
    </row>
    <row r="223" spans="3:131" ht="12.75">
      <c r="C223" s="24"/>
      <c r="D223" s="24"/>
      <c r="E223" s="24"/>
      <c r="F223" s="24"/>
      <c r="G223" s="24"/>
      <c r="H223" s="30"/>
      <c r="I223" s="24"/>
      <c r="J223" s="40"/>
      <c r="K223" s="24"/>
      <c r="L223" s="24"/>
      <c r="M223" s="24"/>
      <c r="N223" s="24"/>
      <c r="O223" s="24"/>
      <c r="P223" s="40"/>
      <c r="Q223" s="24"/>
      <c r="R223" s="24"/>
      <c r="S223" s="24"/>
      <c r="T223" s="24"/>
      <c r="U223" s="24"/>
      <c r="V223" s="40"/>
      <c r="W223" s="29"/>
      <c r="X223" s="40"/>
      <c r="Y223" s="40"/>
      <c r="Z223" s="40"/>
      <c r="AA223" s="40"/>
      <c r="AB223" s="4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c r="BP223" s="30"/>
      <c r="BQ223" s="30"/>
      <c r="BR223" s="30"/>
      <c r="BS223" s="30"/>
      <c r="BT223" s="30"/>
      <c r="BU223" s="30"/>
      <c r="BV223" s="30"/>
      <c r="BW223" s="30"/>
      <c r="BX223" s="30"/>
      <c r="BY223" s="30"/>
      <c r="BZ223" s="30"/>
      <c r="CA223" s="30"/>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c r="DE223" s="30"/>
      <c r="DF223" s="30"/>
      <c r="DG223" s="30"/>
      <c r="DH223" s="30"/>
      <c r="DI223" s="30"/>
      <c r="DJ223" s="30"/>
      <c r="DK223" s="30"/>
      <c r="DL223" s="30"/>
      <c r="DM223" s="30"/>
      <c r="DN223" s="30"/>
      <c r="DO223" s="30"/>
      <c r="DP223" s="30"/>
      <c r="DQ223" s="30"/>
      <c r="DR223" s="30"/>
      <c r="DS223" s="30"/>
      <c r="DT223" s="30"/>
      <c r="DU223" s="30"/>
      <c r="DV223" s="30"/>
      <c r="DW223" s="30"/>
      <c r="DX223" s="30"/>
      <c r="DY223" s="30"/>
      <c r="DZ223" s="30"/>
      <c r="EA223" s="30"/>
    </row>
    <row r="224" spans="3:131" ht="12.75">
      <c r="C224" s="24"/>
      <c r="D224" s="24"/>
      <c r="E224" s="24"/>
      <c r="F224" s="24"/>
      <c r="G224" s="24"/>
      <c r="H224" s="30"/>
      <c r="I224" s="24"/>
      <c r="J224" s="40"/>
      <c r="K224" s="24"/>
      <c r="L224" s="24"/>
      <c r="M224" s="24"/>
      <c r="N224" s="24"/>
      <c r="O224" s="24"/>
      <c r="P224" s="40"/>
      <c r="Q224" s="24"/>
      <c r="R224" s="24"/>
      <c r="S224" s="24"/>
      <c r="T224" s="24"/>
      <c r="U224" s="24"/>
      <c r="V224" s="40"/>
      <c r="W224" s="29"/>
      <c r="X224" s="40"/>
      <c r="Y224" s="40"/>
      <c r="Z224" s="40"/>
      <c r="AA224" s="40"/>
      <c r="AB224" s="4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c r="BI224" s="30"/>
      <c r="BJ224" s="30"/>
      <c r="BK224" s="30"/>
      <c r="BL224" s="30"/>
      <c r="BM224" s="30"/>
      <c r="BN224" s="30"/>
      <c r="BO224" s="30"/>
      <c r="BP224" s="30"/>
      <c r="BQ224" s="30"/>
      <c r="BR224" s="30"/>
      <c r="BS224" s="30"/>
      <c r="BT224" s="30"/>
      <c r="BU224" s="30"/>
      <c r="BV224" s="30"/>
      <c r="BW224" s="30"/>
      <c r="BX224" s="30"/>
      <c r="BY224" s="30"/>
      <c r="BZ224" s="30"/>
      <c r="CA224" s="30"/>
      <c r="CB224" s="30"/>
      <c r="CC224" s="30"/>
      <c r="CD224" s="30"/>
      <c r="CE224" s="30"/>
      <c r="CF224" s="30"/>
      <c r="CG224" s="30"/>
      <c r="CH224" s="30"/>
      <c r="CI224" s="30"/>
      <c r="CJ224" s="30"/>
      <c r="CK224" s="30"/>
      <c r="CL224" s="30"/>
      <c r="CM224" s="30"/>
      <c r="CN224" s="30"/>
      <c r="CO224" s="30"/>
      <c r="CP224" s="30"/>
      <c r="CQ224" s="30"/>
      <c r="CR224" s="30"/>
      <c r="CS224" s="30"/>
      <c r="CT224" s="30"/>
      <c r="CU224" s="30"/>
      <c r="CV224" s="30"/>
      <c r="CW224" s="30"/>
      <c r="CX224" s="30"/>
      <c r="CY224" s="30"/>
      <c r="CZ224" s="30"/>
      <c r="DA224" s="30"/>
      <c r="DB224" s="30"/>
      <c r="DC224" s="30"/>
      <c r="DD224" s="30"/>
      <c r="DE224" s="30"/>
      <c r="DF224" s="30"/>
      <c r="DG224" s="30"/>
      <c r="DH224" s="30"/>
      <c r="DI224" s="30"/>
      <c r="DJ224" s="30"/>
      <c r="DK224" s="30"/>
      <c r="DL224" s="30"/>
      <c r="DM224" s="30"/>
      <c r="DN224" s="30"/>
      <c r="DO224" s="30"/>
      <c r="DP224" s="30"/>
      <c r="DQ224" s="30"/>
      <c r="DR224" s="30"/>
      <c r="DS224" s="30"/>
      <c r="DT224" s="30"/>
      <c r="DU224" s="30"/>
      <c r="DV224" s="30"/>
      <c r="DW224" s="30"/>
      <c r="DX224" s="30"/>
      <c r="DY224" s="30"/>
      <c r="DZ224" s="30"/>
      <c r="EA224" s="30"/>
    </row>
    <row r="225" spans="3:131" ht="12.75">
      <c r="C225" s="24"/>
      <c r="D225" s="24"/>
      <c r="E225" s="24"/>
      <c r="F225" s="24"/>
      <c r="G225" s="24"/>
      <c r="H225" s="30"/>
      <c r="I225" s="24"/>
      <c r="J225" s="40"/>
      <c r="K225" s="24"/>
      <c r="L225" s="24"/>
      <c r="M225" s="24"/>
      <c r="N225" s="24"/>
      <c r="O225" s="24"/>
      <c r="P225" s="40"/>
      <c r="Q225" s="24"/>
      <c r="R225" s="24"/>
      <c r="S225" s="24"/>
      <c r="T225" s="24"/>
      <c r="U225" s="24"/>
      <c r="V225" s="40"/>
      <c r="W225" s="29"/>
      <c r="X225" s="40"/>
      <c r="Y225" s="40"/>
      <c r="Z225" s="40"/>
      <c r="AA225" s="40"/>
      <c r="AB225" s="4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c r="BM225" s="30"/>
      <c r="BN225" s="30"/>
      <c r="BO225" s="30"/>
      <c r="BP225" s="30"/>
      <c r="BQ225" s="30"/>
      <c r="BR225" s="30"/>
      <c r="BS225" s="30"/>
      <c r="BT225" s="30"/>
      <c r="BU225" s="30"/>
      <c r="BV225" s="30"/>
      <c r="BW225" s="30"/>
      <c r="BX225" s="30"/>
      <c r="BY225" s="30"/>
      <c r="BZ225" s="30"/>
      <c r="CA225" s="30"/>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c r="DE225" s="30"/>
      <c r="DF225" s="30"/>
      <c r="DG225" s="30"/>
      <c r="DH225" s="30"/>
      <c r="DI225" s="30"/>
      <c r="DJ225" s="30"/>
      <c r="DK225" s="30"/>
      <c r="DL225" s="30"/>
      <c r="DM225" s="30"/>
      <c r="DN225" s="30"/>
      <c r="DO225" s="30"/>
      <c r="DP225" s="30"/>
      <c r="DQ225" s="30"/>
      <c r="DR225" s="30"/>
      <c r="DS225" s="30"/>
      <c r="DT225" s="30"/>
      <c r="DU225" s="30"/>
      <c r="DV225" s="30"/>
      <c r="DW225" s="30"/>
      <c r="DX225" s="30"/>
      <c r="DY225" s="30"/>
      <c r="DZ225" s="30"/>
      <c r="EA225" s="30"/>
    </row>
    <row r="226" spans="3:131" ht="12.75">
      <c r="C226" s="24"/>
      <c r="D226" s="24"/>
      <c r="E226" s="24"/>
      <c r="F226" s="24"/>
      <c r="G226" s="24"/>
      <c r="H226" s="30"/>
      <c r="I226" s="24"/>
      <c r="J226" s="40"/>
      <c r="K226" s="24"/>
      <c r="L226" s="24"/>
      <c r="M226" s="24"/>
      <c r="N226" s="24"/>
      <c r="O226" s="24"/>
      <c r="P226" s="40"/>
      <c r="Q226" s="24"/>
      <c r="R226" s="24"/>
      <c r="S226" s="24"/>
      <c r="T226" s="24"/>
      <c r="U226" s="24"/>
      <c r="V226" s="40"/>
      <c r="W226" s="29"/>
      <c r="X226" s="40"/>
      <c r="Y226" s="40"/>
      <c r="Z226" s="40"/>
      <c r="AA226" s="40"/>
      <c r="AB226" s="4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30"/>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row>
    <row r="227" spans="3:131" ht="12.75">
      <c r="C227" s="24"/>
      <c r="D227" s="24"/>
      <c r="E227" s="24"/>
      <c r="F227" s="24"/>
      <c r="G227" s="24"/>
      <c r="H227" s="30"/>
      <c r="I227" s="24"/>
      <c r="J227" s="40"/>
      <c r="K227" s="24"/>
      <c r="L227" s="24"/>
      <c r="M227" s="24"/>
      <c r="N227" s="24"/>
      <c r="O227" s="24"/>
      <c r="P227" s="40"/>
      <c r="Q227" s="24"/>
      <c r="R227" s="24"/>
      <c r="S227" s="24"/>
      <c r="T227" s="24"/>
      <c r="U227" s="24"/>
      <c r="V227" s="40"/>
      <c r="W227" s="29"/>
      <c r="X227" s="40"/>
      <c r="Y227" s="40"/>
      <c r="Z227" s="40"/>
      <c r="AA227" s="40"/>
      <c r="AB227" s="4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0"/>
      <c r="BL227" s="30"/>
      <c r="BM227" s="30"/>
      <c r="BN227" s="30"/>
      <c r="BO227" s="30"/>
      <c r="BP227" s="30"/>
      <c r="BQ227" s="30"/>
      <c r="BR227" s="30"/>
      <c r="BS227" s="30"/>
      <c r="BT227" s="30"/>
      <c r="BU227" s="30"/>
      <c r="BV227" s="30"/>
      <c r="BW227" s="30"/>
      <c r="BX227" s="30"/>
      <c r="BY227" s="30"/>
      <c r="BZ227" s="30"/>
      <c r="CA227" s="30"/>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c r="DE227" s="30"/>
      <c r="DF227" s="30"/>
      <c r="DG227" s="30"/>
      <c r="DH227" s="30"/>
      <c r="DI227" s="30"/>
      <c r="DJ227" s="30"/>
      <c r="DK227" s="30"/>
      <c r="DL227" s="30"/>
      <c r="DM227" s="30"/>
      <c r="DN227" s="30"/>
      <c r="DO227" s="30"/>
      <c r="DP227" s="30"/>
      <c r="DQ227" s="30"/>
      <c r="DR227" s="30"/>
      <c r="DS227" s="30"/>
      <c r="DT227" s="30"/>
      <c r="DU227" s="30"/>
      <c r="DV227" s="30"/>
      <c r="DW227" s="30"/>
      <c r="DX227" s="30"/>
      <c r="DY227" s="30"/>
      <c r="DZ227" s="30"/>
      <c r="EA227" s="30"/>
    </row>
    <row r="228" spans="3:131" ht="12.75">
      <c r="C228" s="24"/>
      <c r="D228" s="24"/>
      <c r="E228" s="24"/>
      <c r="F228" s="24"/>
      <c r="G228" s="24"/>
      <c r="H228" s="30"/>
      <c r="I228" s="24"/>
      <c r="J228" s="40"/>
      <c r="K228" s="24"/>
      <c r="L228" s="24"/>
      <c r="M228" s="24"/>
      <c r="N228" s="24"/>
      <c r="O228" s="24"/>
      <c r="P228" s="40"/>
      <c r="Q228" s="24"/>
      <c r="R228" s="24"/>
      <c r="S228" s="24"/>
      <c r="T228" s="24"/>
      <c r="U228" s="24"/>
      <c r="V228" s="40"/>
      <c r="W228" s="29"/>
      <c r="X228" s="40"/>
      <c r="Y228" s="40"/>
      <c r="Z228" s="40"/>
      <c r="AA228" s="40"/>
      <c r="AB228" s="4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30"/>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row>
    <row r="229" spans="3:131" ht="12.75">
      <c r="C229" s="24"/>
      <c r="D229" s="24"/>
      <c r="E229" s="24"/>
      <c r="F229" s="24"/>
      <c r="G229" s="24"/>
      <c r="H229" s="30"/>
      <c r="I229" s="24"/>
      <c r="J229" s="40"/>
      <c r="K229" s="24"/>
      <c r="L229" s="24"/>
      <c r="M229" s="24"/>
      <c r="N229" s="24"/>
      <c r="O229" s="24"/>
      <c r="P229" s="40"/>
      <c r="Q229" s="24"/>
      <c r="R229" s="24"/>
      <c r="S229" s="24"/>
      <c r="T229" s="24"/>
      <c r="U229" s="24"/>
      <c r="V229" s="40"/>
      <c r="W229" s="29"/>
      <c r="X229" s="40"/>
      <c r="Y229" s="40"/>
      <c r="Z229" s="40"/>
      <c r="AA229" s="40"/>
      <c r="AB229" s="4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c r="BX229" s="30"/>
      <c r="BY229" s="30"/>
      <c r="BZ229" s="30"/>
      <c r="CA229" s="30"/>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c r="DE229" s="30"/>
      <c r="DF229" s="30"/>
      <c r="DG229" s="30"/>
      <c r="DH229" s="30"/>
      <c r="DI229" s="30"/>
      <c r="DJ229" s="30"/>
      <c r="DK229" s="30"/>
      <c r="DL229" s="30"/>
      <c r="DM229" s="30"/>
      <c r="DN229" s="30"/>
      <c r="DO229" s="30"/>
      <c r="DP229" s="30"/>
      <c r="DQ229" s="30"/>
      <c r="DR229" s="30"/>
      <c r="DS229" s="30"/>
      <c r="DT229" s="30"/>
      <c r="DU229" s="30"/>
      <c r="DV229" s="30"/>
      <c r="DW229" s="30"/>
      <c r="DX229" s="30"/>
      <c r="DY229" s="30"/>
      <c r="DZ229" s="30"/>
      <c r="EA229" s="30"/>
    </row>
    <row r="230" spans="3:131" ht="12.75">
      <c r="C230" s="24"/>
      <c r="D230" s="24"/>
      <c r="E230" s="24"/>
      <c r="F230" s="24"/>
      <c r="G230" s="24"/>
      <c r="H230" s="30"/>
      <c r="I230" s="24"/>
      <c r="J230" s="40"/>
      <c r="K230" s="24"/>
      <c r="L230" s="24"/>
      <c r="M230" s="24"/>
      <c r="N230" s="24"/>
      <c r="O230" s="24"/>
      <c r="P230" s="40"/>
      <c r="Q230" s="24"/>
      <c r="R230" s="24"/>
      <c r="S230" s="24"/>
      <c r="T230" s="24"/>
      <c r="U230" s="24"/>
      <c r="V230" s="40"/>
      <c r="W230" s="29"/>
      <c r="X230" s="40"/>
      <c r="Y230" s="40"/>
      <c r="Z230" s="40"/>
      <c r="AA230" s="40"/>
      <c r="AB230" s="4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c r="BX230" s="30"/>
      <c r="BY230" s="30"/>
      <c r="BZ230" s="30"/>
      <c r="CA230" s="30"/>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c r="DE230" s="30"/>
      <c r="DF230" s="30"/>
      <c r="DG230" s="30"/>
      <c r="DH230" s="30"/>
      <c r="DI230" s="30"/>
      <c r="DJ230" s="30"/>
      <c r="DK230" s="30"/>
      <c r="DL230" s="30"/>
      <c r="DM230" s="30"/>
      <c r="DN230" s="30"/>
      <c r="DO230" s="30"/>
      <c r="DP230" s="30"/>
      <c r="DQ230" s="30"/>
      <c r="DR230" s="30"/>
      <c r="DS230" s="30"/>
      <c r="DT230" s="30"/>
      <c r="DU230" s="30"/>
      <c r="DV230" s="30"/>
      <c r="DW230" s="30"/>
      <c r="DX230" s="30"/>
      <c r="DY230" s="30"/>
      <c r="DZ230" s="30"/>
      <c r="EA230" s="30"/>
    </row>
    <row r="231" spans="3:131" ht="12.75">
      <c r="C231" s="24"/>
      <c r="D231" s="24"/>
      <c r="E231" s="24"/>
      <c r="F231" s="24"/>
      <c r="G231" s="24"/>
      <c r="H231" s="30"/>
      <c r="I231" s="24"/>
      <c r="J231" s="40"/>
      <c r="K231" s="24"/>
      <c r="L231" s="24"/>
      <c r="M231" s="24"/>
      <c r="N231" s="24"/>
      <c r="O231" s="24"/>
      <c r="P231" s="40"/>
      <c r="Q231" s="24"/>
      <c r="R231" s="24"/>
      <c r="S231" s="24"/>
      <c r="T231" s="24"/>
      <c r="U231" s="24"/>
      <c r="V231" s="40"/>
      <c r="W231" s="29"/>
      <c r="X231" s="40"/>
      <c r="Y231" s="40"/>
      <c r="Z231" s="40"/>
      <c r="AA231" s="40"/>
      <c r="AB231" s="4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30"/>
      <c r="BY231" s="30"/>
      <c r="BZ231" s="30"/>
      <c r="CA231" s="30"/>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row>
    <row r="232" spans="3:131" ht="12.75">
      <c r="C232" s="24"/>
      <c r="D232" s="24"/>
      <c r="E232" s="24"/>
      <c r="F232" s="24"/>
      <c r="G232" s="24"/>
      <c r="H232" s="30"/>
      <c r="I232" s="24"/>
      <c r="J232" s="40"/>
      <c r="K232" s="24"/>
      <c r="L232" s="24"/>
      <c r="M232" s="24"/>
      <c r="N232" s="24"/>
      <c r="O232" s="24"/>
      <c r="P232" s="40"/>
      <c r="Q232" s="24"/>
      <c r="R232" s="24"/>
      <c r="S232" s="24"/>
      <c r="T232" s="24"/>
      <c r="U232" s="24"/>
      <c r="V232" s="40"/>
      <c r="W232" s="29"/>
      <c r="X232" s="40"/>
      <c r="Y232" s="40"/>
      <c r="Z232" s="40"/>
      <c r="AA232" s="40"/>
      <c r="AB232" s="4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c r="BX232" s="30"/>
      <c r="BY232" s="30"/>
      <c r="BZ232" s="30"/>
      <c r="CA232" s="30"/>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c r="DE232" s="30"/>
      <c r="DF232" s="30"/>
      <c r="DG232" s="30"/>
      <c r="DH232" s="30"/>
      <c r="DI232" s="30"/>
      <c r="DJ232" s="30"/>
      <c r="DK232" s="30"/>
      <c r="DL232" s="30"/>
      <c r="DM232" s="30"/>
      <c r="DN232" s="30"/>
      <c r="DO232" s="30"/>
      <c r="DP232" s="30"/>
      <c r="DQ232" s="30"/>
      <c r="DR232" s="30"/>
      <c r="DS232" s="30"/>
      <c r="DT232" s="30"/>
      <c r="DU232" s="30"/>
      <c r="DV232" s="30"/>
      <c r="DW232" s="30"/>
      <c r="DX232" s="30"/>
      <c r="DY232" s="30"/>
      <c r="DZ232" s="30"/>
      <c r="EA232" s="30"/>
    </row>
    <row r="233" spans="3:131" ht="12.75">
      <c r="C233" s="24"/>
      <c r="D233" s="24"/>
      <c r="E233" s="24"/>
      <c r="F233" s="24"/>
      <c r="G233" s="24"/>
      <c r="H233" s="30"/>
      <c r="I233" s="24"/>
      <c r="J233" s="40"/>
      <c r="K233" s="24"/>
      <c r="L233" s="24"/>
      <c r="M233" s="24"/>
      <c r="N233" s="24"/>
      <c r="O233" s="24"/>
      <c r="P233" s="40"/>
      <c r="Q233" s="24"/>
      <c r="R233" s="24"/>
      <c r="S233" s="24"/>
      <c r="T233" s="24"/>
      <c r="U233" s="24"/>
      <c r="V233" s="40"/>
      <c r="W233" s="29"/>
      <c r="X233" s="40"/>
      <c r="Y233" s="40"/>
      <c r="Z233" s="40"/>
      <c r="AA233" s="40"/>
      <c r="AB233" s="4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0"/>
      <c r="BQ233" s="30"/>
      <c r="BR233" s="30"/>
      <c r="BS233" s="30"/>
      <c r="BT233" s="30"/>
      <c r="BU233" s="30"/>
      <c r="BV233" s="30"/>
      <c r="BW233" s="30"/>
      <c r="BX233" s="30"/>
      <c r="BY233" s="30"/>
      <c r="BZ233" s="30"/>
      <c r="CA233" s="30"/>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c r="EA233" s="30"/>
    </row>
    <row r="234" spans="3:131" ht="12.75">
      <c r="C234" s="24"/>
      <c r="D234" s="24"/>
      <c r="E234" s="24"/>
      <c r="F234" s="24"/>
      <c r="G234" s="24"/>
      <c r="H234" s="30"/>
      <c r="I234" s="24"/>
      <c r="J234" s="40"/>
      <c r="K234" s="24"/>
      <c r="L234" s="24"/>
      <c r="M234" s="24"/>
      <c r="N234" s="24"/>
      <c r="O234" s="24"/>
      <c r="P234" s="40"/>
      <c r="Q234" s="24"/>
      <c r="R234" s="24"/>
      <c r="S234" s="24"/>
      <c r="T234" s="24"/>
      <c r="U234" s="24"/>
      <c r="V234" s="40"/>
      <c r="W234" s="29"/>
      <c r="X234" s="40"/>
      <c r="Y234" s="40"/>
      <c r="Z234" s="40"/>
      <c r="AA234" s="40"/>
      <c r="AB234" s="4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c r="BM234" s="30"/>
      <c r="BN234" s="30"/>
      <c r="BO234" s="30"/>
      <c r="BP234" s="30"/>
      <c r="BQ234" s="30"/>
      <c r="BR234" s="30"/>
      <c r="BS234" s="30"/>
      <c r="BT234" s="30"/>
      <c r="BU234" s="30"/>
      <c r="BV234" s="30"/>
      <c r="BW234" s="30"/>
      <c r="BX234" s="30"/>
      <c r="BY234" s="30"/>
      <c r="BZ234" s="30"/>
      <c r="CA234" s="30"/>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c r="DE234" s="30"/>
      <c r="DF234" s="30"/>
      <c r="DG234" s="30"/>
      <c r="DH234" s="30"/>
      <c r="DI234" s="30"/>
      <c r="DJ234" s="30"/>
      <c r="DK234" s="30"/>
      <c r="DL234" s="30"/>
      <c r="DM234" s="30"/>
      <c r="DN234" s="30"/>
      <c r="DO234" s="30"/>
      <c r="DP234" s="30"/>
      <c r="DQ234" s="30"/>
      <c r="DR234" s="30"/>
      <c r="DS234" s="30"/>
      <c r="DT234" s="30"/>
      <c r="DU234" s="30"/>
      <c r="DV234" s="30"/>
      <c r="DW234" s="30"/>
      <c r="DX234" s="30"/>
      <c r="DY234" s="30"/>
      <c r="DZ234" s="30"/>
      <c r="EA234" s="30"/>
    </row>
    <row r="235" spans="3:131" ht="12.75">
      <c r="C235" s="24"/>
      <c r="D235" s="24"/>
      <c r="E235" s="24"/>
      <c r="F235" s="24"/>
      <c r="G235" s="24"/>
      <c r="H235" s="30"/>
      <c r="I235" s="24"/>
      <c r="J235" s="40"/>
      <c r="K235" s="24"/>
      <c r="L235" s="24"/>
      <c r="M235" s="24"/>
      <c r="N235" s="24"/>
      <c r="O235" s="24"/>
      <c r="P235" s="40"/>
      <c r="Q235" s="24"/>
      <c r="R235" s="24"/>
      <c r="S235" s="24"/>
      <c r="T235" s="24"/>
      <c r="U235" s="24"/>
      <c r="V235" s="40"/>
      <c r="W235" s="29"/>
      <c r="X235" s="40"/>
      <c r="Y235" s="40"/>
      <c r="Z235" s="40"/>
      <c r="AA235" s="40"/>
      <c r="AB235" s="4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c r="BP235" s="30"/>
      <c r="BQ235" s="30"/>
      <c r="BR235" s="30"/>
      <c r="BS235" s="30"/>
      <c r="BT235" s="30"/>
      <c r="BU235" s="30"/>
      <c r="BV235" s="30"/>
      <c r="BW235" s="30"/>
      <c r="BX235" s="30"/>
      <c r="BY235" s="30"/>
      <c r="BZ235" s="30"/>
      <c r="CA235" s="30"/>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row>
    <row r="236" spans="3:131" ht="12.75">
      <c r="C236" s="24"/>
      <c r="D236" s="24"/>
      <c r="E236" s="24"/>
      <c r="F236" s="24"/>
      <c r="G236" s="24"/>
      <c r="H236" s="30"/>
      <c r="I236" s="24"/>
      <c r="J236" s="40"/>
      <c r="K236" s="24"/>
      <c r="L236" s="24"/>
      <c r="M236" s="24"/>
      <c r="N236" s="24"/>
      <c r="O236" s="24"/>
      <c r="P236" s="40"/>
      <c r="Q236" s="24"/>
      <c r="R236" s="24"/>
      <c r="S236" s="24"/>
      <c r="T236" s="24"/>
      <c r="U236" s="24"/>
      <c r="V236" s="40"/>
      <c r="W236" s="29"/>
      <c r="X236" s="40"/>
      <c r="Y236" s="40"/>
      <c r="Z236" s="40"/>
      <c r="AA236" s="40"/>
      <c r="AB236" s="4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row>
    <row r="237" spans="3:131" ht="12.75">
      <c r="C237" s="24"/>
      <c r="D237" s="24"/>
      <c r="E237" s="24"/>
      <c r="F237" s="24"/>
      <c r="G237" s="24"/>
      <c r="H237" s="30"/>
      <c r="I237" s="24"/>
      <c r="J237" s="40"/>
      <c r="K237" s="24"/>
      <c r="L237" s="24"/>
      <c r="M237" s="24"/>
      <c r="N237" s="24"/>
      <c r="O237" s="24"/>
      <c r="P237" s="40"/>
      <c r="Q237" s="24"/>
      <c r="R237" s="24"/>
      <c r="S237" s="24"/>
      <c r="T237" s="24"/>
      <c r="U237" s="24"/>
      <c r="V237" s="40"/>
      <c r="W237" s="29"/>
      <c r="X237" s="40"/>
      <c r="Y237" s="40"/>
      <c r="Z237" s="40"/>
      <c r="AA237" s="40"/>
      <c r="AB237" s="4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0"/>
      <c r="BQ237" s="30"/>
      <c r="BR237" s="30"/>
      <c r="BS237" s="30"/>
      <c r="BT237" s="30"/>
      <c r="BU237" s="30"/>
      <c r="BV237" s="30"/>
      <c r="BW237" s="30"/>
      <c r="BX237" s="30"/>
      <c r="BY237" s="30"/>
      <c r="BZ237" s="30"/>
      <c r="CA237" s="30"/>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c r="DE237" s="30"/>
      <c r="DF237" s="30"/>
      <c r="DG237" s="30"/>
      <c r="DH237" s="30"/>
      <c r="DI237" s="30"/>
      <c r="DJ237" s="30"/>
      <c r="DK237" s="30"/>
      <c r="DL237" s="30"/>
      <c r="DM237" s="30"/>
      <c r="DN237" s="30"/>
      <c r="DO237" s="30"/>
      <c r="DP237" s="30"/>
      <c r="DQ237" s="30"/>
      <c r="DR237" s="30"/>
      <c r="DS237" s="30"/>
      <c r="DT237" s="30"/>
      <c r="DU237" s="30"/>
      <c r="DV237" s="30"/>
      <c r="DW237" s="30"/>
      <c r="DX237" s="30"/>
      <c r="DY237" s="30"/>
      <c r="DZ237" s="30"/>
      <c r="EA237" s="30"/>
    </row>
    <row r="238" spans="3:131" ht="12.75">
      <c r="C238" s="24"/>
      <c r="D238" s="24"/>
      <c r="E238" s="24"/>
      <c r="F238" s="24"/>
      <c r="G238" s="24"/>
      <c r="H238" s="30"/>
      <c r="I238" s="24"/>
      <c r="J238" s="40"/>
      <c r="K238" s="24"/>
      <c r="L238" s="24"/>
      <c r="M238" s="24"/>
      <c r="N238" s="24"/>
      <c r="O238" s="24"/>
      <c r="P238" s="40"/>
      <c r="Q238" s="24"/>
      <c r="R238" s="24"/>
      <c r="S238" s="24"/>
      <c r="T238" s="24"/>
      <c r="U238" s="24"/>
      <c r="V238" s="40"/>
      <c r="W238" s="29"/>
      <c r="X238" s="40"/>
      <c r="Y238" s="40"/>
      <c r="Z238" s="40"/>
      <c r="AA238" s="40"/>
      <c r="AB238" s="4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30"/>
      <c r="BN238" s="30"/>
      <c r="BO238" s="30"/>
      <c r="BP238" s="30"/>
      <c r="BQ238" s="30"/>
      <c r="BR238" s="30"/>
      <c r="BS238" s="30"/>
      <c r="BT238" s="30"/>
      <c r="BU238" s="30"/>
      <c r="BV238" s="30"/>
      <c r="BW238" s="30"/>
      <c r="BX238" s="30"/>
      <c r="BY238" s="30"/>
      <c r="BZ238" s="30"/>
      <c r="CA238" s="30"/>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c r="DE238" s="30"/>
      <c r="DF238" s="30"/>
      <c r="DG238" s="30"/>
      <c r="DH238" s="30"/>
      <c r="DI238" s="30"/>
      <c r="DJ238" s="30"/>
      <c r="DK238" s="30"/>
      <c r="DL238" s="30"/>
      <c r="DM238" s="30"/>
      <c r="DN238" s="30"/>
      <c r="DO238" s="30"/>
      <c r="DP238" s="30"/>
      <c r="DQ238" s="30"/>
      <c r="DR238" s="30"/>
      <c r="DS238" s="30"/>
      <c r="DT238" s="30"/>
      <c r="DU238" s="30"/>
      <c r="DV238" s="30"/>
      <c r="DW238" s="30"/>
      <c r="DX238" s="30"/>
      <c r="DY238" s="30"/>
      <c r="DZ238" s="30"/>
      <c r="EA238" s="30"/>
    </row>
    <row r="239" spans="3:131" ht="12.75">
      <c r="C239" s="24"/>
      <c r="D239" s="24"/>
      <c r="E239" s="24"/>
      <c r="F239" s="24"/>
      <c r="G239" s="24"/>
      <c r="H239" s="30"/>
      <c r="I239" s="24"/>
      <c r="J239" s="40"/>
      <c r="K239" s="24"/>
      <c r="L239" s="24"/>
      <c r="M239" s="24"/>
      <c r="N239" s="24"/>
      <c r="O239" s="24"/>
      <c r="P239" s="40"/>
      <c r="Q239" s="24"/>
      <c r="R239" s="24"/>
      <c r="S239" s="24"/>
      <c r="T239" s="24"/>
      <c r="U239" s="24"/>
      <c r="V239" s="40"/>
      <c r="W239" s="29"/>
      <c r="X239" s="40"/>
      <c r="Y239" s="40"/>
      <c r="Z239" s="40"/>
      <c r="AA239" s="40"/>
      <c r="AB239" s="4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0"/>
      <c r="BQ239" s="30"/>
      <c r="BR239" s="30"/>
      <c r="BS239" s="30"/>
      <c r="BT239" s="30"/>
      <c r="BU239" s="30"/>
      <c r="BV239" s="30"/>
      <c r="BW239" s="30"/>
      <c r="BX239" s="30"/>
      <c r="BY239" s="30"/>
      <c r="BZ239" s="30"/>
      <c r="CA239" s="30"/>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c r="DE239" s="30"/>
      <c r="DF239" s="30"/>
      <c r="DG239" s="30"/>
      <c r="DH239" s="30"/>
      <c r="DI239" s="30"/>
      <c r="DJ239" s="30"/>
      <c r="DK239" s="30"/>
      <c r="DL239" s="30"/>
      <c r="DM239" s="30"/>
      <c r="DN239" s="30"/>
      <c r="DO239" s="30"/>
      <c r="DP239" s="30"/>
      <c r="DQ239" s="30"/>
      <c r="DR239" s="30"/>
      <c r="DS239" s="30"/>
      <c r="DT239" s="30"/>
      <c r="DU239" s="30"/>
      <c r="DV239" s="30"/>
      <c r="DW239" s="30"/>
      <c r="DX239" s="30"/>
      <c r="DY239" s="30"/>
      <c r="DZ239" s="30"/>
      <c r="EA239" s="30"/>
    </row>
    <row r="240" spans="3:131" ht="12.75">
      <c r="C240" s="24"/>
      <c r="D240" s="24"/>
      <c r="E240" s="24"/>
      <c r="F240" s="24"/>
      <c r="G240" s="24"/>
      <c r="H240" s="30"/>
      <c r="I240" s="24"/>
      <c r="J240" s="40"/>
      <c r="K240" s="24"/>
      <c r="L240" s="24"/>
      <c r="M240" s="24"/>
      <c r="N240" s="24"/>
      <c r="O240" s="24"/>
      <c r="P240" s="40"/>
      <c r="Q240" s="24"/>
      <c r="R240" s="24"/>
      <c r="S240" s="24"/>
      <c r="T240" s="24"/>
      <c r="U240" s="24"/>
      <c r="V240" s="40"/>
      <c r="W240" s="29"/>
      <c r="X240" s="40"/>
      <c r="Y240" s="40"/>
      <c r="Z240" s="40"/>
      <c r="AA240" s="40"/>
      <c r="AB240" s="4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c r="BX240" s="30"/>
      <c r="BY240" s="30"/>
      <c r="BZ240" s="30"/>
      <c r="CA240" s="30"/>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c r="DE240" s="30"/>
      <c r="DF240" s="30"/>
      <c r="DG240" s="30"/>
      <c r="DH240" s="30"/>
      <c r="DI240" s="30"/>
      <c r="DJ240" s="30"/>
      <c r="DK240" s="30"/>
      <c r="DL240" s="30"/>
      <c r="DM240" s="30"/>
      <c r="DN240" s="30"/>
      <c r="DO240" s="30"/>
      <c r="DP240" s="30"/>
      <c r="DQ240" s="30"/>
      <c r="DR240" s="30"/>
      <c r="DS240" s="30"/>
      <c r="DT240" s="30"/>
      <c r="DU240" s="30"/>
      <c r="DV240" s="30"/>
      <c r="DW240" s="30"/>
      <c r="DX240" s="30"/>
      <c r="DY240" s="30"/>
      <c r="DZ240" s="30"/>
      <c r="EA240" s="30"/>
    </row>
    <row r="241" spans="3:131" ht="12.75">
      <c r="C241" s="24"/>
      <c r="D241" s="24"/>
      <c r="E241" s="24"/>
      <c r="F241" s="24"/>
      <c r="G241" s="24"/>
      <c r="H241" s="30"/>
      <c r="I241" s="24"/>
      <c r="J241" s="40"/>
      <c r="K241" s="24"/>
      <c r="L241" s="24"/>
      <c r="M241" s="24"/>
      <c r="N241" s="24"/>
      <c r="O241" s="24"/>
      <c r="P241" s="40"/>
      <c r="Q241" s="24"/>
      <c r="R241" s="24"/>
      <c r="S241" s="24"/>
      <c r="T241" s="24"/>
      <c r="U241" s="24"/>
      <c r="V241" s="40"/>
      <c r="W241" s="29"/>
      <c r="X241" s="40"/>
      <c r="Y241" s="40"/>
      <c r="Z241" s="40"/>
      <c r="AA241" s="40"/>
      <c r="AB241" s="4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c r="BW241" s="30"/>
      <c r="BX241" s="30"/>
      <c r="BY241" s="30"/>
      <c r="BZ241" s="30"/>
      <c r="CA241" s="30"/>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c r="EA241" s="30"/>
    </row>
    <row r="242" spans="3:131" ht="12.75">
      <c r="C242" s="24"/>
      <c r="D242" s="24"/>
      <c r="E242" s="24"/>
      <c r="F242" s="24"/>
      <c r="G242" s="24"/>
      <c r="H242" s="30"/>
      <c r="I242" s="24"/>
      <c r="J242" s="40"/>
      <c r="K242" s="24"/>
      <c r="L242" s="24"/>
      <c r="M242" s="24"/>
      <c r="N242" s="24"/>
      <c r="O242" s="24"/>
      <c r="P242" s="40"/>
      <c r="Q242" s="24"/>
      <c r="R242" s="24"/>
      <c r="S242" s="24"/>
      <c r="T242" s="24"/>
      <c r="U242" s="24"/>
      <c r="V242" s="40"/>
      <c r="W242" s="29"/>
      <c r="X242" s="40"/>
      <c r="Y242" s="40"/>
      <c r="Z242" s="40"/>
      <c r="AA242" s="40"/>
      <c r="AB242" s="4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c r="BX242" s="30"/>
      <c r="BY242" s="30"/>
      <c r="BZ242" s="30"/>
      <c r="CA242" s="30"/>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c r="EA242" s="30"/>
    </row>
    <row r="243" spans="3:131" ht="12.75">
      <c r="C243" s="24"/>
      <c r="D243" s="24"/>
      <c r="E243" s="24"/>
      <c r="F243" s="24"/>
      <c r="G243" s="24"/>
      <c r="H243" s="30"/>
      <c r="I243" s="24"/>
      <c r="J243" s="40"/>
      <c r="K243" s="24"/>
      <c r="L243" s="24"/>
      <c r="M243" s="24"/>
      <c r="N243" s="24"/>
      <c r="O243" s="24"/>
      <c r="P243" s="40"/>
      <c r="Q243" s="24"/>
      <c r="R243" s="24"/>
      <c r="S243" s="24"/>
      <c r="T243" s="24"/>
      <c r="U243" s="24"/>
      <c r="V243" s="40"/>
      <c r="W243" s="29"/>
      <c r="X243" s="40"/>
      <c r="Y243" s="40"/>
      <c r="Z243" s="40"/>
      <c r="AA243" s="40"/>
      <c r="AB243" s="4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row>
    <row r="244" spans="3:131" ht="12.75">
      <c r="C244" s="24"/>
      <c r="D244" s="24"/>
      <c r="E244" s="24"/>
      <c r="F244" s="24"/>
      <c r="G244" s="24"/>
      <c r="H244" s="30"/>
      <c r="I244" s="24"/>
      <c r="J244" s="40"/>
      <c r="K244" s="24"/>
      <c r="L244" s="24"/>
      <c r="M244" s="24"/>
      <c r="N244" s="24"/>
      <c r="O244" s="24"/>
      <c r="P244" s="40"/>
      <c r="Q244" s="24"/>
      <c r="R244" s="24"/>
      <c r="S244" s="24"/>
      <c r="T244" s="24"/>
      <c r="U244" s="24"/>
      <c r="V244" s="40"/>
      <c r="W244" s="29"/>
      <c r="X244" s="40"/>
      <c r="Y244" s="40"/>
      <c r="Z244" s="40"/>
      <c r="AA244" s="40"/>
      <c r="AB244" s="4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0"/>
      <c r="BQ244" s="30"/>
      <c r="BR244" s="30"/>
      <c r="BS244" s="30"/>
      <c r="BT244" s="30"/>
      <c r="BU244" s="30"/>
      <c r="BV244" s="30"/>
      <c r="BW244" s="30"/>
      <c r="BX244" s="30"/>
      <c r="BY244" s="30"/>
      <c r="BZ244" s="30"/>
      <c r="CA244" s="30"/>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c r="EA244" s="30"/>
    </row>
    <row r="245" spans="3:131" ht="12.75">
      <c r="C245" s="24"/>
      <c r="D245" s="24"/>
      <c r="E245" s="24"/>
      <c r="F245" s="24"/>
      <c r="G245" s="24"/>
      <c r="H245" s="30"/>
      <c r="I245" s="24"/>
      <c r="J245" s="40"/>
      <c r="K245" s="24"/>
      <c r="L245" s="24"/>
      <c r="M245" s="24"/>
      <c r="N245" s="24"/>
      <c r="O245" s="24"/>
      <c r="P245" s="40"/>
      <c r="Q245" s="24"/>
      <c r="R245" s="24"/>
      <c r="S245" s="24"/>
      <c r="T245" s="24"/>
      <c r="U245" s="24"/>
      <c r="V245" s="40"/>
      <c r="W245" s="29"/>
      <c r="X245" s="40"/>
      <c r="Y245" s="40"/>
      <c r="Z245" s="40"/>
      <c r="AA245" s="40"/>
      <c r="AB245" s="4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0"/>
      <c r="BQ245" s="30"/>
      <c r="BR245" s="30"/>
      <c r="BS245" s="30"/>
      <c r="BT245" s="30"/>
      <c r="BU245" s="30"/>
      <c r="BV245" s="30"/>
      <c r="BW245" s="30"/>
      <c r="BX245" s="30"/>
      <c r="BY245" s="30"/>
      <c r="BZ245" s="30"/>
      <c r="CA245" s="30"/>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row>
    <row r="246" spans="3:131" ht="12.75">
      <c r="C246" s="24"/>
      <c r="D246" s="24"/>
      <c r="E246" s="24"/>
      <c r="F246" s="24"/>
      <c r="G246" s="24"/>
      <c r="H246" s="30"/>
      <c r="I246" s="24"/>
      <c r="J246" s="40"/>
      <c r="K246" s="24"/>
      <c r="L246" s="24"/>
      <c r="M246" s="24"/>
      <c r="N246" s="24"/>
      <c r="O246" s="24"/>
      <c r="P246" s="40"/>
      <c r="Q246" s="24"/>
      <c r="R246" s="24"/>
      <c r="S246" s="24"/>
      <c r="T246" s="24"/>
      <c r="U246" s="24"/>
      <c r="V246" s="40"/>
      <c r="W246" s="29"/>
      <c r="X246" s="40"/>
      <c r="Y246" s="40"/>
      <c r="Z246" s="40"/>
      <c r="AA246" s="40"/>
      <c r="AB246" s="4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30"/>
      <c r="BY246" s="30"/>
      <c r="BZ246" s="30"/>
      <c r="CA246" s="30"/>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row>
    <row r="247" spans="3:131" ht="12.75">
      <c r="C247" s="24"/>
      <c r="D247" s="24"/>
      <c r="E247" s="24"/>
      <c r="F247" s="24"/>
      <c r="G247" s="24"/>
      <c r="H247" s="30"/>
      <c r="I247" s="24"/>
      <c r="J247" s="40"/>
      <c r="K247" s="24"/>
      <c r="L247" s="24"/>
      <c r="M247" s="24"/>
      <c r="N247" s="24"/>
      <c r="O247" s="24"/>
      <c r="P247" s="40"/>
      <c r="Q247" s="24"/>
      <c r="R247" s="24"/>
      <c r="S247" s="24"/>
      <c r="T247" s="24"/>
      <c r="U247" s="24"/>
      <c r="V247" s="40"/>
      <c r="W247" s="29"/>
      <c r="X247" s="40"/>
      <c r="Y247" s="40"/>
      <c r="Z247" s="40"/>
      <c r="AA247" s="40"/>
      <c r="AB247" s="4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c r="BM247" s="30"/>
      <c r="BN247" s="30"/>
      <c r="BO247" s="30"/>
      <c r="BP247" s="30"/>
      <c r="BQ247" s="30"/>
      <c r="BR247" s="30"/>
      <c r="BS247" s="30"/>
      <c r="BT247" s="30"/>
      <c r="BU247" s="30"/>
      <c r="BV247" s="30"/>
      <c r="BW247" s="30"/>
      <c r="BX247" s="30"/>
      <c r="BY247" s="30"/>
      <c r="BZ247" s="30"/>
      <c r="CA247" s="30"/>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row>
    <row r="248" spans="3:131" ht="12.75">
      <c r="C248" s="24"/>
      <c r="D248" s="24"/>
      <c r="E248" s="24"/>
      <c r="F248" s="24"/>
      <c r="G248" s="24"/>
      <c r="H248" s="30"/>
      <c r="I248" s="24"/>
      <c r="J248" s="40"/>
      <c r="K248" s="24"/>
      <c r="L248" s="24"/>
      <c r="M248" s="24"/>
      <c r="N248" s="24"/>
      <c r="O248" s="24"/>
      <c r="P248" s="40"/>
      <c r="Q248" s="24"/>
      <c r="R248" s="24"/>
      <c r="S248" s="24"/>
      <c r="T248" s="24"/>
      <c r="U248" s="24"/>
      <c r="V248" s="40"/>
      <c r="W248" s="29"/>
      <c r="X248" s="40"/>
      <c r="Y248" s="40"/>
      <c r="Z248" s="40"/>
      <c r="AA248" s="40"/>
      <c r="AB248" s="4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c r="BP248" s="30"/>
      <c r="BQ248" s="30"/>
      <c r="BR248" s="30"/>
      <c r="BS248" s="30"/>
      <c r="BT248" s="30"/>
      <c r="BU248" s="30"/>
      <c r="BV248" s="30"/>
      <c r="BW248" s="30"/>
      <c r="BX248" s="30"/>
      <c r="BY248" s="30"/>
      <c r="BZ248" s="30"/>
      <c r="CA248" s="30"/>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row>
    <row r="249" spans="3:131" ht="12.75">
      <c r="C249" s="24"/>
      <c r="D249" s="24"/>
      <c r="E249" s="24"/>
      <c r="F249" s="24"/>
      <c r="G249" s="24"/>
      <c r="H249" s="30"/>
      <c r="I249" s="24"/>
      <c r="J249" s="40"/>
      <c r="K249" s="24"/>
      <c r="L249" s="24"/>
      <c r="M249" s="24"/>
      <c r="N249" s="24"/>
      <c r="O249" s="24"/>
      <c r="P249" s="40"/>
      <c r="Q249" s="24"/>
      <c r="R249" s="24"/>
      <c r="S249" s="24"/>
      <c r="T249" s="24"/>
      <c r="U249" s="24"/>
      <c r="V249" s="40"/>
      <c r="W249" s="29"/>
      <c r="X249" s="40"/>
      <c r="Y249" s="40"/>
      <c r="Z249" s="40"/>
      <c r="AA249" s="40"/>
      <c r="AB249" s="4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c r="BX249" s="30"/>
      <c r="BY249" s="30"/>
      <c r="BZ249" s="30"/>
      <c r="CA249" s="30"/>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row>
    <row r="250" spans="3:131" ht="12.75">
      <c r="C250" s="24"/>
      <c r="D250" s="24"/>
      <c r="E250" s="24"/>
      <c r="F250" s="24"/>
      <c r="G250" s="24"/>
      <c r="H250" s="30"/>
      <c r="I250" s="24"/>
      <c r="J250" s="40"/>
      <c r="K250" s="24"/>
      <c r="L250" s="24"/>
      <c r="M250" s="24"/>
      <c r="N250" s="24"/>
      <c r="O250" s="24"/>
      <c r="P250" s="40"/>
      <c r="Q250" s="24"/>
      <c r="R250" s="24"/>
      <c r="S250" s="24"/>
      <c r="T250" s="24"/>
      <c r="U250" s="24"/>
      <c r="V250" s="40"/>
      <c r="W250" s="29"/>
      <c r="X250" s="40"/>
      <c r="Y250" s="40"/>
      <c r="Z250" s="40"/>
      <c r="AA250" s="40"/>
      <c r="AB250" s="4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0"/>
      <c r="BQ250" s="30"/>
      <c r="BR250" s="30"/>
      <c r="BS250" s="30"/>
      <c r="BT250" s="30"/>
      <c r="BU250" s="30"/>
      <c r="BV250" s="30"/>
      <c r="BW250" s="30"/>
      <c r="BX250" s="30"/>
      <c r="BY250" s="30"/>
      <c r="BZ250" s="30"/>
      <c r="CA250" s="30"/>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c r="EA250" s="30"/>
    </row>
    <row r="251" spans="3:131" ht="12.75">
      <c r="C251" s="24"/>
      <c r="D251" s="24"/>
      <c r="E251" s="24"/>
      <c r="F251" s="24"/>
      <c r="G251" s="24"/>
      <c r="H251" s="30"/>
      <c r="I251" s="24"/>
      <c r="J251" s="40"/>
      <c r="K251" s="24"/>
      <c r="L251" s="24"/>
      <c r="M251" s="24"/>
      <c r="N251" s="24"/>
      <c r="O251" s="24"/>
      <c r="P251" s="40"/>
      <c r="Q251" s="24"/>
      <c r="R251" s="24"/>
      <c r="S251" s="24"/>
      <c r="T251" s="24"/>
      <c r="U251" s="24"/>
      <c r="V251" s="40"/>
      <c r="W251" s="29"/>
      <c r="X251" s="40"/>
      <c r="Y251" s="40"/>
      <c r="Z251" s="40"/>
      <c r="AA251" s="40"/>
      <c r="AB251" s="4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c r="BY251" s="30"/>
      <c r="BZ251" s="30"/>
      <c r="CA251" s="30"/>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row>
    <row r="252" spans="3:131" ht="12.75">
      <c r="C252" s="24"/>
      <c r="D252" s="24"/>
      <c r="E252" s="24"/>
      <c r="F252" s="24"/>
      <c r="G252" s="24"/>
      <c r="H252" s="30"/>
      <c r="I252" s="24"/>
      <c r="J252" s="40"/>
      <c r="K252" s="24"/>
      <c r="L252" s="24"/>
      <c r="M252" s="24"/>
      <c r="N252" s="24"/>
      <c r="O252" s="24"/>
      <c r="P252" s="40"/>
      <c r="Q252" s="24"/>
      <c r="R252" s="24"/>
      <c r="S252" s="24"/>
      <c r="T252" s="24"/>
      <c r="U252" s="24"/>
      <c r="V252" s="40"/>
      <c r="W252" s="29"/>
      <c r="X252" s="40"/>
      <c r="Y252" s="40"/>
      <c r="Z252" s="40"/>
      <c r="AA252" s="40"/>
      <c r="AB252" s="4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c r="BX252" s="30"/>
      <c r="BY252" s="30"/>
      <c r="BZ252" s="30"/>
      <c r="CA252" s="30"/>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row>
    <row r="253" spans="3:131" ht="12.75">
      <c r="C253" s="24"/>
      <c r="D253" s="24"/>
      <c r="E253" s="24"/>
      <c r="F253" s="24"/>
      <c r="G253" s="24"/>
      <c r="H253" s="30"/>
      <c r="I253" s="24"/>
      <c r="J253" s="40"/>
      <c r="K253" s="24"/>
      <c r="L253" s="24"/>
      <c r="M253" s="24"/>
      <c r="N253" s="24"/>
      <c r="O253" s="24"/>
      <c r="P253" s="40"/>
      <c r="Q253" s="24"/>
      <c r="R253" s="24"/>
      <c r="S253" s="24"/>
      <c r="T253" s="24"/>
      <c r="U253" s="24"/>
      <c r="V253" s="40"/>
      <c r="W253" s="29"/>
      <c r="X253" s="40"/>
      <c r="Y253" s="40"/>
      <c r="Z253" s="40"/>
      <c r="AA253" s="40"/>
      <c r="AB253" s="4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0"/>
      <c r="BX253" s="30"/>
      <c r="BY253" s="30"/>
      <c r="BZ253" s="30"/>
      <c r="CA253" s="30"/>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row>
    <row r="254" spans="3:131" ht="12.75">
      <c r="C254" s="24"/>
      <c r="D254" s="24"/>
      <c r="E254" s="24"/>
      <c r="F254" s="24"/>
      <c r="G254" s="24"/>
      <c r="H254" s="30"/>
      <c r="I254" s="24"/>
      <c r="J254" s="40"/>
      <c r="K254" s="24"/>
      <c r="L254" s="24"/>
      <c r="M254" s="24"/>
      <c r="N254" s="24"/>
      <c r="O254" s="24"/>
      <c r="P254" s="40"/>
      <c r="Q254" s="24"/>
      <c r="R254" s="24"/>
      <c r="S254" s="24"/>
      <c r="T254" s="24"/>
      <c r="U254" s="24"/>
      <c r="V254" s="40"/>
      <c r="W254" s="29"/>
      <c r="X254" s="40"/>
      <c r="Y254" s="40"/>
      <c r="Z254" s="40"/>
      <c r="AA254" s="40"/>
      <c r="AB254" s="4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c r="BI254" s="30"/>
      <c r="BJ254" s="30"/>
      <c r="BK254" s="30"/>
      <c r="BL254" s="30"/>
      <c r="BM254" s="30"/>
      <c r="BN254" s="30"/>
      <c r="BO254" s="30"/>
      <c r="BP254" s="30"/>
      <c r="BQ254" s="30"/>
      <c r="BR254" s="30"/>
      <c r="BS254" s="30"/>
      <c r="BT254" s="30"/>
      <c r="BU254" s="30"/>
      <c r="BV254" s="30"/>
      <c r="BW254" s="30"/>
      <c r="BX254" s="30"/>
      <c r="BY254" s="30"/>
      <c r="BZ254" s="30"/>
      <c r="CA254" s="30"/>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c r="DE254" s="30"/>
      <c r="DF254" s="30"/>
      <c r="DG254" s="30"/>
      <c r="DH254" s="30"/>
      <c r="DI254" s="30"/>
      <c r="DJ254" s="30"/>
      <c r="DK254" s="30"/>
      <c r="DL254" s="30"/>
      <c r="DM254" s="30"/>
      <c r="DN254" s="30"/>
      <c r="DO254" s="30"/>
      <c r="DP254" s="30"/>
      <c r="DQ254" s="30"/>
      <c r="DR254" s="30"/>
      <c r="DS254" s="30"/>
      <c r="DT254" s="30"/>
      <c r="DU254" s="30"/>
      <c r="DV254" s="30"/>
      <c r="DW254" s="30"/>
      <c r="DX254" s="30"/>
      <c r="DY254" s="30"/>
      <c r="DZ254" s="30"/>
      <c r="EA254" s="30"/>
    </row>
    <row r="255" spans="3:131" ht="12.75">
      <c r="C255" s="24"/>
      <c r="D255" s="24"/>
      <c r="E255" s="24"/>
      <c r="F255" s="24"/>
      <c r="G255" s="24"/>
      <c r="H255" s="30"/>
      <c r="I255" s="24"/>
      <c r="J255" s="40"/>
      <c r="K255" s="24"/>
      <c r="L255" s="24"/>
      <c r="M255" s="24"/>
      <c r="N255" s="24"/>
      <c r="O255" s="24"/>
      <c r="P255" s="40"/>
      <c r="Q255" s="24"/>
      <c r="R255" s="24"/>
      <c r="S255" s="24"/>
      <c r="T255" s="24"/>
      <c r="U255" s="24"/>
      <c r="V255" s="40"/>
      <c r="W255" s="29"/>
      <c r="X255" s="40"/>
      <c r="Y255" s="40"/>
      <c r="Z255" s="40"/>
      <c r="AA255" s="40"/>
      <c r="AB255" s="4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0"/>
      <c r="BQ255" s="30"/>
      <c r="BR255" s="30"/>
      <c r="BS255" s="30"/>
      <c r="BT255" s="30"/>
      <c r="BU255" s="30"/>
      <c r="BV255" s="30"/>
      <c r="BW255" s="30"/>
      <c r="BX255" s="30"/>
      <c r="BY255" s="30"/>
      <c r="BZ255" s="30"/>
      <c r="CA255" s="30"/>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c r="EA255" s="30"/>
    </row>
    <row r="256" spans="3:131" ht="12.75">
      <c r="C256" s="24"/>
      <c r="D256" s="24"/>
      <c r="E256" s="24"/>
      <c r="F256" s="24"/>
      <c r="G256" s="24"/>
      <c r="H256" s="30"/>
      <c r="I256" s="24"/>
      <c r="J256" s="40"/>
      <c r="K256" s="24"/>
      <c r="L256" s="24"/>
      <c r="M256" s="24"/>
      <c r="N256" s="24"/>
      <c r="O256" s="24"/>
      <c r="P256" s="40"/>
      <c r="Q256" s="24"/>
      <c r="R256" s="24"/>
      <c r="S256" s="24"/>
      <c r="T256" s="24"/>
      <c r="U256" s="24"/>
      <c r="V256" s="40"/>
      <c r="W256" s="29"/>
      <c r="X256" s="40"/>
      <c r="Y256" s="40"/>
      <c r="Z256" s="40"/>
      <c r="AA256" s="40"/>
      <c r="AB256" s="4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row>
    <row r="257" spans="3:131" ht="12.75">
      <c r="C257" s="24"/>
      <c r="D257" s="24"/>
      <c r="E257" s="24"/>
      <c r="F257" s="24"/>
      <c r="G257" s="24"/>
      <c r="H257" s="30"/>
      <c r="I257" s="24"/>
      <c r="J257" s="40"/>
      <c r="K257" s="24"/>
      <c r="L257" s="24"/>
      <c r="M257" s="24"/>
      <c r="N257" s="24"/>
      <c r="O257" s="24"/>
      <c r="P257" s="40"/>
      <c r="Q257" s="24"/>
      <c r="R257" s="24"/>
      <c r="S257" s="24"/>
      <c r="T257" s="24"/>
      <c r="U257" s="24"/>
      <c r="V257" s="40"/>
      <c r="W257" s="29"/>
      <c r="X257" s="40"/>
      <c r="Y257" s="40"/>
      <c r="Z257" s="40"/>
      <c r="AA257" s="40"/>
      <c r="AB257" s="4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c r="BM257" s="30"/>
      <c r="BN257" s="30"/>
      <c r="BO257" s="30"/>
      <c r="BP257" s="30"/>
      <c r="BQ257" s="30"/>
      <c r="BR257" s="30"/>
      <c r="BS257" s="30"/>
      <c r="BT257" s="30"/>
      <c r="BU257" s="30"/>
      <c r="BV257" s="30"/>
      <c r="BW257" s="30"/>
      <c r="BX257" s="30"/>
      <c r="BY257" s="30"/>
      <c r="BZ257" s="30"/>
      <c r="CA257" s="30"/>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0"/>
      <c r="DQ257" s="30"/>
      <c r="DR257" s="30"/>
      <c r="DS257" s="30"/>
      <c r="DT257" s="30"/>
      <c r="DU257" s="30"/>
      <c r="DV257" s="30"/>
      <c r="DW257" s="30"/>
      <c r="DX257" s="30"/>
      <c r="DY257" s="30"/>
      <c r="DZ257" s="30"/>
      <c r="EA257" s="30"/>
    </row>
    <row r="258" spans="3:131" ht="12.75">
      <c r="C258" s="24"/>
      <c r="D258" s="24"/>
      <c r="E258" s="24"/>
      <c r="F258" s="24"/>
      <c r="G258" s="24"/>
      <c r="H258" s="30"/>
      <c r="I258" s="24"/>
      <c r="J258" s="40"/>
      <c r="K258" s="24"/>
      <c r="L258" s="24"/>
      <c r="M258" s="24"/>
      <c r="N258" s="24"/>
      <c r="O258" s="24"/>
      <c r="P258" s="40"/>
      <c r="Q258" s="24"/>
      <c r="R258" s="24"/>
      <c r="S258" s="24"/>
      <c r="T258" s="24"/>
      <c r="U258" s="24"/>
      <c r="V258" s="40"/>
      <c r="W258" s="29"/>
      <c r="X258" s="40"/>
      <c r="Y258" s="40"/>
      <c r="Z258" s="40"/>
      <c r="AA258" s="40"/>
      <c r="AB258" s="4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0"/>
      <c r="BQ258" s="30"/>
      <c r="BR258" s="30"/>
      <c r="BS258" s="30"/>
      <c r="BT258" s="30"/>
      <c r="BU258" s="30"/>
      <c r="BV258" s="30"/>
      <c r="BW258" s="30"/>
      <c r="BX258" s="30"/>
      <c r="BY258" s="30"/>
      <c r="BZ258" s="30"/>
      <c r="CA258" s="30"/>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0"/>
      <c r="DQ258" s="30"/>
      <c r="DR258" s="30"/>
      <c r="DS258" s="30"/>
      <c r="DT258" s="30"/>
      <c r="DU258" s="30"/>
      <c r="DV258" s="30"/>
      <c r="DW258" s="30"/>
      <c r="DX258" s="30"/>
      <c r="DY258" s="30"/>
      <c r="DZ258" s="30"/>
      <c r="EA258" s="30"/>
    </row>
    <row r="259" spans="3:131" ht="12.75">
      <c r="C259" s="24"/>
      <c r="D259" s="24"/>
      <c r="E259" s="24"/>
      <c r="F259" s="24"/>
      <c r="G259" s="24"/>
      <c r="H259" s="30"/>
      <c r="I259" s="24"/>
      <c r="J259" s="40"/>
      <c r="K259" s="24"/>
      <c r="L259" s="24"/>
      <c r="M259" s="24"/>
      <c r="N259" s="24"/>
      <c r="O259" s="24"/>
      <c r="P259" s="40"/>
      <c r="Q259" s="24"/>
      <c r="R259" s="24"/>
      <c r="S259" s="24"/>
      <c r="T259" s="24"/>
      <c r="U259" s="24"/>
      <c r="V259" s="40"/>
      <c r="W259" s="29"/>
      <c r="X259" s="40"/>
      <c r="Y259" s="40"/>
      <c r="Z259" s="40"/>
      <c r="AA259" s="40"/>
      <c r="AB259" s="4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J259" s="30"/>
      <c r="BK259" s="30"/>
      <c r="BL259" s="30"/>
      <c r="BM259" s="30"/>
      <c r="BN259" s="30"/>
      <c r="BO259" s="30"/>
      <c r="BP259" s="30"/>
      <c r="BQ259" s="30"/>
      <c r="BR259" s="30"/>
      <c r="BS259" s="30"/>
      <c r="BT259" s="30"/>
      <c r="BU259" s="30"/>
      <c r="BV259" s="30"/>
      <c r="BW259" s="30"/>
      <c r="BX259" s="30"/>
      <c r="BY259" s="30"/>
      <c r="BZ259" s="30"/>
      <c r="CA259" s="30"/>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c r="EA259" s="30"/>
    </row>
    <row r="260" spans="3:131" ht="12.75">
      <c r="C260" s="24"/>
      <c r="D260" s="24"/>
      <c r="E260" s="24"/>
      <c r="F260" s="24"/>
      <c r="G260" s="24"/>
      <c r="H260" s="30"/>
      <c r="I260" s="24"/>
      <c r="J260" s="40"/>
      <c r="K260" s="24"/>
      <c r="L260" s="24"/>
      <c r="M260" s="24"/>
      <c r="N260" s="24"/>
      <c r="O260" s="24"/>
      <c r="P260" s="40"/>
      <c r="Q260" s="24"/>
      <c r="R260" s="24"/>
      <c r="S260" s="24"/>
      <c r="T260" s="24"/>
      <c r="U260" s="24"/>
      <c r="V260" s="40"/>
      <c r="W260" s="29"/>
      <c r="X260" s="40"/>
      <c r="Y260" s="40"/>
      <c r="Z260" s="40"/>
      <c r="AA260" s="40"/>
      <c r="AB260" s="4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0"/>
      <c r="BQ260" s="30"/>
      <c r="BR260" s="30"/>
      <c r="BS260" s="30"/>
      <c r="BT260" s="30"/>
      <c r="BU260" s="30"/>
      <c r="BV260" s="30"/>
      <c r="BW260" s="30"/>
      <c r="BX260" s="30"/>
      <c r="BY260" s="30"/>
      <c r="BZ260" s="30"/>
      <c r="CA260" s="30"/>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c r="EA260" s="30"/>
    </row>
    <row r="261" spans="3:131" ht="12.75">
      <c r="C261" s="24"/>
      <c r="D261" s="24"/>
      <c r="E261" s="24"/>
      <c r="F261" s="24"/>
      <c r="G261" s="24"/>
      <c r="H261" s="30"/>
      <c r="I261" s="24"/>
      <c r="J261" s="40"/>
      <c r="K261" s="24"/>
      <c r="L261" s="24"/>
      <c r="M261" s="24"/>
      <c r="N261" s="24"/>
      <c r="O261" s="24"/>
      <c r="P261" s="40"/>
      <c r="Q261" s="24"/>
      <c r="R261" s="24"/>
      <c r="S261" s="24"/>
      <c r="T261" s="24"/>
      <c r="U261" s="24"/>
      <c r="V261" s="40"/>
      <c r="W261" s="29"/>
      <c r="X261" s="40"/>
      <c r="Y261" s="40"/>
      <c r="Z261" s="40"/>
      <c r="AA261" s="40"/>
      <c r="AB261" s="4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c r="BI261" s="30"/>
      <c r="BJ261" s="30"/>
      <c r="BK261" s="30"/>
      <c r="BL261" s="30"/>
      <c r="BM261" s="30"/>
      <c r="BN261" s="30"/>
      <c r="BO261" s="30"/>
      <c r="BP261" s="30"/>
      <c r="BQ261" s="30"/>
      <c r="BR261" s="30"/>
      <c r="BS261" s="30"/>
      <c r="BT261" s="30"/>
      <c r="BU261" s="30"/>
      <c r="BV261" s="30"/>
      <c r="BW261" s="30"/>
      <c r="BX261" s="30"/>
      <c r="BY261" s="30"/>
      <c r="BZ261" s="30"/>
      <c r="CA261" s="30"/>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0"/>
      <c r="DQ261" s="30"/>
      <c r="DR261" s="30"/>
      <c r="DS261" s="30"/>
      <c r="DT261" s="30"/>
      <c r="DU261" s="30"/>
      <c r="DV261" s="30"/>
      <c r="DW261" s="30"/>
      <c r="DX261" s="30"/>
      <c r="DY261" s="30"/>
      <c r="DZ261" s="30"/>
      <c r="EA261" s="30"/>
    </row>
    <row r="262" spans="3:131" ht="12.75">
      <c r="C262" s="24"/>
      <c r="D262" s="24"/>
      <c r="E262" s="24"/>
      <c r="F262" s="24"/>
      <c r="G262" s="24"/>
      <c r="H262" s="30"/>
      <c r="I262" s="24"/>
      <c r="J262" s="40"/>
      <c r="K262" s="24"/>
      <c r="L262" s="24"/>
      <c r="M262" s="24"/>
      <c r="N262" s="24"/>
      <c r="O262" s="24"/>
      <c r="P262" s="40"/>
      <c r="Q262" s="24"/>
      <c r="R262" s="24"/>
      <c r="S262" s="24"/>
      <c r="T262" s="24"/>
      <c r="U262" s="24"/>
      <c r="V262" s="40"/>
      <c r="W262" s="29"/>
      <c r="X262" s="40"/>
      <c r="Y262" s="40"/>
      <c r="Z262" s="40"/>
      <c r="AA262" s="40"/>
      <c r="AB262" s="4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0"/>
      <c r="BQ262" s="30"/>
      <c r="BR262" s="30"/>
      <c r="BS262" s="30"/>
      <c r="BT262" s="30"/>
      <c r="BU262" s="30"/>
      <c r="BV262" s="30"/>
      <c r="BW262" s="30"/>
      <c r="BX262" s="30"/>
      <c r="BY262" s="30"/>
      <c r="BZ262" s="30"/>
      <c r="CA262" s="30"/>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row>
    <row r="263" spans="3:131" ht="12.75">
      <c r="C263" s="24"/>
      <c r="D263" s="24"/>
      <c r="E263" s="24"/>
      <c r="F263" s="24"/>
      <c r="G263" s="24"/>
      <c r="H263" s="30"/>
      <c r="I263" s="24"/>
      <c r="J263" s="40"/>
      <c r="K263" s="24"/>
      <c r="L263" s="24"/>
      <c r="M263" s="24"/>
      <c r="N263" s="24"/>
      <c r="O263" s="24"/>
      <c r="P263" s="40"/>
      <c r="Q263" s="24"/>
      <c r="R263" s="24"/>
      <c r="S263" s="24"/>
      <c r="T263" s="24"/>
      <c r="U263" s="24"/>
      <c r="V263" s="40"/>
      <c r="W263" s="29"/>
      <c r="X263" s="40"/>
      <c r="Y263" s="40"/>
      <c r="Z263" s="40"/>
      <c r="AA263" s="40"/>
      <c r="AB263" s="4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0"/>
      <c r="BQ263" s="30"/>
      <c r="BR263" s="30"/>
      <c r="BS263" s="30"/>
      <c r="BT263" s="30"/>
      <c r="BU263" s="30"/>
      <c r="BV263" s="30"/>
      <c r="BW263" s="30"/>
      <c r="BX263" s="30"/>
      <c r="BY263" s="30"/>
      <c r="BZ263" s="30"/>
      <c r="CA263" s="30"/>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row>
    <row r="264" spans="3:131" ht="12.75">
      <c r="C264" s="24"/>
      <c r="D264" s="24"/>
      <c r="E264" s="24"/>
      <c r="F264" s="24"/>
      <c r="G264" s="24"/>
      <c r="H264" s="30"/>
      <c r="I264" s="24"/>
      <c r="J264" s="40"/>
      <c r="K264" s="24"/>
      <c r="L264" s="24"/>
      <c r="M264" s="24"/>
      <c r="N264" s="24"/>
      <c r="O264" s="24"/>
      <c r="P264" s="40"/>
      <c r="Q264" s="24"/>
      <c r="R264" s="24"/>
      <c r="S264" s="24"/>
      <c r="T264" s="24"/>
      <c r="U264" s="24"/>
      <c r="V264" s="40"/>
      <c r="W264" s="29"/>
      <c r="X264" s="40"/>
      <c r="Y264" s="40"/>
      <c r="Z264" s="40"/>
      <c r="AA264" s="40"/>
      <c r="AB264" s="4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c r="BI264" s="30"/>
      <c r="BJ264" s="30"/>
      <c r="BK264" s="30"/>
      <c r="BL264" s="30"/>
      <c r="BM264" s="30"/>
      <c r="BN264" s="30"/>
      <c r="BO264" s="30"/>
      <c r="BP264" s="30"/>
      <c r="BQ264" s="30"/>
      <c r="BR264" s="30"/>
      <c r="BS264" s="30"/>
      <c r="BT264" s="30"/>
      <c r="BU264" s="30"/>
      <c r="BV264" s="30"/>
      <c r="BW264" s="30"/>
      <c r="BX264" s="30"/>
      <c r="BY264" s="30"/>
      <c r="BZ264" s="30"/>
      <c r="CA264" s="30"/>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c r="EA264" s="30"/>
    </row>
    <row r="265" spans="3:131" ht="12.75">
      <c r="C265" s="24"/>
      <c r="D265" s="24"/>
      <c r="E265" s="24"/>
      <c r="F265" s="24"/>
      <c r="G265" s="24"/>
      <c r="H265" s="30"/>
      <c r="I265" s="24"/>
      <c r="J265" s="40"/>
      <c r="K265" s="24"/>
      <c r="L265" s="24"/>
      <c r="M265" s="24"/>
      <c r="N265" s="24"/>
      <c r="O265" s="24"/>
      <c r="P265" s="40"/>
      <c r="Q265" s="24"/>
      <c r="R265" s="24"/>
      <c r="S265" s="24"/>
      <c r="T265" s="24"/>
      <c r="U265" s="24"/>
      <c r="V265" s="40"/>
      <c r="W265" s="29"/>
      <c r="X265" s="40"/>
      <c r="Y265" s="40"/>
      <c r="Z265" s="40"/>
      <c r="AA265" s="40"/>
      <c r="AB265" s="4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0"/>
      <c r="BQ265" s="30"/>
      <c r="BR265" s="30"/>
      <c r="BS265" s="30"/>
      <c r="BT265" s="30"/>
      <c r="BU265" s="30"/>
      <c r="BV265" s="30"/>
      <c r="BW265" s="30"/>
      <c r="BX265" s="30"/>
      <c r="BY265" s="30"/>
      <c r="BZ265" s="30"/>
      <c r="CA265" s="30"/>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row>
    <row r="266" spans="3:131" ht="12.75">
      <c r="C266" s="24"/>
      <c r="D266" s="24"/>
      <c r="E266" s="24"/>
      <c r="F266" s="24"/>
      <c r="G266" s="24"/>
      <c r="H266" s="30"/>
      <c r="I266" s="24"/>
      <c r="J266" s="40"/>
      <c r="K266" s="24"/>
      <c r="L266" s="24"/>
      <c r="M266" s="24"/>
      <c r="N266" s="24"/>
      <c r="O266" s="24"/>
      <c r="P266" s="40"/>
      <c r="Q266" s="24"/>
      <c r="R266" s="24"/>
      <c r="S266" s="24"/>
      <c r="T266" s="24"/>
      <c r="U266" s="24"/>
      <c r="V266" s="40"/>
      <c r="W266" s="29"/>
      <c r="X266" s="40"/>
      <c r="Y266" s="40"/>
      <c r="Z266" s="40"/>
      <c r="AA266" s="40"/>
      <c r="AB266" s="4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row>
    <row r="267" spans="3:131" ht="12.75">
      <c r="C267" s="24"/>
      <c r="D267" s="24"/>
      <c r="E267" s="24"/>
      <c r="F267" s="24"/>
      <c r="G267" s="24"/>
      <c r="H267" s="30"/>
      <c r="I267" s="24"/>
      <c r="J267" s="40"/>
      <c r="K267" s="24"/>
      <c r="L267" s="24"/>
      <c r="M267" s="24"/>
      <c r="N267" s="24"/>
      <c r="O267" s="24"/>
      <c r="P267" s="40"/>
      <c r="Q267" s="24"/>
      <c r="R267" s="24"/>
      <c r="S267" s="24"/>
      <c r="T267" s="24"/>
      <c r="U267" s="24"/>
      <c r="V267" s="40"/>
      <c r="W267" s="29"/>
      <c r="X267" s="40"/>
      <c r="Y267" s="40"/>
      <c r="Z267" s="40"/>
      <c r="AA267" s="40"/>
      <c r="AB267" s="4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0"/>
      <c r="BQ267" s="30"/>
      <c r="BR267" s="30"/>
      <c r="BS267" s="30"/>
      <c r="BT267" s="30"/>
      <c r="BU267" s="30"/>
      <c r="BV267" s="30"/>
      <c r="BW267" s="30"/>
      <c r="BX267" s="30"/>
      <c r="BY267" s="30"/>
      <c r="BZ267" s="30"/>
      <c r="CA267" s="30"/>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row>
    <row r="268" spans="3:131" ht="12.75">
      <c r="C268" s="24"/>
      <c r="D268" s="24"/>
      <c r="E268" s="24"/>
      <c r="F268" s="24"/>
      <c r="G268" s="24"/>
      <c r="H268" s="30"/>
      <c r="I268" s="24"/>
      <c r="J268" s="40"/>
      <c r="K268" s="24"/>
      <c r="L268" s="24"/>
      <c r="M268" s="24"/>
      <c r="N268" s="24"/>
      <c r="O268" s="24"/>
      <c r="P268" s="40"/>
      <c r="Q268" s="24"/>
      <c r="R268" s="24"/>
      <c r="S268" s="24"/>
      <c r="T268" s="24"/>
      <c r="U268" s="24"/>
      <c r="V268" s="40"/>
      <c r="W268" s="29"/>
      <c r="X268" s="40"/>
      <c r="Y268" s="40"/>
      <c r="Z268" s="40"/>
      <c r="AA268" s="40"/>
      <c r="AB268" s="4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30"/>
      <c r="BS268" s="30"/>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row>
    <row r="269" spans="3:131" ht="12.75">
      <c r="C269" s="24"/>
      <c r="D269" s="24"/>
      <c r="E269" s="24"/>
      <c r="F269" s="24"/>
      <c r="G269" s="24"/>
      <c r="H269" s="30"/>
      <c r="I269" s="24"/>
      <c r="J269" s="40"/>
      <c r="K269" s="24"/>
      <c r="L269" s="24"/>
      <c r="M269" s="24"/>
      <c r="N269" s="24"/>
      <c r="O269" s="24"/>
      <c r="P269" s="40"/>
      <c r="Q269" s="24"/>
      <c r="R269" s="24"/>
      <c r="S269" s="24"/>
      <c r="T269" s="24"/>
      <c r="U269" s="24"/>
      <c r="V269" s="40"/>
      <c r="W269" s="29"/>
      <c r="X269" s="40"/>
      <c r="Y269" s="40"/>
      <c r="Z269" s="40"/>
      <c r="AA269" s="40"/>
      <c r="AB269" s="4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0"/>
      <c r="BQ269" s="30"/>
      <c r="BR269" s="30"/>
      <c r="BS269" s="30"/>
      <c r="BT269" s="30"/>
      <c r="BU269" s="30"/>
      <c r="BV269" s="30"/>
      <c r="BW269" s="30"/>
      <c r="BX269" s="30"/>
      <c r="BY269" s="30"/>
      <c r="BZ269" s="30"/>
      <c r="CA269" s="30"/>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row>
    <row r="270" spans="3:131" ht="12.75">
      <c r="C270" s="24"/>
      <c r="D270" s="24"/>
      <c r="E270" s="24"/>
      <c r="F270" s="24"/>
      <c r="G270" s="24"/>
      <c r="H270" s="30"/>
      <c r="I270" s="24"/>
      <c r="J270" s="40"/>
      <c r="K270" s="24"/>
      <c r="L270" s="24"/>
      <c r="M270" s="24"/>
      <c r="N270" s="24"/>
      <c r="O270" s="24"/>
      <c r="P270" s="40"/>
      <c r="Q270" s="24"/>
      <c r="R270" s="24"/>
      <c r="S270" s="24"/>
      <c r="T270" s="24"/>
      <c r="U270" s="24"/>
      <c r="V270" s="40"/>
      <c r="W270" s="29"/>
      <c r="X270" s="40"/>
      <c r="Y270" s="40"/>
      <c r="Z270" s="40"/>
      <c r="AA270" s="40"/>
      <c r="AB270" s="4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c r="BI270" s="30"/>
      <c r="BJ270" s="30"/>
      <c r="BK270" s="30"/>
      <c r="BL270" s="30"/>
      <c r="BM270" s="30"/>
      <c r="BN270" s="30"/>
      <c r="BO270" s="30"/>
      <c r="BP270" s="30"/>
      <c r="BQ270" s="30"/>
      <c r="BR270" s="30"/>
      <c r="BS270" s="30"/>
      <c r="BT270" s="30"/>
      <c r="BU270" s="30"/>
      <c r="BV270" s="30"/>
      <c r="BW270" s="30"/>
      <c r="BX270" s="30"/>
      <c r="BY270" s="30"/>
      <c r="BZ270" s="30"/>
      <c r="CA270" s="30"/>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row>
    <row r="271" spans="3:131" ht="12.75">
      <c r="C271" s="24"/>
      <c r="D271" s="24"/>
      <c r="E271" s="24"/>
      <c r="F271" s="24"/>
      <c r="G271" s="24"/>
      <c r="H271" s="30"/>
      <c r="I271" s="24"/>
      <c r="J271" s="40"/>
      <c r="K271" s="24"/>
      <c r="L271" s="24"/>
      <c r="M271" s="24"/>
      <c r="N271" s="24"/>
      <c r="O271" s="24"/>
      <c r="P271" s="40"/>
      <c r="Q271" s="24"/>
      <c r="R271" s="24"/>
      <c r="S271" s="24"/>
      <c r="T271" s="24"/>
      <c r="U271" s="24"/>
      <c r="V271" s="40"/>
      <c r="W271" s="29"/>
      <c r="X271" s="40"/>
      <c r="Y271" s="40"/>
      <c r="Z271" s="40"/>
      <c r="AA271" s="40"/>
      <c r="AB271" s="4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row>
    <row r="272" spans="3:131" ht="12.75">
      <c r="C272" s="24"/>
      <c r="D272" s="24"/>
      <c r="E272" s="24"/>
      <c r="F272" s="24"/>
      <c r="G272" s="24"/>
      <c r="H272" s="30"/>
      <c r="I272" s="24"/>
      <c r="J272" s="40"/>
      <c r="K272" s="24"/>
      <c r="L272" s="24"/>
      <c r="M272" s="24"/>
      <c r="N272" s="24"/>
      <c r="O272" s="24"/>
      <c r="P272" s="40"/>
      <c r="Q272" s="24"/>
      <c r="R272" s="24"/>
      <c r="S272" s="24"/>
      <c r="T272" s="24"/>
      <c r="U272" s="24"/>
      <c r="V272" s="40"/>
      <c r="W272" s="29"/>
      <c r="X272" s="40"/>
      <c r="Y272" s="40"/>
      <c r="Z272" s="40"/>
      <c r="AA272" s="40"/>
      <c r="AB272" s="4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c r="BP272" s="30"/>
      <c r="BQ272" s="30"/>
      <c r="BR272" s="30"/>
      <c r="BS272" s="30"/>
      <c r="BT272" s="30"/>
      <c r="BU272" s="30"/>
      <c r="BV272" s="30"/>
      <c r="BW272" s="30"/>
      <c r="BX272" s="30"/>
      <c r="BY272" s="30"/>
      <c r="BZ272" s="30"/>
      <c r="CA272" s="30"/>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row>
    <row r="273" spans="3:131" ht="12.75">
      <c r="C273" s="24"/>
      <c r="D273" s="24"/>
      <c r="E273" s="24"/>
      <c r="F273" s="24"/>
      <c r="G273" s="24"/>
      <c r="H273" s="30"/>
      <c r="I273" s="24"/>
      <c r="J273" s="40"/>
      <c r="K273" s="24"/>
      <c r="L273" s="24"/>
      <c r="M273" s="24"/>
      <c r="N273" s="24"/>
      <c r="O273" s="24"/>
      <c r="P273" s="40"/>
      <c r="Q273" s="24"/>
      <c r="R273" s="24"/>
      <c r="S273" s="24"/>
      <c r="T273" s="24"/>
      <c r="U273" s="24"/>
      <c r="V273" s="40"/>
      <c r="W273" s="29"/>
      <c r="X273" s="40"/>
      <c r="Y273" s="40"/>
      <c r="Z273" s="40"/>
      <c r="AA273" s="40"/>
      <c r="AB273" s="4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0"/>
      <c r="BQ273" s="30"/>
      <c r="BR273" s="30"/>
      <c r="BS273" s="30"/>
      <c r="BT273" s="30"/>
      <c r="BU273" s="30"/>
      <c r="BV273" s="30"/>
      <c r="BW273" s="30"/>
      <c r="BX273" s="30"/>
      <c r="BY273" s="30"/>
      <c r="BZ273" s="30"/>
      <c r="CA273" s="30"/>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row>
    <row r="274" spans="3:131" ht="12.75">
      <c r="C274" s="24"/>
      <c r="D274" s="24"/>
      <c r="E274" s="24"/>
      <c r="F274" s="24"/>
      <c r="G274" s="24"/>
      <c r="H274" s="30"/>
      <c r="I274" s="24"/>
      <c r="J274" s="40"/>
      <c r="K274" s="24"/>
      <c r="L274" s="24"/>
      <c r="M274" s="24"/>
      <c r="N274" s="24"/>
      <c r="O274" s="24"/>
      <c r="P274" s="40"/>
      <c r="Q274" s="24"/>
      <c r="R274" s="24"/>
      <c r="S274" s="24"/>
      <c r="T274" s="24"/>
      <c r="U274" s="24"/>
      <c r="V274" s="40"/>
      <c r="W274" s="29"/>
      <c r="X274" s="40"/>
      <c r="Y274" s="40"/>
      <c r="Z274" s="40"/>
      <c r="AA274" s="40"/>
      <c r="AB274" s="4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0"/>
      <c r="BQ274" s="30"/>
      <c r="BR274" s="30"/>
      <c r="BS274" s="30"/>
      <c r="BT274" s="30"/>
      <c r="BU274" s="30"/>
      <c r="BV274" s="30"/>
      <c r="BW274" s="30"/>
      <c r="BX274" s="30"/>
      <c r="BY274" s="30"/>
      <c r="BZ274" s="30"/>
      <c r="CA274" s="30"/>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row>
    <row r="275" spans="3:131" ht="12.75">
      <c r="C275" s="24"/>
      <c r="D275" s="24"/>
      <c r="E275" s="24"/>
      <c r="F275" s="24"/>
      <c r="G275" s="24"/>
      <c r="H275" s="30"/>
      <c r="I275" s="24"/>
      <c r="J275" s="40"/>
      <c r="K275" s="24"/>
      <c r="L275" s="24"/>
      <c r="M275" s="24"/>
      <c r="N275" s="24"/>
      <c r="O275" s="24"/>
      <c r="P275" s="40"/>
      <c r="Q275" s="24"/>
      <c r="R275" s="24"/>
      <c r="S275" s="24"/>
      <c r="T275" s="24"/>
      <c r="U275" s="24"/>
      <c r="V275" s="40"/>
      <c r="W275" s="29"/>
      <c r="X275" s="40"/>
      <c r="Y275" s="40"/>
      <c r="Z275" s="40"/>
      <c r="AA275" s="40"/>
      <c r="AB275" s="4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0"/>
      <c r="BQ275" s="30"/>
      <c r="BR275" s="30"/>
      <c r="BS275" s="30"/>
      <c r="BT275" s="30"/>
      <c r="BU275" s="30"/>
      <c r="BV275" s="30"/>
      <c r="BW275" s="30"/>
      <c r="BX275" s="30"/>
      <c r="BY275" s="30"/>
      <c r="BZ275" s="30"/>
      <c r="CA275" s="30"/>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row>
    <row r="276" spans="3:131" ht="12.75">
      <c r="C276" s="24"/>
      <c r="D276" s="24"/>
      <c r="E276" s="24"/>
      <c r="F276" s="24"/>
      <c r="G276" s="24"/>
      <c r="H276" s="30"/>
      <c r="I276" s="24"/>
      <c r="J276" s="40"/>
      <c r="K276" s="24"/>
      <c r="L276" s="24"/>
      <c r="M276" s="24"/>
      <c r="N276" s="24"/>
      <c r="O276" s="24"/>
      <c r="P276" s="40"/>
      <c r="Q276" s="24"/>
      <c r="R276" s="24"/>
      <c r="S276" s="24"/>
      <c r="T276" s="24"/>
      <c r="U276" s="24"/>
      <c r="V276" s="40"/>
      <c r="W276" s="29"/>
      <c r="X276" s="40"/>
      <c r="Y276" s="40"/>
      <c r="Z276" s="40"/>
      <c r="AA276" s="40"/>
      <c r="AB276" s="4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row>
    <row r="277" spans="3:131" ht="12.75">
      <c r="C277" s="24"/>
      <c r="D277" s="24"/>
      <c r="E277" s="24"/>
      <c r="F277" s="24"/>
      <c r="G277" s="24"/>
      <c r="H277" s="30"/>
      <c r="I277" s="24"/>
      <c r="J277" s="40"/>
      <c r="K277" s="24"/>
      <c r="L277" s="24"/>
      <c r="M277" s="24"/>
      <c r="N277" s="24"/>
      <c r="O277" s="24"/>
      <c r="P277" s="40"/>
      <c r="Q277" s="24"/>
      <c r="R277" s="24"/>
      <c r="S277" s="24"/>
      <c r="T277" s="24"/>
      <c r="U277" s="24"/>
      <c r="V277" s="40"/>
      <c r="W277" s="29"/>
      <c r="X277" s="40"/>
      <c r="Y277" s="40"/>
      <c r="Z277" s="40"/>
      <c r="AA277" s="40"/>
      <c r="AB277" s="4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0"/>
      <c r="BQ277" s="30"/>
      <c r="BR277" s="30"/>
      <c r="BS277" s="30"/>
      <c r="BT277" s="30"/>
      <c r="BU277" s="30"/>
      <c r="BV277" s="30"/>
      <c r="BW277" s="30"/>
      <c r="BX277" s="30"/>
      <c r="BY277" s="30"/>
      <c r="BZ277" s="30"/>
      <c r="CA277" s="30"/>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c r="EA277" s="30"/>
    </row>
    <row r="278" spans="3:131" ht="12.75">
      <c r="C278" s="24"/>
      <c r="D278" s="24"/>
      <c r="E278" s="24"/>
      <c r="F278" s="24"/>
      <c r="G278" s="24"/>
      <c r="H278" s="30"/>
      <c r="I278" s="24"/>
      <c r="J278" s="40"/>
      <c r="K278" s="24"/>
      <c r="L278" s="24"/>
      <c r="M278" s="24"/>
      <c r="N278" s="24"/>
      <c r="O278" s="24"/>
      <c r="P278" s="40"/>
      <c r="Q278" s="24"/>
      <c r="R278" s="24"/>
      <c r="S278" s="24"/>
      <c r="T278" s="24"/>
      <c r="U278" s="24"/>
      <c r="V278" s="40"/>
      <c r="W278" s="29"/>
      <c r="X278" s="40"/>
      <c r="Y278" s="40"/>
      <c r="Z278" s="40"/>
      <c r="AA278" s="40"/>
      <c r="AB278" s="4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0"/>
      <c r="BQ278" s="30"/>
      <c r="BR278" s="30"/>
      <c r="BS278" s="30"/>
      <c r="BT278" s="30"/>
      <c r="BU278" s="30"/>
      <c r="BV278" s="30"/>
      <c r="BW278" s="30"/>
      <c r="BX278" s="30"/>
      <c r="BY278" s="30"/>
      <c r="BZ278" s="30"/>
      <c r="CA278" s="30"/>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row>
    <row r="279" spans="3:131" ht="12.75">
      <c r="C279" s="24"/>
      <c r="D279" s="24"/>
      <c r="E279" s="24"/>
      <c r="F279" s="24"/>
      <c r="G279" s="24"/>
      <c r="H279" s="30"/>
      <c r="I279" s="24"/>
      <c r="J279" s="40"/>
      <c r="K279" s="24"/>
      <c r="L279" s="24"/>
      <c r="M279" s="24"/>
      <c r="N279" s="24"/>
      <c r="O279" s="24"/>
      <c r="P279" s="40"/>
      <c r="Q279" s="24"/>
      <c r="R279" s="24"/>
      <c r="S279" s="24"/>
      <c r="T279" s="24"/>
      <c r="U279" s="24"/>
      <c r="V279" s="40"/>
      <c r="W279" s="29"/>
      <c r="X279" s="40"/>
      <c r="Y279" s="40"/>
      <c r="Z279" s="40"/>
      <c r="AA279" s="40"/>
      <c r="AB279" s="4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0"/>
      <c r="BQ279" s="30"/>
      <c r="BR279" s="30"/>
      <c r="BS279" s="30"/>
      <c r="BT279" s="30"/>
      <c r="BU279" s="30"/>
      <c r="BV279" s="30"/>
      <c r="BW279" s="30"/>
      <c r="BX279" s="30"/>
      <c r="BY279" s="30"/>
      <c r="BZ279" s="30"/>
      <c r="CA279" s="30"/>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row>
    <row r="280" spans="3:131" ht="12.75">
      <c r="C280" s="24"/>
      <c r="D280" s="24"/>
      <c r="E280" s="24"/>
      <c r="F280" s="24"/>
      <c r="G280" s="24"/>
      <c r="H280" s="30"/>
      <c r="I280" s="24"/>
      <c r="J280" s="40"/>
      <c r="K280" s="24"/>
      <c r="L280" s="24"/>
      <c r="M280" s="24"/>
      <c r="N280" s="24"/>
      <c r="O280" s="24"/>
      <c r="P280" s="40"/>
      <c r="Q280" s="24"/>
      <c r="R280" s="24"/>
      <c r="S280" s="24"/>
      <c r="T280" s="24"/>
      <c r="U280" s="24"/>
      <c r="V280" s="40"/>
      <c r="W280" s="29"/>
      <c r="X280" s="40"/>
      <c r="Y280" s="40"/>
      <c r="Z280" s="40"/>
      <c r="AA280" s="40"/>
      <c r="AB280" s="4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c r="BI280" s="30"/>
      <c r="BJ280" s="30"/>
      <c r="BK280" s="30"/>
      <c r="BL280" s="30"/>
      <c r="BM280" s="30"/>
      <c r="BN280" s="30"/>
      <c r="BO280" s="30"/>
      <c r="BP280" s="30"/>
      <c r="BQ280" s="30"/>
      <c r="BR280" s="30"/>
      <c r="BS280" s="30"/>
      <c r="BT280" s="30"/>
      <c r="BU280" s="30"/>
      <c r="BV280" s="30"/>
      <c r="BW280" s="30"/>
      <c r="BX280" s="30"/>
      <c r="BY280" s="30"/>
      <c r="BZ280" s="30"/>
      <c r="CA280" s="30"/>
      <c r="CB280" s="30"/>
      <c r="CC280" s="30"/>
      <c r="CD280" s="30"/>
      <c r="CE280" s="30"/>
      <c r="CF280" s="30"/>
      <c r="CG280" s="30"/>
      <c r="CH280" s="30"/>
      <c r="CI280" s="30"/>
      <c r="CJ280" s="30"/>
      <c r="CK280" s="30"/>
      <c r="CL280" s="30"/>
      <c r="CM280" s="30"/>
      <c r="CN280" s="30"/>
      <c r="CO280" s="30"/>
      <c r="CP280" s="30"/>
      <c r="CQ280" s="30"/>
      <c r="CR280" s="30"/>
      <c r="CS280" s="30"/>
      <c r="CT280" s="30"/>
      <c r="CU280" s="30"/>
      <c r="CV280" s="30"/>
      <c r="CW280" s="30"/>
      <c r="CX280" s="30"/>
      <c r="CY280" s="30"/>
      <c r="CZ280" s="30"/>
      <c r="DA280" s="30"/>
      <c r="DB280" s="30"/>
      <c r="DC280" s="30"/>
      <c r="DD280" s="30"/>
      <c r="DE280" s="30"/>
      <c r="DF280" s="30"/>
      <c r="DG280" s="30"/>
      <c r="DH280" s="30"/>
      <c r="DI280" s="30"/>
      <c r="DJ280" s="30"/>
      <c r="DK280" s="30"/>
      <c r="DL280" s="30"/>
      <c r="DM280" s="30"/>
      <c r="DN280" s="30"/>
      <c r="DO280" s="30"/>
      <c r="DP280" s="30"/>
      <c r="DQ280" s="30"/>
      <c r="DR280" s="30"/>
      <c r="DS280" s="30"/>
      <c r="DT280" s="30"/>
      <c r="DU280" s="30"/>
      <c r="DV280" s="30"/>
      <c r="DW280" s="30"/>
      <c r="DX280" s="30"/>
      <c r="DY280" s="30"/>
      <c r="DZ280" s="30"/>
      <c r="EA280" s="30"/>
    </row>
    <row r="281" spans="3:131" ht="12.75">
      <c r="C281" s="24"/>
      <c r="D281" s="24"/>
      <c r="E281" s="24"/>
      <c r="F281" s="24"/>
      <c r="G281" s="24"/>
      <c r="H281" s="30"/>
      <c r="I281" s="24"/>
      <c r="J281" s="40"/>
      <c r="K281" s="24"/>
      <c r="L281" s="24"/>
      <c r="M281" s="24"/>
      <c r="N281" s="24"/>
      <c r="O281" s="24"/>
      <c r="P281" s="40"/>
      <c r="Q281" s="24"/>
      <c r="R281" s="24"/>
      <c r="S281" s="24"/>
      <c r="T281" s="24"/>
      <c r="U281" s="24"/>
      <c r="V281" s="40"/>
      <c r="W281" s="29"/>
      <c r="X281" s="40"/>
      <c r="Y281" s="40"/>
      <c r="Z281" s="40"/>
      <c r="AA281" s="40"/>
      <c r="AB281" s="4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c r="BI281" s="30"/>
      <c r="BJ281" s="30"/>
      <c r="BK281" s="30"/>
      <c r="BL281" s="30"/>
      <c r="BM281" s="30"/>
      <c r="BN281" s="30"/>
      <c r="BO281" s="30"/>
      <c r="BP281" s="30"/>
      <c r="BQ281" s="30"/>
      <c r="BR281" s="30"/>
      <c r="BS281" s="30"/>
      <c r="BT281" s="30"/>
      <c r="BU281" s="30"/>
      <c r="BV281" s="30"/>
      <c r="BW281" s="30"/>
      <c r="BX281" s="30"/>
      <c r="BY281" s="30"/>
      <c r="BZ281" s="30"/>
      <c r="CA281" s="30"/>
      <c r="CB281" s="30"/>
      <c r="CC281" s="30"/>
      <c r="CD281" s="30"/>
      <c r="CE281" s="30"/>
      <c r="CF281" s="30"/>
      <c r="CG281" s="30"/>
      <c r="CH281" s="30"/>
      <c r="CI281" s="30"/>
      <c r="CJ281" s="30"/>
      <c r="CK281" s="30"/>
      <c r="CL281" s="30"/>
      <c r="CM281" s="30"/>
      <c r="CN281" s="30"/>
      <c r="CO281" s="30"/>
      <c r="CP281" s="30"/>
      <c r="CQ281" s="30"/>
      <c r="CR281" s="30"/>
      <c r="CS281" s="30"/>
      <c r="CT281" s="30"/>
      <c r="CU281" s="30"/>
      <c r="CV281" s="30"/>
      <c r="CW281" s="30"/>
      <c r="CX281" s="30"/>
      <c r="CY281" s="30"/>
      <c r="CZ281" s="30"/>
      <c r="DA281" s="30"/>
      <c r="DB281" s="30"/>
      <c r="DC281" s="30"/>
      <c r="DD281" s="30"/>
      <c r="DE281" s="30"/>
      <c r="DF281" s="30"/>
      <c r="DG281" s="30"/>
      <c r="DH281" s="30"/>
      <c r="DI281" s="30"/>
      <c r="DJ281" s="30"/>
      <c r="DK281" s="30"/>
      <c r="DL281" s="30"/>
      <c r="DM281" s="30"/>
      <c r="DN281" s="30"/>
      <c r="DO281" s="30"/>
      <c r="DP281" s="30"/>
      <c r="DQ281" s="30"/>
      <c r="DR281" s="30"/>
      <c r="DS281" s="30"/>
      <c r="DT281" s="30"/>
      <c r="DU281" s="30"/>
      <c r="DV281" s="30"/>
      <c r="DW281" s="30"/>
      <c r="DX281" s="30"/>
      <c r="DY281" s="30"/>
      <c r="DZ281" s="30"/>
      <c r="EA281" s="30"/>
    </row>
    <row r="282" spans="3:131" ht="12.75">
      <c r="C282" s="24"/>
      <c r="D282" s="24"/>
      <c r="E282" s="24"/>
      <c r="F282" s="24"/>
      <c r="G282" s="24"/>
      <c r="H282" s="30"/>
      <c r="I282" s="24"/>
      <c r="J282" s="40"/>
      <c r="K282" s="24"/>
      <c r="L282" s="24"/>
      <c r="M282" s="24"/>
      <c r="N282" s="24"/>
      <c r="O282" s="24"/>
      <c r="P282" s="40"/>
      <c r="Q282" s="24"/>
      <c r="R282" s="24"/>
      <c r="S282" s="24"/>
      <c r="T282" s="24"/>
      <c r="U282" s="24"/>
      <c r="V282" s="40"/>
      <c r="W282" s="29"/>
      <c r="X282" s="40"/>
      <c r="Y282" s="40"/>
      <c r="Z282" s="40"/>
      <c r="AA282" s="40"/>
      <c r="AB282" s="4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c r="BI282" s="30"/>
      <c r="BJ282" s="30"/>
      <c r="BK282" s="30"/>
      <c r="BL282" s="30"/>
      <c r="BM282" s="30"/>
      <c r="BN282" s="30"/>
      <c r="BO282" s="30"/>
      <c r="BP282" s="30"/>
      <c r="BQ282" s="30"/>
      <c r="BR282" s="30"/>
      <c r="BS282" s="30"/>
      <c r="BT282" s="30"/>
      <c r="BU282" s="30"/>
      <c r="BV282" s="30"/>
      <c r="BW282" s="30"/>
      <c r="BX282" s="30"/>
      <c r="BY282" s="30"/>
      <c r="BZ282" s="30"/>
      <c r="CA282" s="30"/>
      <c r="CB282" s="30"/>
      <c r="CC282" s="30"/>
      <c r="CD282" s="30"/>
      <c r="CE282" s="30"/>
      <c r="CF282" s="30"/>
      <c r="CG282" s="30"/>
      <c r="CH282" s="30"/>
      <c r="CI282" s="30"/>
      <c r="CJ282" s="30"/>
      <c r="CK282" s="30"/>
      <c r="CL282" s="30"/>
      <c r="CM282" s="30"/>
      <c r="CN282" s="30"/>
      <c r="CO282" s="30"/>
      <c r="CP282" s="30"/>
      <c r="CQ282" s="30"/>
      <c r="CR282" s="30"/>
      <c r="CS282" s="30"/>
      <c r="CT282" s="30"/>
      <c r="CU282" s="30"/>
      <c r="CV282" s="30"/>
      <c r="CW282" s="30"/>
      <c r="CX282" s="30"/>
      <c r="CY282" s="30"/>
      <c r="CZ282" s="30"/>
      <c r="DA282" s="30"/>
      <c r="DB282" s="30"/>
      <c r="DC282" s="30"/>
      <c r="DD282" s="30"/>
      <c r="DE282" s="30"/>
      <c r="DF282" s="30"/>
      <c r="DG282" s="30"/>
      <c r="DH282" s="30"/>
      <c r="DI282" s="30"/>
      <c r="DJ282" s="30"/>
      <c r="DK282" s="30"/>
      <c r="DL282" s="30"/>
      <c r="DM282" s="30"/>
      <c r="DN282" s="30"/>
      <c r="DO282" s="30"/>
      <c r="DP282" s="30"/>
      <c r="DQ282" s="30"/>
      <c r="DR282" s="30"/>
      <c r="DS282" s="30"/>
      <c r="DT282" s="30"/>
      <c r="DU282" s="30"/>
      <c r="DV282" s="30"/>
      <c r="DW282" s="30"/>
      <c r="DX282" s="30"/>
      <c r="DY282" s="30"/>
      <c r="DZ282" s="30"/>
      <c r="EA282" s="30"/>
    </row>
    <row r="283" spans="3:131" ht="12.75">
      <c r="C283" s="24"/>
      <c r="D283" s="24"/>
      <c r="E283" s="24"/>
      <c r="F283" s="24"/>
      <c r="G283" s="24"/>
      <c r="H283" s="30"/>
      <c r="I283" s="24"/>
      <c r="J283" s="40"/>
      <c r="K283" s="24"/>
      <c r="L283" s="24"/>
      <c r="M283" s="24"/>
      <c r="N283" s="24"/>
      <c r="O283" s="24"/>
      <c r="P283" s="40"/>
      <c r="Q283" s="24"/>
      <c r="R283" s="24"/>
      <c r="S283" s="24"/>
      <c r="T283" s="24"/>
      <c r="U283" s="24"/>
      <c r="V283" s="40"/>
      <c r="W283" s="29"/>
      <c r="X283" s="40"/>
      <c r="Y283" s="40"/>
      <c r="Z283" s="40"/>
      <c r="AA283" s="40"/>
      <c r="AB283" s="4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c r="BI283" s="30"/>
      <c r="BJ283" s="30"/>
      <c r="BK283" s="30"/>
      <c r="BL283" s="30"/>
      <c r="BM283" s="30"/>
      <c r="BN283" s="30"/>
      <c r="BO283" s="30"/>
      <c r="BP283" s="30"/>
      <c r="BQ283" s="30"/>
      <c r="BR283" s="30"/>
      <c r="BS283" s="30"/>
      <c r="BT283" s="30"/>
      <c r="BU283" s="30"/>
      <c r="BV283" s="30"/>
      <c r="BW283" s="30"/>
      <c r="BX283" s="30"/>
      <c r="BY283" s="30"/>
      <c r="BZ283" s="30"/>
      <c r="CA283" s="30"/>
      <c r="CB283" s="30"/>
      <c r="CC283" s="30"/>
      <c r="CD283" s="30"/>
      <c r="CE283" s="30"/>
      <c r="CF283" s="30"/>
      <c r="CG283" s="30"/>
      <c r="CH283" s="30"/>
      <c r="CI283" s="30"/>
      <c r="CJ283" s="30"/>
      <c r="CK283" s="30"/>
      <c r="CL283" s="30"/>
      <c r="CM283" s="30"/>
      <c r="CN283" s="30"/>
      <c r="CO283" s="30"/>
      <c r="CP283" s="30"/>
      <c r="CQ283" s="30"/>
      <c r="CR283" s="30"/>
      <c r="CS283" s="30"/>
      <c r="CT283" s="30"/>
      <c r="CU283" s="30"/>
      <c r="CV283" s="30"/>
      <c r="CW283" s="30"/>
      <c r="CX283" s="30"/>
      <c r="CY283" s="30"/>
      <c r="CZ283" s="30"/>
      <c r="DA283" s="30"/>
      <c r="DB283" s="30"/>
      <c r="DC283" s="30"/>
      <c r="DD283" s="30"/>
      <c r="DE283" s="30"/>
      <c r="DF283" s="30"/>
      <c r="DG283" s="30"/>
      <c r="DH283" s="30"/>
      <c r="DI283" s="30"/>
      <c r="DJ283" s="30"/>
      <c r="DK283" s="30"/>
      <c r="DL283" s="30"/>
      <c r="DM283" s="30"/>
      <c r="DN283" s="30"/>
      <c r="DO283" s="30"/>
      <c r="DP283" s="30"/>
      <c r="DQ283" s="30"/>
      <c r="DR283" s="30"/>
      <c r="DS283" s="30"/>
      <c r="DT283" s="30"/>
      <c r="DU283" s="30"/>
      <c r="DV283" s="30"/>
      <c r="DW283" s="30"/>
      <c r="DX283" s="30"/>
      <c r="DY283" s="30"/>
      <c r="DZ283" s="30"/>
      <c r="EA283" s="30"/>
    </row>
    <row r="284" spans="3:131" ht="12.75">
      <c r="C284" s="24"/>
      <c r="D284" s="24"/>
      <c r="E284" s="24"/>
      <c r="F284" s="24"/>
      <c r="G284" s="24"/>
      <c r="H284" s="30"/>
      <c r="I284" s="24"/>
      <c r="J284" s="40"/>
      <c r="K284" s="24"/>
      <c r="L284" s="24"/>
      <c r="M284" s="24"/>
      <c r="N284" s="24"/>
      <c r="O284" s="24"/>
      <c r="P284" s="40"/>
      <c r="Q284" s="24"/>
      <c r="R284" s="24"/>
      <c r="S284" s="24"/>
      <c r="T284" s="24"/>
      <c r="U284" s="24"/>
      <c r="V284" s="40"/>
      <c r="W284" s="29"/>
      <c r="X284" s="40"/>
      <c r="Y284" s="40"/>
      <c r="Z284" s="40"/>
      <c r="AA284" s="40"/>
      <c r="AB284" s="4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c r="BI284" s="30"/>
      <c r="BJ284" s="30"/>
      <c r="BK284" s="30"/>
      <c r="BL284" s="30"/>
      <c r="BM284" s="30"/>
      <c r="BN284" s="30"/>
      <c r="BO284" s="30"/>
      <c r="BP284" s="30"/>
      <c r="BQ284" s="30"/>
      <c r="BR284" s="30"/>
      <c r="BS284" s="30"/>
      <c r="BT284" s="30"/>
      <c r="BU284" s="30"/>
      <c r="BV284" s="30"/>
      <c r="BW284" s="30"/>
      <c r="BX284" s="30"/>
      <c r="BY284" s="30"/>
      <c r="BZ284" s="30"/>
      <c r="CA284" s="30"/>
      <c r="CB284" s="30"/>
      <c r="CC284" s="30"/>
      <c r="CD284" s="30"/>
      <c r="CE284" s="30"/>
      <c r="CF284" s="30"/>
      <c r="CG284" s="30"/>
      <c r="CH284" s="30"/>
      <c r="CI284" s="30"/>
      <c r="CJ284" s="30"/>
      <c r="CK284" s="30"/>
      <c r="CL284" s="30"/>
      <c r="CM284" s="30"/>
      <c r="CN284" s="30"/>
      <c r="CO284" s="30"/>
      <c r="CP284" s="30"/>
      <c r="CQ284" s="30"/>
      <c r="CR284" s="30"/>
      <c r="CS284" s="30"/>
      <c r="CT284" s="30"/>
      <c r="CU284" s="30"/>
      <c r="CV284" s="30"/>
      <c r="CW284" s="30"/>
      <c r="CX284" s="30"/>
      <c r="CY284" s="30"/>
      <c r="CZ284" s="30"/>
      <c r="DA284" s="30"/>
      <c r="DB284" s="30"/>
      <c r="DC284" s="30"/>
      <c r="DD284" s="30"/>
      <c r="DE284" s="30"/>
      <c r="DF284" s="30"/>
      <c r="DG284" s="30"/>
      <c r="DH284" s="30"/>
      <c r="DI284" s="30"/>
      <c r="DJ284" s="30"/>
      <c r="DK284" s="30"/>
      <c r="DL284" s="30"/>
      <c r="DM284" s="30"/>
      <c r="DN284" s="30"/>
      <c r="DO284" s="30"/>
      <c r="DP284" s="30"/>
      <c r="DQ284" s="30"/>
      <c r="DR284" s="30"/>
      <c r="DS284" s="30"/>
      <c r="DT284" s="30"/>
      <c r="DU284" s="30"/>
      <c r="DV284" s="30"/>
      <c r="DW284" s="30"/>
      <c r="DX284" s="30"/>
      <c r="DY284" s="30"/>
      <c r="DZ284" s="30"/>
      <c r="EA284" s="30"/>
    </row>
    <row r="285" spans="3:131" ht="12.75">
      <c r="C285" s="24"/>
      <c r="D285" s="24"/>
      <c r="E285" s="24"/>
      <c r="F285" s="24"/>
      <c r="G285" s="24"/>
      <c r="H285" s="30"/>
      <c r="I285" s="24"/>
      <c r="J285" s="40"/>
      <c r="K285" s="24"/>
      <c r="L285" s="24"/>
      <c r="M285" s="24"/>
      <c r="N285" s="24"/>
      <c r="O285" s="24"/>
      <c r="P285" s="40"/>
      <c r="Q285" s="24"/>
      <c r="R285" s="24"/>
      <c r="S285" s="24"/>
      <c r="T285" s="24"/>
      <c r="U285" s="24"/>
      <c r="V285" s="40"/>
      <c r="W285" s="29"/>
      <c r="X285" s="40"/>
      <c r="Y285" s="40"/>
      <c r="Z285" s="40"/>
      <c r="AA285" s="40"/>
      <c r="AB285" s="4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c r="BI285" s="30"/>
      <c r="BJ285" s="30"/>
      <c r="BK285" s="30"/>
      <c r="BL285" s="30"/>
      <c r="BM285" s="30"/>
      <c r="BN285" s="30"/>
      <c r="BO285" s="30"/>
      <c r="BP285" s="30"/>
      <c r="BQ285" s="30"/>
      <c r="BR285" s="30"/>
      <c r="BS285" s="30"/>
      <c r="BT285" s="30"/>
      <c r="BU285" s="30"/>
      <c r="BV285" s="30"/>
      <c r="BW285" s="30"/>
      <c r="BX285" s="30"/>
      <c r="BY285" s="30"/>
      <c r="BZ285" s="30"/>
      <c r="CA285" s="30"/>
      <c r="CB285" s="30"/>
      <c r="CC285" s="30"/>
      <c r="CD285" s="30"/>
      <c r="CE285" s="30"/>
      <c r="CF285" s="30"/>
      <c r="CG285" s="30"/>
      <c r="CH285" s="30"/>
      <c r="CI285" s="30"/>
      <c r="CJ285" s="30"/>
      <c r="CK285" s="30"/>
      <c r="CL285" s="30"/>
      <c r="CM285" s="30"/>
      <c r="CN285" s="30"/>
      <c r="CO285" s="30"/>
      <c r="CP285" s="30"/>
      <c r="CQ285" s="30"/>
      <c r="CR285" s="30"/>
      <c r="CS285" s="30"/>
      <c r="CT285" s="30"/>
      <c r="CU285" s="30"/>
      <c r="CV285" s="30"/>
      <c r="CW285" s="30"/>
      <c r="CX285" s="30"/>
      <c r="CY285" s="30"/>
      <c r="CZ285" s="30"/>
      <c r="DA285" s="30"/>
      <c r="DB285" s="30"/>
      <c r="DC285" s="30"/>
      <c r="DD285" s="30"/>
      <c r="DE285" s="30"/>
      <c r="DF285" s="30"/>
      <c r="DG285" s="30"/>
      <c r="DH285" s="30"/>
      <c r="DI285" s="30"/>
      <c r="DJ285" s="30"/>
      <c r="DK285" s="30"/>
      <c r="DL285" s="30"/>
      <c r="DM285" s="30"/>
      <c r="DN285" s="30"/>
      <c r="DO285" s="30"/>
      <c r="DP285" s="30"/>
      <c r="DQ285" s="30"/>
      <c r="DR285" s="30"/>
      <c r="DS285" s="30"/>
      <c r="DT285" s="30"/>
      <c r="DU285" s="30"/>
      <c r="DV285" s="30"/>
      <c r="DW285" s="30"/>
      <c r="DX285" s="30"/>
      <c r="DY285" s="30"/>
      <c r="DZ285" s="30"/>
      <c r="EA285" s="30"/>
    </row>
    <row r="286" spans="3:131" ht="12.75">
      <c r="C286" s="24"/>
      <c r="D286" s="24"/>
      <c r="E286" s="24"/>
      <c r="F286" s="24"/>
      <c r="G286" s="24"/>
      <c r="H286" s="30"/>
      <c r="I286" s="24"/>
      <c r="J286" s="40"/>
      <c r="K286" s="24"/>
      <c r="L286" s="24"/>
      <c r="M286" s="24"/>
      <c r="N286" s="24"/>
      <c r="O286" s="24"/>
      <c r="P286" s="40"/>
      <c r="Q286" s="24"/>
      <c r="R286" s="24"/>
      <c r="S286" s="24"/>
      <c r="T286" s="24"/>
      <c r="U286" s="24"/>
      <c r="V286" s="40"/>
      <c r="W286" s="29"/>
      <c r="X286" s="40"/>
      <c r="Y286" s="40"/>
      <c r="Z286" s="40"/>
      <c r="AA286" s="40"/>
      <c r="AB286" s="4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c r="BM286" s="30"/>
      <c r="BN286" s="30"/>
      <c r="BO286" s="30"/>
      <c r="BP286" s="30"/>
      <c r="BQ286" s="30"/>
      <c r="BR286" s="30"/>
      <c r="BS286" s="30"/>
      <c r="BT286" s="30"/>
      <c r="BU286" s="30"/>
      <c r="BV286" s="30"/>
      <c r="BW286" s="30"/>
      <c r="BX286" s="30"/>
      <c r="BY286" s="30"/>
      <c r="BZ286" s="30"/>
      <c r="CA286" s="30"/>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row>
    <row r="287" spans="3:131" ht="12.75">
      <c r="C287" s="24"/>
      <c r="D287" s="24"/>
      <c r="E287" s="24"/>
      <c r="F287" s="24"/>
      <c r="G287" s="24"/>
      <c r="H287" s="30"/>
      <c r="I287" s="24"/>
      <c r="J287" s="40"/>
      <c r="K287" s="24"/>
      <c r="L287" s="24"/>
      <c r="M287" s="24"/>
      <c r="N287" s="24"/>
      <c r="O287" s="24"/>
      <c r="P287" s="40"/>
      <c r="Q287" s="24"/>
      <c r="R287" s="24"/>
      <c r="S287" s="24"/>
      <c r="T287" s="24"/>
      <c r="U287" s="24"/>
      <c r="V287" s="40"/>
      <c r="W287" s="29"/>
      <c r="X287" s="40"/>
      <c r="Y287" s="40"/>
      <c r="Z287" s="40"/>
      <c r="AA287" s="40"/>
      <c r="AB287" s="4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c r="BL287" s="30"/>
      <c r="BM287" s="30"/>
      <c r="BN287" s="30"/>
      <c r="BO287" s="30"/>
      <c r="BP287" s="30"/>
      <c r="BQ287" s="30"/>
      <c r="BR287" s="30"/>
      <c r="BS287" s="30"/>
      <c r="BT287" s="30"/>
      <c r="BU287" s="30"/>
      <c r="BV287" s="30"/>
      <c r="BW287" s="30"/>
      <c r="BX287" s="30"/>
      <c r="BY287" s="30"/>
      <c r="BZ287" s="30"/>
      <c r="CA287" s="30"/>
      <c r="CB287" s="30"/>
      <c r="CC287" s="30"/>
      <c r="CD287" s="30"/>
      <c r="CE287" s="30"/>
      <c r="CF287" s="30"/>
      <c r="CG287" s="30"/>
      <c r="CH287" s="30"/>
      <c r="CI287" s="30"/>
      <c r="CJ287" s="30"/>
      <c r="CK287" s="30"/>
      <c r="CL287" s="30"/>
      <c r="CM287" s="30"/>
      <c r="CN287" s="30"/>
      <c r="CO287" s="30"/>
      <c r="CP287" s="30"/>
      <c r="CQ287" s="30"/>
      <c r="CR287" s="30"/>
      <c r="CS287" s="30"/>
      <c r="CT287" s="30"/>
      <c r="CU287" s="30"/>
      <c r="CV287" s="30"/>
      <c r="CW287" s="30"/>
      <c r="CX287" s="30"/>
      <c r="CY287" s="30"/>
      <c r="CZ287" s="30"/>
      <c r="DA287" s="30"/>
      <c r="DB287" s="30"/>
      <c r="DC287" s="30"/>
      <c r="DD287" s="30"/>
      <c r="DE287" s="30"/>
      <c r="DF287" s="30"/>
      <c r="DG287" s="30"/>
      <c r="DH287" s="30"/>
      <c r="DI287" s="30"/>
      <c r="DJ287" s="30"/>
      <c r="DK287" s="30"/>
      <c r="DL287" s="30"/>
      <c r="DM287" s="30"/>
      <c r="DN287" s="30"/>
      <c r="DO287" s="30"/>
      <c r="DP287" s="30"/>
      <c r="DQ287" s="30"/>
      <c r="DR287" s="30"/>
      <c r="DS287" s="30"/>
      <c r="DT287" s="30"/>
      <c r="DU287" s="30"/>
      <c r="DV287" s="30"/>
      <c r="DW287" s="30"/>
      <c r="DX287" s="30"/>
      <c r="DY287" s="30"/>
      <c r="DZ287" s="30"/>
      <c r="EA287" s="30"/>
    </row>
    <row r="288" spans="3:131" ht="12.75">
      <c r="C288" s="24"/>
      <c r="D288" s="24"/>
      <c r="E288" s="24"/>
      <c r="F288" s="24"/>
      <c r="G288" s="24"/>
      <c r="H288" s="30"/>
      <c r="I288" s="24"/>
      <c r="J288" s="40"/>
      <c r="K288" s="24"/>
      <c r="L288" s="24"/>
      <c r="M288" s="24"/>
      <c r="N288" s="24"/>
      <c r="O288" s="24"/>
      <c r="P288" s="40"/>
      <c r="Q288" s="24"/>
      <c r="R288" s="24"/>
      <c r="S288" s="24"/>
      <c r="T288" s="24"/>
      <c r="U288" s="24"/>
      <c r="V288" s="40"/>
      <c r="W288" s="29"/>
      <c r="X288" s="40"/>
      <c r="Y288" s="40"/>
      <c r="Z288" s="40"/>
      <c r="AA288" s="40"/>
      <c r="AB288" s="4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c r="BI288" s="30"/>
      <c r="BJ288" s="30"/>
      <c r="BK288" s="30"/>
      <c r="BL288" s="30"/>
      <c r="BM288" s="30"/>
      <c r="BN288" s="30"/>
      <c r="BO288" s="30"/>
      <c r="BP288" s="30"/>
      <c r="BQ288" s="30"/>
      <c r="BR288" s="30"/>
      <c r="BS288" s="30"/>
      <c r="BT288" s="30"/>
      <c r="BU288" s="30"/>
      <c r="BV288" s="30"/>
      <c r="BW288" s="30"/>
      <c r="BX288" s="30"/>
      <c r="BY288" s="30"/>
      <c r="BZ288" s="30"/>
      <c r="CA288" s="30"/>
      <c r="CB288" s="30"/>
      <c r="CC288" s="30"/>
      <c r="CD288" s="30"/>
      <c r="CE288" s="30"/>
      <c r="CF288" s="30"/>
      <c r="CG288" s="30"/>
      <c r="CH288" s="30"/>
      <c r="CI288" s="30"/>
      <c r="CJ288" s="30"/>
      <c r="CK288" s="30"/>
      <c r="CL288" s="30"/>
      <c r="CM288" s="30"/>
      <c r="CN288" s="30"/>
      <c r="CO288" s="30"/>
      <c r="CP288" s="30"/>
      <c r="CQ288" s="30"/>
      <c r="CR288" s="30"/>
      <c r="CS288" s="30"/>
      <c r="CT288" s="30"/>
      <c r="CU288" s="30"/>
      <c r="CV288" s="30"/>
      <c r="CW288" s="30"/>
      <c r="CX288" s="30"/>
      <c r="CY288" s="30"/>
      <c r="CZ288" s="30"/>
      <c r="DA288" s="30"/>
      <c r="DB288" s="30"/>
      <c r="DC288" s="30"/>
      <c r="DD288" s="30"/>
      <c r="DE288" s="30"/>
      <c r="DF288" s="30"/>
      <c r="DG288" s="30"/>
      <c r="DH288" s="30"/>
      <c r="DI288" s="30"/>
      <c r="DJ288" s="30"/>
      <c r="DK288" s="30"/>
      <c r="DL288" s="30"/>
      <c r="DM288" s="30"/>
      <c r="DN288" s="30"/>
      <c r="DO288" s="30"/>
      <c r="DP288" s="30"/>
      <c r="DQ288" s="30"/>
      <c r="DR288" s="30"/>
      <c r="DS288" s="30"/>
      <c r="DT288" s="30"/>
      <c r="DU288" s="30"/>
      <c r="DV288" s="30"/>
      <c r="DW288" s="30"/>
      <c r="DX288" s="30"/>
      <c r="DY288" s="30"/>
      <c r="DZ288" s="30"/>
      <c r="EA288" s="30"/>
    </row>
    <row r="289" spans="3:131" ht="12.75">
      <c r="C289" s="24"/>
      <c r="D289" s="24"/>
      <c r="E289" s="24"/>
      <c r="F289" s="24"/>
      <c r="G289" s="24"/>
      <c r="H289" s="30"/>
      <c r="I289" s="24"/>
      <c r="J289" s="40"/>
      <c r="K289" s="24"/>
      <c r="L289" s="24"/>
      <c r="M289" s="24"/>
      <c r="N289" s="24"/>
      <c r="O289" s="24"/>
      <c r="P289" s="40"/>
      <c r="Q289" s="24"/>
      <c r="R289" s="24"/>
      <c r="S289" s="24"/>
      <c r="T289" s="24"/>
      <c r="U289" s="24"/>
      <c r="V289" s="40"/>
      <c r="W289" s="29"/>
      <c r="X289" s="40"/>
      <c r="Y289" s="40"/>
      <c r="Z289" s="40"/>
      <c r="AA289" s="40"/>
      <c r="AB289" s="4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c r="BI289" s="30"/>
      <c r="BJ289" s="30"/>
      <c r="BK289" s="30"/>
      <c r="BL289" s="30"/>
      <c r="BM289" s="30"/>
      <c r="BN289" s="30"/>
      <c r="BO289" s="30"/>
      <c r="BP289" s="30"/>
      <c r="BQ289" s="30"/>
      <c r="BR289" s="30"/>
      <c r="BS289" s="30"/>
      <c r="BT289" s="30"/>
      <c r="BU289" s="30"/>
      <c r="BV289" s="30"/>
      <c r="BW289" s="30"/>
      <c r="BX289" s="30"/>
      <c r="BY289" s="30"/>
      <c r="BZ289" s="30"/>
      <c r="CA289" s="30"/>
      <c r="CB289" s="30"/>
      <c r="CC289" s="30"/>
      <c r="CD289" s="30"/>
      <c r="CE289" s="30"/>
      <c r="CF289" s="30"/>
      <c r="CG289" s="30"/>
      <c r="CH289" s="30"/>
      <c r="CI289" s="30"/>
      <c r="CJ289" s="30"/>
      <c r="CK289" s="30"/>
      <c r="CL289" s="30"/>
      <c r="CM289" s="30"/>
      <c r="CN289" s="30"/>
      <c r="CO289" s="30"/>
      <c r="CP289" s="30"/>
      <c r="CQ289" s="30"/>
      <c r="CR289" s="30"/>
      <c r="CS289" s="30"/>
      <c r="CT289" s="30"/>
      <c r="CU289" s="30"/>
      <c r="CV289" s="30"/>
      <c r="CW289" s="30"/>
      <c r="CX289" s="30"/>
      <c r="CY289" s="30"/>
      <c r="CZ289" s="30"/>
      <c r="DA289" s="30"/>
      <c r="DB289" s="30"/>
      <c r="DC289" s="30"/>
      <c r="DD289" s="30"/>
      <c r="DE289" s="30"/>
      <c r="DF289" s="30"/>
      <c r="DG289" s="30"/>
      <c r="DH289" s="30"/>
      <c r="DI289" s="30"/>
      <c r="DJ289" s="30"/>
      <c r="DK289" s="30"/>
      <c r="DL289" s="30"/>
      <c r="DM289" s="30"/>
      <c r="DN289" s="30"/>
      <c r="DO289" s="30"/>
      <c r="DP289" s="30"/>
      <c r="DQ289" s="30"/>
      <c r="DR289" s="30"/>
      <c r="DS289" s="30"/>
      <c r="DT289" s="30"/>
      <c r="DU289" s="30"/>
      <c r="DV289" s="30"/>
      <c r="DW289" s="30"/>
      <c r="DX289" s="30"/>
      <c r="DY289" s="30"/>
      <c r="DZ289" s="30"/>
      <c r="EA289" s="30"/>
    </row>
    <row r="290" spans="3:131" ht="12.75">
      <c r="C290" s="24"/>
      <c r="D290" s="24"/>
      <c r="E290" s="24"/>
      <c r="F290" s="24"/>
      <c r="G290" s="24"/>
      <c r="H290" s="30"/>
      <c r="I290" s="24"/>
      <c r="J290" s="40"/>
      <c r="K290" s="24"/>
      <c r="L290" s="24"/>
      <c r="M290" s="24"/>
      <c r="N290" s="24"/>
      <c r="O290" s="24"/>
      <c r="P290" s="40"/>
      <c r="Q290" s="24"/>
      <c r="R290" s="24"/>
      <c r="S290" s="24"/>
      <c r="T290" s="24"/>
      <c r="U290" s="24"/>
      <c r="V290" s="40"/>
      <c r="W290" s="29"/>
      <c r="X290" s="40"/>
      <c r="Y290" s="40"/>
      <c r="Z290" s="40"/>
      <c r="AA290" s="40"/>
      <c r="AB290" s="4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c r="BI290" s="30"/>
      <c r="BJ290" s="30"/>
      <c r="BK290" s="30"/>
      <c r="BL290" s="30"/>
      <c r="BM290" s="30"/>
      <c r="BN290" s="30"/>
      <c r="BO290" s="30"/>
      <c r="BP290" s="30"/>
      <c r="BQ290" s="30"/>
      <c r="BR290" s="30"/>
      <c r="BS290" s="30"/>
      <c r="BT290" s="30"/>
      <c r="BU290" s="30"/>
      <c r="BV290" s="30"/>
      <c r="BW290" s="30"/>
      <c r="BX290" s="30"/>
      <c r="BY290" s="30"/>
      <c r="BZ290" s="30"/>
      <c r="CA290" s="30"/>
      <c r="CB290" s="30"/>
      <c r="CC290" s="30"/>
      <c r="CD290" s="30"/>
      <c r="CE290" s="30"/>
      <c r="CF290" s="30"/>
      <c r="CG290" s="30"/>
      <c r="CH290" s="30"/>
      <c r="CI290" s="30"/>
      <c r="CJ290" s="30"/>
      <c r="CK290" s="30"/>
      <c r="CL290" s="30"/>
      <c r="CM290" s="30"/>
      <c r="CN290" s="30"/>
      <c r="CO290" s="30"/>
      <c r="CP290" s="30"/>
      <c r="CQ290" s="30"/>
      <c r="CR290" s="30"/>
      <c r="CS290" s="30"/>
      <c r="CT290" s="30"/>
      <c r="CU290" s="30"/>
      <c r="CV290" s="30"/>
      <c r="CW290" s="30"/>
      <c r="CX290" s="30"/>
      <c r="CY290" s="30"/>
      <c r="CZ290" s="30"/>
      <c r="DA290" s="30"/>
      <c r="DB290" s="30"/>
      <c r="DC290" s="30"/>
      <c r="DD290" s="30"/>
      <c r="DE290" s="30"/>
      <c r="DF290" s="30"/>
      <c r="DG290" s="30"/>
      <c r="DH290" s="30"/>
      <c r="DI290" s="30"/>
      <c r="DJ290" s="30"/>
      <c r="DK290" s="30"/>
      <c r="DL290" s="30"/>
      <c r="DM290" s="30"/>
      <c r="DN290" s="30"/>
      <c r="DO290" s="30"/>
      <c r="DP290" s="30"/>
      <c r="DQ290" s="30"/>
      <c r="DR290" s="30"/>
      <c r="DS290" s="30"/>
      <c r="DT290" s="30"/>
      <c r="DU290" s="30"/>
      <c r="DV290" s="30"/>
      <c r="DW290" s="30"/>
      <c r="DX290" s="30"/>
      <c r="DY290" s="30"/>
      <c r="DZ290" s="30"/>
      <c r="EA290" s="30"/>
    </row>
    <row r="291" spans="3:131" ht="12.75">
      <c r="C291" s="24"/>
      <c r="D291" s="24"/>
      <c r="E291" s="24"/>
      <c r="F291" s="24"/>
      <c r="G291" s="24"/>
      <c r="H291" s="30"/>
      <c r="I291" s="24"/>
      <c r="J291" s="40"/>
      <c r="K291" s="24"/>
      <c r="L291" s="24"/>
      <c r="M291" s="24"/>
      <c r="N291" s="24"/>
      <c r="O291" s="24"/>
      <c r="P291" s="40"/>
      <c r="Q291" s="24"/>
      <c r="R291" s="24"/>
      <c r="S291" s="24"/>
      <c r="T291" s="24"/>
      <c r="U291" s="24"/>
      <c r="V291" s="40"/>
      <c r="W291" s="29"/>
      <c r="X291" s="40"/>
      <c r="Y291" s="40"/>
      <c r="Z291" s="40"/>
      <c r="AA291" s="40"/>
      <c r="AB291" s="4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c r="BI291" s="30"/>
      <c r="BJ291" s="30"/>
      <c r="BK291" s="30"/>
      <c r="BL291" s="30"/>
      <c r="BM291" s="30"/>
      <c r="BN291" s="30"/>
      <c r="BO291" s="30"/>
      <c r="BP291" s="30"/>
      <c r="BQ291" s="30"/>
      <c r="BR291" s="30"/>
      <c r="BS291" s="30"/>
      <c r="BT291" s="30"/>
      <c r="BU291" s="30"/>
      <c r="BV291" s="30"/>
      <c r="BW291" s="30"/>
      <c r="BX291" s="30"/>
      <c r="BY291" s="30"/>
      <c r="BZ291" s="30"/>
      <c r="CA291" s="30"/>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0"/>
      <c r="CY291" s="30"/>
      <c r="CZ291" s="30"/>
      <c r="DA291" s="30"/>
      <c r="DB291" s="30"/>
      <c r="DC291" s="30"/>
      <c r="DD291" s="30"/>
      <c r="DE291" s="30"/>
      <c r="DF291" s="30"/>
      <c r="DG291" s="30"/>
      <c r="DH291" s="30"/>
      <c r="DI291" s="30"/>
      <c r="DJ291" s="30"/>
      <c r="DK291" s="30"/>
      <c r="DL291" s="30"/>
      <c r="DM291" s="30"/>
      <c r="DN291" s="30"/>
      <c r="DO291" s="30"/>
      <c r="DP291" s="30"/>
      <c r="DQ291" s="30"/>
      <c r="DR291" s="30"/>
      <c r="DS291" s="30"/>
      <c r="DT291" s="30"/>
      <c r="DU291" s="30"/>
      <c r="DV291" s="30"/>
      <c r="DW291" s="30"/>
      <c r="DX291" s="30"/>
      <c r="DY291" s="30"/>
      <c r="DZ291" s="30"/>
      <c r="EA291" s="30"/>
    </row>
    <row r="292" spans="3:131" ht="12.75">
      <c r="C292" s="24"/>
      <c r="D292" s="24"/>
      <c r="E292" s="24"/>
      <c r="F292" s="24"/>
      <c r="G292" s="24"/>
      <c r="H292" s="30"/>
      <c r="I292" s="24"/>
      <c r="J292" s="40"/>
      <c r="K292" s="24"/>
      <c r="L292" s="24"/>
      <c r="M292" s="24"/>
      <c r="N292" s="24"/>
      <c r="O292" s="24"/>
      <c r="P292" s="40"/>
      <c r="Q292" s="24"/>
      <c r="R292" s="24"/>
      <c r="S292" s="24"/>
      <c r="T292" s="24"/>
      <c r="U292" s="24"/>
      <c r="V292" s="40"/>
      <c r="W292" s="29"/>
      <c r="X292" s="40"/>
      <c r="Y292" s="40"/>
      <c r="Z292" s="40"/>
      <c r="AA292" s="40"/>
      <c r="AB292" s="4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c r="BM292" s="30"/>
      <c r="BN292" s="30"/>
      <c r="BO292" s="30"/>
      <c r="BP292" s="30"/>
      <c r="BQ292" s="30"/>
      <c r="BR292" s="30"/>
      <c r="BS292" s="30"/>
      <c r="BT292" s="30"/>
      <c r="BU292" s="30"/>
      <c r="BV292" s="30"/>
      <c r="BW292" s="30"/>
      <c r="BX292" s="30"/>
      <c r="BY292" s="30"/>
      <c r="BZ292" s="30"/>
      <c r="CA292" s="30"/>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row>
    <row r="293" spans="3:131" ht="12.75">
      <c r="C293" s="24"/>
      <c r="D293" s="24"/>
      <c r="E293" s="24"/>
      <c r="F293" s="24"/>
      <c r="G293" s="24"/>
      <c r="H293" s="30"/>
      <c r="I293" s="24"/>
      <c r="J293" s="40"/>
      <c r="K293" s="24"/>
      <c r="L293" s="24"/>
      <c r="M293" s="24"/>
      <c r="N293" s="24"/>
      <c r="O293" s="24"/>
      <c r="P293" s="40"/>
      <c r="Q293" s="24"/>
      <c r="R293" s="24"/>
      <c r="S293" s="24"/>
      <c r="T293" s="24"/>
      <c r="U293" s="24"/>
      <c r="V293" s="40"/>
      <c r="W293" s="29"/>
      <c r="X293" s="40"/>
      <c r="Y293" s="40"/>
      <c r="Z293" s="40"/>
      <c r="AA293" s="40"/>
      <c r="AB293" s="4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c r="BI293" s="30"/>
      <c r="BJ293" s="30"/>
      <c r="BK293" s="30"/>
      <c r="BL293" s="30"/>
      <c r="BM293" s="30"/>
      <c r="BN293" s="30"/>
      <c r="BO293" s="30"/>
      <c r="BP293" s="30"/>
      <c r="BQ293" s="30"/>
      <c r="BR293" s="30"/>
      <c r="BS293" s="30"/>
      <c r="BT293" s="30"/>
      <c r="BU293" s="30"/>
      <c r="BV293" s="30"/>
      <c r="BW293" s="30"/>
      <c r="BX293" s="30"/>
      <c r="BY293" s="30"/>
      <c r="BZ293" s="30"/>
      <c r="CA293" s="30"/>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0"/>
      <c r="CY293" s="30"/>
      <c r="CZ293" s="30"/>
      <c r="DA293" s="30"/>
      <c r="DB293" s="30"/>
      <c r="DC293" s="30"/>
      <c r="DD293" s="30"/>
      <c r="DE293" s="30"/>
      <c r="DF293" s="30"/>
      <c r="DG293" s="30"/>
      <c r="DH293" s="30"/>
      <c r="DI293" s="30"/>
      <c r="DJ293" s="30"/>
      <c r="DK293" s="30"/>
      <c r="DL293" s="30"/>
      <c r="DM293" s="30"/>
      <c r="DN293" s="30"/>
      <c r="DO293" s="30"/>
      <c r="DP293" s="30"/>
      <c r="DQ293" s="30"/>
      <c r="DR293" s="30"/>
      <c r="DS293" s="30"/>
      <c r="DT293" s="30"/>
      <c r="DU293" s="30"/>
      <c r="DV293" s="30"/>
      <c r="DW293" s="30"/>
      <c r="DX293" s="30"/>
      <c r="DY293" s="30"/>
      <c r="DZ293" s="30"/>
      <c r="EA293" s="30"/>
    </row>
    <row r="294" spans="3:131" ht="12.75">
      <c r="C294" s="24"/>
      <c r="D294" s="24"/>
      <c r="E294" s="24"/>
      <c r="F294" s="24"/>
      <c r="G294" s="24"/>
      <c r="H294" s="30"/>
      <c r="I294" s="24"/>
      <c r="J294" s="40"/>
      <c r="K294" s="24"/>
      <c r="L294" s="24"/>
      <c r="M294" s="24"/>
      <c r="N294" s="24"/>
      <c r="O294" s="24"/>
      <c r="P294" s="40"/>
      <c r="Q294" s="24"/>
      <c r="R294" s="24"/>
      <c r="S294" s="24"/>
      <c r="T294" s="24"/>
      <c r="U294" s="24"/>
      <c r="V294" s="40"/>
      <c r="W294" s="29"/>
      <c r="X294" s="40"/>
      <c r="Y294" s="40"/>
      <c r="Z294" s="40"/>
      <c r="AA294" s="40"/>
      <c r="AB294" s="4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c r="BI294" s="30"/>
      <c r="BJ294" s="30"/>
      <c r="BK294" s="30"/>
      <c r="BL294" s="30"/>
      <c r="BM294" s="30"/>
      <c r="BN294" s="30"/>
      <c r="BO294" s="30"/>
      <c r="BP294" s="30"/>
      <c r="BQ294" s="30"/>
      <c r="BR294" s="30"/>
      <c r="BS294" s="30"/>
      <c r="BT294" s="30"/>
      <c r="BU294" s="30"/>
      <c r="BV294" s="30"/>
      <c r="BW294" s="30"/>
      <c r="BX294" s="30"/>
      <c r="BY294" s="30"/>
      <c r="BZ294" s="30"/>
      <c r="CA294" s="30"/>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0"/>
      <c r="DO294" s="30"/>
      <c r="DP294" s="30"/>
      <c r="DQ294" s="30"/>
      <c r="DR294" s="30"/>
      <c r="DS294" s="30"/>
      <c r="DT294" s="30"/>
      <c r="DU294" s="30"/>
      <c r="DV294" s="30"/>
      <c r="DW294" s="30"/>
      <c r="DX294" s="30"/>
      <c r="DY294" s="30"/>
      <c r="DZ294" s="30"/>
      <c r="EA294" s="30"/>
    </row>
    <row r="295" spans="3:131" ht="12.75">
      <c r="C295" s="24"/>
      <c r="D295" s="24"/>
      <c r="E295" s="24"/>
      <c r="F295" s="24"/>
      <c r="G295" s="24"/>
      <c r="H295" s="30"/>
      <c r="I295" s="24"/>
      <c r="J295" s="40"/>
      <c r="K295" s="24"/>
      <c r="L295" s="24"/>
      <c r="M295" s="24"/>
      <c r="N295" s="24"/>
      <c r="O295" s="24"/>
      <c r="P295" s="40"/>
      <c r="Q295" s="24"/>
      <c r="R295" s="24"/>
      <c r="S295" s="24"/>
      <c r="T295" s="24"/>
      <c r="U295" s="24"/>
      <c r="V295" s="40"/>
      <c r="W295" s="29"/>
      <c r="X295" s="40"/>
      <c r="Y295" s="40"/>
      <c r="Z295" s="40"/>
      <c r="AA295" s="40"/>
      <c r="AB295" s="4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c r="BI295" s="30"/>
      <c r="BJ295" s="30"/>
      <c r="BK295" s="30"/>
      <c r="BL295" s="30"/>
      <c r="BM295" s="30"/>
      <c r="BN295" s="30"/>
      <c r="BO295" s="30"/>
      <c r="BP295" s="30"/>
      <c r="BQ295" s="30"/>
      <c r="BR295" s="30"/>
      <c r="BS295" s="30"/>
      <c r="BT295" s="30"/>
      <c r="BU295" s="30"/>
      <c r="BV295" s="30"/>
      <c r="BW295" s="30"/>
      <c r="BX295" s="30"/>
      <c r="BY295" s="30"/>
      <c r="BZ295" s="30"/>
      <c r="CA295" s="30"/>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0"/>
      <c r="DO295" s="30"/>
      <c r="DP295" s="30"/>
      <c r="DQ295" s="30"/>
      <c r="DR295" s="30"/>
      <c r="DS295" s="30"/>
      <c r="DT295" s="30"/>
      <c r="DU295" s="30"/>
      <c r="DV295" s="30"/>
      <c r="DW295" s="30"/>
      <c r="DX295" s="30"/>
      <c r="DY295" s="30"/>
      <c r="DZ295" s="30"/>
      <c r="EA295" s="30"/>
    </row>
    <row r="296" spans="3:131" ht="12.75">
      <c r="C296" s="24"/>
      <c r="D296" s="24"/>
      <c r="E296" s="24"/>
      <c r="F296" s="24"/>
      <c r="G296" s="24"/>
      <c r="H296" s="30"/>
      <c r="I296" s="24"/>
      <c r="J296" s="40"/>
      <c r="K296" s="24"/>
      <c r="L296" s="24"/>
      <c r="M296" s="24"/>
      <c r="N296" s="24"/>
      <c r="O296" s="24"/>
      <c r="P296" s="40"/>
      <c r="Q296" s="24"/>
      <c r="R296" s="24"/>
      <c r="S296" s="24"/>
      <c r="T296" s="24"/>
      <c r="U296" s="24"/>
      <c r="V296" s="40"/>
      <c r="W296" s="29"/>
      <c r="X296" s="40"/>
      <c r="Y296" s="40"/>
      <c r="Z296" s="40"/>
      <c r="AA296" s="40"/>
      <c r="AB296" s="4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0"/>
      <c r="BQ296" s="30"/>
      <c r="BR296" s="30"/>
      <c r="BS296" s="30"/>
      <c r="BT296" s="30"/>
      <c r="BU296" s="30"/>
      <c r="BV296" s="30"/>
      <c r="BW296" s="30"/>
      <c r="BX296" s="30"/>
      <c r="BY296" s="30"/>
      <c r="BZ296" s="30"/>
      <c r="CA296" s="30"/>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row>
    <row r="297" spans="3:131" ht="12.75">
      <c r="C297" s="24"/>
      <c r="D297" s="24"/>
      <c r="E297" s="24"/>
      <c r="F297" s="24"/>
      <c r="G297" s="24"/>
      <c r="H297" s="30"/>
      <c r="I297" s="24"/>
      <c r="J297" s="40"/>
      <c r="K297" s="24"/>
      <c r="L297" s="24"/>
      <c r="M297" s="24"/>
      <c r="N297" s="24"/>
      <c r="O297" s="24"/>
      <c r="P297" s="40"/>
      <c r="Q297" s="24"/>
      <c r="R297" s="24"/>
      <c r="S297" s="24"/>
      <c r="T297" s="24"/>
      <c r="U297" s="24"/>
      <c r="V297" s="40"/>
      <c r="W297" s="29"/>
      <c r="X297" s="40"/>
      <c r="Y297" s="40"/>
      <c r="Z297" s="40"/>
      <c r="AA297" s="40"/>
      <c r="AB297" s="4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c r="BI297" s="30"/>
      <c r="BJ297" s="30"/>
      <c r="BK297" s="30"/>
      <c r="BL297" s="30"/>
      <c r="BM297" s="30"/>
      <c r="BN297" s="30"/>
      <c r="BO297" s="30"/>
      <c r="BP297" s="30"/>
      <c r="BQ297" s="30"/>
      <c r="BR297" s="30"/>
      <c r="BS297" s="30"/>
      <c r="BT297" s="30"/>
      <c r="BU297" s="30"/>
      <c r="BV297" s="30"/>
      <c r="BW297" s="30"/>
      <c r="BX297" s="30"/>
      <c r="BY297" s="30"/>
      <c r="BZ297" s="30"/>
      <c r="CA297" s="30"/>
      <c r="CB297" s="30"/>
      <c r="CC297" s="30"/>
      <c r="CD297" s="30"/>
      <c r="CE297" s="30"/>
      <c r="CF297" s="30"/>
      <c r="CG297" s="30"/>
      <c r="CH297" s="30"/>
      <c r="CI297" s="30"/>
      <c r="CJ297" s="30"/>
      <c r="CK297" s="30"/>
      <c r="CL297" s="30"/>
      <c r="CM297" s="30"/>
      <c r="CN297" s="30"/>
      <c r="CO297" s="30"/>
      <c r="CP297" s="30"/>
      <c r="CQ297" s="30"/>
      <c r="CR297" s="30"/>
      <c r="CS297" s="30"/>
      <c r="CT297" s="30"/>
      <c r="CU297" s="30"/>
      <c r="CV297" s="30"/>
      <c r="CW297" s="30"/>
      <c r="CX297" s="30"/>
      <c r="CY297" s="30"/>
      <c r="CZ297" s="30"/>
      <c r="DA297" s="30"/>
      <c r="DB297" s="30"/>
      <c r="DC297" s="30"/>
      <c r="DD297" s="30"/>
      <c r="DE297" s="30"/>
      <c r="DF297" s="30"/>
      <c r="DG297" s="30"/>
      <c r="DH297" s="30"/>
      <c r="DI297" s="30"/>
      <c r="DJ297" s="30"/>
      <c r="DK297" s="30"/>
      <c r="DL297" s="30"/>
      <c r="DM297" s="30"/>
      <c r="DN297" s="30"/>
      <c r="DO297" s="30"/>
      <c r="DP297" s="30"/>
      <c r="DQ297" s="30"/>
      <c r="DR297" s="30"/>
      <c r="DS297" s="30"/>
      <c r="DT297" s="30"/>
      <c r="DU297" s="30"/>
      <c r="DV297" s="30"/>
      <c r="DW297" s="30"/>
      <c r="DX297" s="30"/>
      <c r="DY297" s="30"/>
      <c r="DZ297" s="30"/>
      <c r="EA297" s="30"/>
    </row>
    <row r="298" spans="3:131" ht="12.75">
      <c r="C298" s="24"/>
      <c r="D298" s="24"/>
      <c r="E298" s="24"/>
      <c r="F298" s="24"/>
      <c r="G298" s="24"/>
      <c r="H298" s="30"/>
      <c r="I298" s="24"/>
      <c r="J298" s="40"/>
      <c r="K298" s="24"/>
      <c r="L298" s="24"/>
      <c r="M298" s="24"/>
      <c r="N298" s="24"/>
      <c r="O298" s="24"/>
      <c r="P298" s="40"/>
      <c r="Q298" s="24"/>
      <c r="R298" s="24"/>
      <c r="S298" s="24"/>
      <c r="T298" s="24"/>
      <c r="U298" s="24"/>
      <c r="V298" s="40"/>
      <c r="W298" s="29"/>
      <c r="X298" s="40"/>
      <c r="Y298" s="40"/>
      <c r="Z298" s="40"/>
      <c r="AA298" s="40"/>
      <c r="AB298" s="4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c r="BI298" s="30"/>
      <c r="BJ298" s="30"/>
      <c r="BK298" s="30"/>
      <c r="BL298" s="30"/>
      <c r="BM298" s="30"/>
      <c r="BN298" s="30"/>
      <c r="BO298" s="30"/>
      <c r="BP298" s="30"/>
      <c r="BQ298" s="30"/>
      <c r="BR298" s="30"/>
      <c r="BS298" s="30"/>
      <c r="BT298" s="30"/>
      <c r="BU298" s="30"/>
      <c r="BV298" s="30"/>
      <c r="BW298" s="30"/>
      <c r="BX298" s="30"/>
      <c r="BY298" s="30"/>
      <c r="BZ298" s="30"/>
      <c r="CA298" s="30"/>
      <c r="CB298" s="30"/>
      <c r="CC298" s="30"/>
      <c r="CD298" s="30"/>
      <c r="CE298" s="30"/>
      <c r="CF298" s="30"/>
      <c r="CG298" s="30"/>
      <c r="CH298" s="30"/>
      <c r="CI298" s="30"/>
      <c r="CJ298" s="30"/>
      <c r="CK298" s="30"/>
      <c r="CL298" s="30"/>
      <c r="CM298" s="30"/>
      <c r="CN298" s="30"/>
      <c r="CO298" s="30"/>
      <c r="CP298" s="30"/>
      <c r="CQ298" s="30"/>
      <c r="CR298" s="30"/>
      <c r="CS298" s="30"/>
      <c r="CT298" s="30"/>
      <c r="CU298" s="30"/>
      <c r="CV298" s="30"/>
      <c r="CW298" s="30"/>
      <c r="CX298" s="30"/>
      <c r="CY298" s="30"/>
      <c r="CZ298" s="30"/>
      <c r="DA298" s="30"/>
      <c r="DB298" s="30"/>
      <c r="DC298" s="30"/>
      <c r="DD298" s="30"/>
      <c r="DE298" s="30"/>
      <c r="DF298" s="30"/>
      <c r="DG298" s="30"/>
      <c r="DH298" s="30"/>
      <c r="DI298" s="30"/>
      <c r="DJ298" s="30"/>
      <c r="DK298" s="30"/>
      <c r="DL298" s="30"/>
      <c r="DM298" s="30"/>
      <c r="DN298" s="30"/>
      <c r="DO298" s="30"/>
      <c r="DP298" s="30"/>
      <c r="DQ298" s="30"/>
      <c r="DR298" s="30"/>
      <c r="DS298" s="30"/>
      <c r="DT298" s="30"/>
      <c r="DU298" s="30"/>
      <c r="DV298" s="30"/>
      <c r="DW298" s="30"/>
      <c r="DX298" s="30"/>
      <c r="DY298" s="30"/>
      <c r="DZ298" s="30"/>
      <c r="EA298" s="30"/>
    </row>
    <row r="299" spans="3:131" ht="12.75">
      <c r="C299" s="24"/>
      <c r="D299" s="24"/>
      <c r="E299" s="24"/>
      <c r="F299" s="24"/>
      <c r="G299" s="24"/>
      <c r="H299" s="30"/>
      <c r="I299" s="24"/>
      <c r="J299" s="40"/>
      <c r="K299" s="24"/>
      <c r="L299" s="24"/>
      <c r="M299" s="24"/>
      <c r="N299" s="24"/>
      <c r="O299" s="24"/>
      <c r="P299" s="40"/>
      <c r="Q299" s="24"/>
      <c r="R299" s="24"/>
      <c r="S299" s="24"/>
      <c r="T299" s="24"/>
      <c r="U299" s="24"/>
      <c r="V299" s="40"/>
      <c r="W299" s="29"/>
      <c r="X299" s="40"/>
      <c r="Y299" s="40"/>
      <c r="Z299" s="40"/>
      <c r="AA299" s="40"/>
      <c r="AB299" s="4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c r="BI299" s="30"/>
      <c r="BJ299" s="30"/>
      <c r="BK299" s="30"/>
      <c r="BL299" s="30"/>
      <c r="BM299" s="30"/>
      <c r="BN299" s="30"/>
      <c r="BO299" s="30"/>
      <c r="BP299" s="30"/>
      <c r="BQ299" s="30"/>
      <c r="BR299" s="30"/>
      <c r="BS299" s="30"/>
      <c r="BT299" s="30"/>
      <c r="BU299" s="30"/>
      <c r="BV299" s="30"/>
      <c r="BW299" s="30"/>
      <c r="BX299" s="30"/>
      <c r="BY299" s="30"/>
      <c r="BZ299" s="30"/>
      <c r="CA299" s="30"/>
      <c r="CB299" s="30"/>
      <c r="CC299" s="30"/>
      <c r="CD299" s="30"/>
      <c r="CE299" s="30"/>
      <c r="CF299" s="30"/>
      <c r="CG299" s="30"/>
      <c r="CH299" s="30"/>
      <c r="CI299" s="30"/>
      <c r="CJ299" s="30"/>
      <c r="CK299" s="30"/>
      <c r="CL299" s="30"/>
      <c r="CM299" s="30"/>
      <c r="CN299" s="30"/>
      <c r="CO299" s="30"/>
      <c r="CP299" s="30"/>
      <c r="CQ299" s="30"/>
      <c r="CR299" s="30"/>
      <c r="CS299" s="30"/>
      <c r="CT299" s="30"/>
      <c r="CU299" s="30"/>
      <c r="CV299" s="30"/>
      <c r="CW299" s="30"/>
      <c r="CX299" s="30"/>
      <c r="CY299" s="30"/>
      <c r="CZ299" s="30"/>
      <c r="DA299" s="30"/>
      <c r="DB299" s="30"/>
      <c r="DC299" s="30"/>
      <c r="DD299" s="30"/>
      <c r="DE299" s="30"/>
      <c r="DF299" s="30"/>
      <c r="DG299" s="30"/>
      <c r="DH299" s="30"/>
      <c r="DI299" s="30"/>
      <c r="DJ299" s="30"/>
      <c r="DK299" s="30"/>
      <c r="DL299" s="30"/>
      <c r="DM299" s="30"/>
      <c r="DN299" s="30"/>
      <c r="DO299" s="30"/>
      <c r="DP299" s="30"/>
      <c r="DQ299" s="30"/>
      <c r="DR299" s="30"/>
      <c r="DS299" s="30"/>
      <c r="DT299" s="30"/>
      <c r="DU299" s="30"/>
      <c r="DV299" s="30"/>
      <c r="DW299" s="30"/>
      <c r="DX299" s="30"/>
      <c r="DY299" s="30"/>
      <c r="DZ299" s="30"/>
      <c r="EA299" s="30"/>
    </row>
    <row r="300" spans="3:131" ht="12.75">
      <c r="C300" s="24"/>
      <c r="D300" s="24"/>
      <c r="E300" s="24"/>
      <c r="F300" s="24"/>
      <c r="G300" s="24"/>
      <c r="H300" s="30"/>
      <c r="I300" s="24"/>
      <c r="J300" s="40"/>
      <c r="K300" s="24"/>
      <c r="L300" s="24"/>
      <c r="M300" s="24"/>
      <c r="N300" s="24"/>
      <c r="O300" s="24"/>
      <c r="P300" s="40"/>
      <c r="Q300" s="24"/>
      <c r="R300" s="24"/>
      <c r="S300" s="24"/>
      <c r="T300" s="24"/>
      <c r="U300" s="24"/>
      <c r="V300" s="40"/>
      <c r="W300" s="29"/>
      <c r="X300" s="40"/>
      <c r="Y300" s="40"/>
      <c r="Z300" s="40"/>
      <c r="AA300" s="40"/>
      <c r="AB300" s="4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c r="BI300" s="30"/>
      <c r="BJ300" s="30"/>
      <c r="BK300" s="30"/>
      <c r="BL300" s="30"/>
      <c r="BM300" s="30"/>
      <c r="BN300" s="30"/>
      <c r="BO300" s="30"/>
      <c r="BP300" s="30"/>
      <c r="BQ300" s="30"/>
      <c r="BR300" s="30"/>
      <c r="BS300" s="30"/>
      <c r="BT300" s="30"/>
      <c r="BU300" s="30"/>
      <c r="BV300" s="30"/>
      <c r="BW300" s="30"/>
      <c r="BX300" s="30"/>
      <c r="BY300" s="30"/>
      <c r="BZ300" s="30"/>
      <c r="CA300" s="30"/>
      <c r="CB300" s="30"/>
      <c r="CC300" s="30"/>
      <c r="CD300" s="30"/>
      <c r="CE300" s="30"/>
      <c r="CF300" s="30"/>
      <c r="CG300" s="30"/>
      <c r="CH300" s="30"/>
      <c r="CI300" s="30"/>
      <c r="CJ300" s="30"/>
      <c r="CK300" s="30"/>
      <c r="CL300" s="30"/>
      <c r="CM300" s="30"/>
      <c r="CN300" s="30"/>
      <c r="CO300" s="30"/>
      <c r="CP300" s="30"/>
      <c r="CQ300" s="30"/>
      <c r="CR300" s="30"/>
      <c r="CS300" s="30"/>
      <c r="CT300" s="30"/>
      <c r="CU300" s="30"/>
      <c r="CV300" s="30"/>
      <c r="CW300" s="30"/>
      <c r="CX300" s="30"/>
      <c r="CY300" s="30"/>
      <c r="CZ300" s="30"/>
      <c r="DA300" s="30"/>
      <c r="DB300" s="30"/>
      <c r="DC300" s="30"/>
      <c r="DD300" s="30"/>
      <c r="DE300" s="30"/>
      <c r="DF300" s="30"/>
      <c r="DG300" s="30"/>
      <c r="DH300" s="30"/>
      <c r="DI300" s="30"/>
      <c r="DJ300" s="30"/>
      <c r="DK300" s="30"/>
      <c r="DL300" s="30"/>
      <c r="DM300" s="30"/>
      <c r="DN300" s="30"/>
      <c r="DO300" s="30"/>
      <c r="DP300" s="30"/>
      <c r="DQ300" s="30"/>
      <c r="DR300" s="30"/>
      <c r="DS300" s="30"/>
      <c r="DT300" s="30"/>
      <c r="DU300" s="30"/>
      <c r="DV300" s="30"/>
      <c r="DW300" s="30"/>
      <c r="DX300" s="30"/>
      <c r="DY300" s="30"/>
      <c r="DZ300" s="30"/>
      <c r="EA300" s="30"/>
    </row>
    <row r="301" spans="3:131" ht="12.75">
      <c r="C301" s="24"/>
      <c r="D301" s="24"/>
      <c r="E301" s="24"/>
      <c r="F301" s="24"/>
      <c r="G301" s="24"/>
      <c r="H301" s="30"/>
      <c r="I301" s="24"/>
      <c r="J301" s="40"/>
      <c r="K301" s="24"/>
      <c r="L301" s="24"/>
      <c r="M301" s="24"/>
      <c r="N301" s="24"/>
      <c r="O301" s="24"/>
      <c r="P301" s="40"/>
      <c r="Q301" s="24"/>
      <c r="R301" s="24"/>
      <c r="S301" s="24"/>
      <c r="T301" s="24"/>
      <c r="U301" s="24"/>
      <c r="V301" s="40"/>
      <c r="W301" s="29"/>
      <c r="X301" s="40"/>
      <c r="Y301" s="40"/>
      <c r="Z301" s="40"/>
      <c r="AA301" s="40"/>
      <c r="AB301" s="4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c r="BI301" s="30"/>
      <c r="BJ301" s="30"/>
      <c r="BK301" s="30"/>
      <c r="BL301" s="30"/>
      <c r="BM301" s="30"/>
      <c r="BN301" s="30"/>
      <c r="BO301" s="30"/>
      <c r="BP301" s="30"/>
      <c r="BQ301" s="30"/>
      <c r="BR301" s="30"/>
      <c r="BS301" s="30"/>
      <c r="BT301" s="30"/>
      <c r="BU301" s="30"/>
      <c r="BV301" s="30"/>
      <c r="BW301" s="30"/>
      <c r="BX301" s="30"/>
      <c r="BY301" s="30"/>
      <c r="BZ301" s="30"/>
      <c r="CA301" s="30"/>
      <c r="CB301" s="30"/>
      <c r="CC301" s="30"/>
      <c r="CD301" s="30"/>
      <c r="CE301" s="30"/>
      <c r="CF301" s="30"/>
      <c r="CG301" s="30"/>
      <c r="CH301" s="30"/>
      <c r="CI301" s="30"/>
      <c r="CJ301" s="30"/>
      <c r="CK301" s="30"/>
      <c r="CL301" s="30"/>
      <c r="CM301" s="30"/>
      <c r="CN301" s="30"/>
      <c r="CO301" s="30"/>
      <c r="CP301" s="30"/>
      <c r="CQ301" s="30"/>
      <c r="CR301" s="30"/>
      <c r="CS301" s="30"/>
      <c r="CT301" s="30"/>
      <c r="CU301" s="30"/>
      <c r="CV301" s="30"/>
      <c r="CW301" s="30"/>
      <c r="CX301" s="30"/>
      <c r="CY301" s="30"/>
      <c r="CZ301" s="30"/>
      <c r="DA301" s="30"/>
      <c r="DB301" s="30"/>
      <c r="DC301" s="30"/>
      <c r="DD301" s="30"/>
      <c r="DE301" s="30"/>
      <c r="DF301" s="30"/>
      <c r="DG301" s="30"/>
      <c r="DH301" s="30"/>
      <c r="DI301" s="30"/>
      <c r="DJ301" s="30"/>
      <c r="DK301" s="30"/>
      <c r="DL301" s="30"/>
      <c r="DM301" s="30"/>
      <c r="DN301" s="30"/>
      <c r="DO301" s="30"/>
      <c r="DP301" s="30"/>
      <c r="DQ301" s="30"/>
      <c r="DR301" s="30"/>
      <c r="DS301" s="30"/>
      <c r="DT301" s="30"/>
      <c r="DU301" s="30"/>
      <c r="DV301" s="30"/>
      <c r="DW301" s="30"/>
      <c r="DX301" s="30"/>
      <c r="DY301" s="30"/>
      <c r="DZ301" s="30"/>
      <c r="EA301" s="30"/>
    </row>
    <row r="302" spans="3:131" ht="12.75">
      <c r="C302" s="24"/>
      <c r="D302" s="24"/>
      <c r="E302" s="24"/>
      <c r="F302" s="24"/>
      <c r="G302" s="24"/>
      <c r="H302" s="30"/>
      <c r="I302" s="24"/>
      <c r="J302" s="40"/>
      <c r="K302" s="24"/>
      <c r="L302" s="24"/>
      <c r="M302" s="24"/>
      <c r="N302" s="24"/>
      <c r="O302" s="24"/>
      <c r="P302" s="40"/>
      <c r="Q302" s="24"/>
      <c r="R302" s="24"/>
      <c r="S302" s="24"/>
      <c r="T302" s="24"/>
      <c r="U302" s="24"/>
      <c r="V302" s="40"/>
      <c r="W302" s="29"/>
      <c r="X302" s="40"/>
      <c r="Y302" s="40"/>
      <c r="Z302" s="40"/>
      <c r="AA302" s="40"/>
      <c r="AB302" s="4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c r="BI302" s="30"/>
      <c r="BJ302" s="30"/>
      <c r="BK302" s="30"/>
      <c r="BL302" s="30"/>
      <c r="BM302" s="30"/>
      <c r="BN302" s="30"/>
      <c r="BO302" s="30"/>
      <c r="BP302" s="30"/>
      <c r="BQ302" s="30"/>
      <c r="BR302" s="30"/>
      <c r="BS302" s="30"/>
      <c r="BT302" s="30"/>
      <c r="BU302" s="30"/>
      <c r="BV302" s="30"/>
      <c r="BW302" s="30"/>
      <c r="BX302" s="30"/>
      <c r="BY302" s="30"/>
      <c r="BZ302" s="30"/>
      <c r="CA302" s="30"/>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c r="DE302" s="30"/>
      <c r="DF302" s="30"/>
      <c r="DG302" s="30"/>
      <c r="DH302" s="30"/>
      <c r="DI302" s="30"/>
      <c r="DJ302" s="30"/>
      <c r="DK302" s="30"/>
      <c r="DL302" s="30"/>
      <c r="DM302" s="30"/>
      <c r="DN302" s="30"/>
      <c r="DO302" s="30"/>
      <c r="DP302" s="30"/>
      <c r="DQ302" s="30"/>
      <c r="DR302" s="30"/>
      <c r="DS302" s="30"/>
      <c r="DT302" s="30"/>
      <c r="DU302" s="30"/>
      <c r="DV302" s="30"/>
      <c r="DW302" s="30"/>
      <c r="DX302" s="30"/>
      <c r="DY302" s="30"/>
      <c r="DZ302" s="30"/>
      <c r="EA302" s="30"/>
    </row>
    <row r="303" spans="3:131" ht="12.75">
      <c r="C303" s="24"/>
      <c r="D303" s="24"/>
      <c r="E303" s="24"/>
      <c r="F303" s="24"/>
      <c r="G303" s="24"/>
      <c r="H303" s="30"/>
      <c r="I303" s="24"/>
      <c r="J303" s="40"/>
      <c r="K303" s="24"/>
      <c r="L303" s="24"/>
      <c r="M303" s="24"/>
      <c r="N303" s="24"/>
      <c r="O303" s="24"/>
      <c r="P303" s="40"/>
      <c r="Q303" s="24"/>
      <c r="R303" s="24"/>
      <c r="S303" s="24"/>
      <c r="T303" s="24"/>
      <c r="U303" s="24"/>
      <c r="V303" s="40"/>
      <c r="W303" s="29"/>
      <c r="X303" s="40"/>
      <c r="Y303" s="40"/>
      <c r="Z303" s="40"/>
      <c r="AA303" s="40"/>
      <c r="AB303" s="4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c r="BI303" s="30"/>
      <c r="BJ303" s="30"/>
      <c r="BK303" s="30"/>
      <c r="BL303" s="30"/>
      <c r="BM303" s="30"/>
      <c r="BN303" s="30"/>
      <c r="BO303" s="30"/>
      <c r="BP303" s="30"/>
      <c r="BQ303" s="30"/>
      <c r="BR303" s="30"/>
      <c r="BS303" s="30"/>
      <c r="BT303" s="30"/>
      <c r="BU303" s="30"/>
      <c r="BV303" s="30"/>
      <c r="BW303" s="30"/>
      <c r="BX303" s="30"/>
      <c r="BY303" s="30"/>
      <c r="BZ303" s="30"/>
      <c r="CA303" s="30"/>
      <c r="CB303" s="30"/>
      <c r="CC303" s="30"/>
      <c r="CD303" s="30"/>
      <c r="CE303" s="30"/>
      <c r="CF303" s="30"/>
      <c r="CG303" s="30"/>
      <c r="CH303" s="30"/>
      <c r="CI303" s="30"/>
      <c r="CJ303" s="30"/>
      <c r="CK303" s="30"/>
      <c r="CL303" s="30"/>
      <c r="CM303" s="30"/>
      <c r="CN303" s="30"/>
      <c r="CO303" s="30"/>
      <c r="CP303" s="30"/>
      <c r="CQ303" s="30"/>
      <c r="CR303" s="30"/>
      <c r="CS303" s="30"/>
      <c r="CT303" s="30"/>
      <c r="CU303" s="30"/>
      <c r="CV303" s="30"/>
      <c r="CW303" s="30"/>
      <c r="CX303" s="30"/>
      <c r="CY303" s="30"/>
      <c r="CZ303" s="30"/>
      <c r="DA303" s="30"/>
      <c r="DB303" s="30"/>
      <c r="DC303" s="30"/>
      <c r="DD303" s="30"/>
      <c r="DE303" s="30"/>
      <c r="DF303" s="30"/>
      <c r="DG303" s="30"/>
      <c r="DH303" s="30"/>
      <c r="DI303" s="30"/>
      <c r="DJ303" s="30"/>
      <c r="DK303" s="30"/>
      <c r="DL303" s="30"/>
      <c r="DM303" s="30"/>
      <c r="DN303" s="30"/>
      <c r="DO303" s="30"/>
      <c r="DP303" s="30"/>
      <c r="DQ303" s="30"/>
      <c r="DR303" s="30"/>
      <c r="DS303" s="30"/>
      <c r="DT303" s="30"/>
      <c r="DU303" s="30"/>
      <c r="DV303" s="30"/>
      <c r="DW303" s="30"/>
      <c r="DX303" s="30"/>
      <c r="DY303" s="30"/>
      <c r="DZ303" s="30"/>
      <c r="EA303" s="30"/>
    </row>
    <row r="304" spans="3:131" ht="12.75">
      <c r="C304" s="24"/>
      <c r="D304" s="24"/>
      <c r="E304" s="24"/>
      <c r="F304" s="24"/>
      <c r="G304" s="24"/>
      <c r="H304" s="30"/>
      <c r="I304" s="24"/>
      <c r="J304" s="40"/>
      <c r="K304" s="24"/>
      <c r="L304" s="24"/>
      <c r="M304" s="24"/>
      <c r="N304" s="24"/>
      <c r="O304" s="24"/>
      <c r="P304" s="40"/>
      <c r="Q304" s="24"/>
      <c r="R304" s="24"/>
      <c r="S304" s="24"/>
      <c r="T304" s="24"/>
      <c r="U304" s="24"/>
      <c r="V304" s="40"/>
      <c r="W304" s="29"/>
      <c r="X304" s="40"/>
      <c r="Y304" s="40"/>
      <c r="Z304" s="40"/>
      <c r="AA304" s="40"/>
      <c r="AB304" s="4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c r="BI304" s="30"/>
      <c r="BJ304" s="30"/>
      <c r="BK304" s="30"/>
      <c r="BL304" s="30"/>
      <c r="BM304" s="30"/>
      <c r="BN304" s="30"/>
      <c r="BO304" s="30"/>
      <c r="BP304" s="30"/>
      <c r="BQ304" s="30"/>
      <c r="BR304" s="30"/>
      <c r="BS304" s="30"/>
      <c r="BT304" s="30"/>
      <c r="BU304" s="30"/>
      <c r="BV304" s="30"/>
      <c r="BW304" s="30"/>
      <c r="BX304" s="30"/>
      <c r="BY304" s="30"/>
      <c r="BZ304" s="30"/>
      <c r="CA304" s="30"/>
      <c r="CB304" s="30"/>
      <c r="CC304" s="30"/>
      <c r="CD304" s="30"/>
      <c r="CE304" s="30"/>
      <c r="CF304" s="30"/>
      <c r="CG304" s="30"/>
      <c r="CH304" s="30"/>
      <c r="CI304" s="30"/>
      <c r="CJ304" s="30"/>
      <c r="CK304" s="30"/>
      <c r="CL304" s="30"/>
      <c r="CM304" s="30"/>
      <c r="CN304" s="30"/>
      <c r="CO304" s="30"/>
      <c r="CP304" s="30"/>
      <c r="CQ304" s="30"/>
      <c r="CR304" s="30"/>
      <c r="CS304" s="30"/>
      <c r="CT304" s="30"/>
      <c r="CU304" s="30"/>
      <c r="CV304" s="30"/>
      <c r="CW304" s="30"/>
      <c r="CX304" s="30"/>
      <c r="CY304" s="30"/>
      <c r="CZ304" s="30"/>
      <c r="DA304" s="30"/>
      <c r="DB304" s="30"/>
      <c r="DC304" s="30"/>
      <c r="DD304" s="30"/>
      <c r="DE304" s="30"/>
      <c r="DF304" s="30"/>
      <c r="DG304" s="30"/>
      <c r="DH304" s="30"/>
      <c r="DI304" s="30"/>
      <c r="DJ304" s="30"/>
      <c r="DK304" s="30"/>
      <c r="DL304" s="30"/>
      <c r="DM304" s="30"/>
      <c r="DN304" s="30"/>
      <c r="DO304" s="30"/>
      <c r="DP304" s="30"/>
      <c r="DQ304" s="30"/>
      <c r="DR304" s="30"/>
      <c r="DS304" s="30"/>
      <c r="DT304" s="30"/>
      <c r="DU304" s="30"/>
      <c r="DV304" s="30"/>
      <c r="DW304" s="30"/>
      <c r="DX304" s="30"/>
      <c r="DY304" s="30"/>
      <c r="DZ304" s="30"/>
      <c r="EA304" s="30"/>
    </row>
    <row r="305" spans="3:131" ht="12.75">
      <c r="C305" s="24"/>
      <c r="D305" s="24"/>
      <c r="E305" s="24"/>
      <c r="F305" s="24"/>
      <c r="G305" s="24"/>
      <c r="H305" s="30"/>
      <c r="I305" s="24"/>
      <c r="J305" s="40"/>
      <c r="K305" s="24"/>
      <c r="L305" s="24"/>
      <c r="M305" s="24"/>
      <c r="N305" s="24"/>
      <c r="O305" s="24"/>
      <c r="P305" s="40"/>
      <c r="Q305" s="24"/>
      <c r="R305" s="24"/>
      <c r="S305" s="24"/>
      <c r="T305" s="24"/>
      <c r="U305" s="24"/>
      <c r="V305" s="40"/>
      <c r="W305" s="29"/>
      <c r="X305" s="40"/>
      <c r="Y305" s="40"/>
      <c r="Z305" s="40"/>
      <c r="AA305" s="40"/>
      <c r="AB305" s="4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c r="BI305" s="30"/>
      <c r="BJ305" s="30"/>
      <c r="BK305" s="30"/>
      <c r="BL305" s="30"/>
      <c r="BM305" s="30"/>
      <c r="BN305" s="30"/>
      <c r="BO305" s="30"/>
      <c r="BP305" s="30"/>
      <c r="BQ305" s="30"/>
      <c r="BR305" s="30"/>
      <c r="BS305" s="30"/>
      <c r="BT305" s="30"/>
      <c r="BU305" s="30"/>
      <c r="BV305" s="30"/>
      <c r="BW305" s="30"/>
      <c r="BX305" s="30"/>
      <c r="BY305" s="30"/>
      <c r="BZ305" s="30"/>
      <c r="CA305" s="30"/>
      <c r="CB305" s="30"/>
      <c r="CC305" s="30"/>
      <c r="CD305" s="30"/>
      <c r="CE305" s="30"/>
      <c r="CF305" s="30"/>
      <c r="CG305" s="30"/>
      <c r="CH305" s="30"/>
      <c r="CI305" s="30"/>
      <c r="CJ305" s="30"/>
      <c r="CK305" s="30"/>
      <c r="CL305" s="30"/>
      <c r="CM305" s="30"/>
      <c r="CN305" s="30"/>
      <c r="CO305" s="30"/>
      <c r="CP305" s="30"/>
      <c r="CQ305" s="30"/>
      <c r="CR305" s="30"/>
      <c r="CS305" s="30"/>
      <c r="CT305" s="30"/>
      <c r="CU305" s="30"/>
      <c r="CV305" s="30"/>
      <c r="CW305" s="30"/>
      <c r="CX305" s="30"/>
      <c r="CY305" s="30"/>
      <c r="CZ305" s="30"/>
      <c r="DA305" s="30"/>
      <c r="DB305" s="30"/>
      <c r="DC305" s="30"/>
      <c r="DD305" s="30"/>
      <c r="DE305" s="30"/>
      <c r="DF305" s="30"/>
      <c r="DG305" s="30"/>
      <c r="DH305" s="30"/>
      <c r="DI305" s="30"/>
      <c r="DJ305" s="30"/>
      <c r="DK305" s="30"/>
      <c r="DL305" s="30"/>
      <c r="DM305" s="30"/>
      <c r="DN305" s="30"/>
      <c r="DO305" s="30"/>
      <c r="DP305" s="30"/>
      <c r="DQ305" s="30"/>
      <c r="DR305" s="30"/>
      <c r="DS305" s="30"/>
      <c r="DT305" s="30"/>
      <c r="DU305" s="30"/>
      <c r="DV305" s="30"/>
      <c r="DW305" s="30"/>
      <c r="DX305" s="30"/>
      <c r="DY305" s="30"/>
      <c r="DZ305" s="30"/>
      <c r="EA305" s="30"/>
    </row>
    <row r="306" spans="3:131" ht="12.75">
      <c r="C306" s="24"/>
      <c r="D306" s="24"/>
      <c r="E306" s="24"/>
      <c r="F306" s="24"/>
      <c r="G306" s="24"/>
      <c r="H306" s="30"/>
      <c r="I306" s="24"/>
      <c r="J306" s="40"/>
      <c r="K306" s="24"/>
      <c r="L306" s="24"/>
      <c r="M306" s="24"/>
      <c r="N306" s="24"/>
      <c r="O306" s="24"/>
      <c r="P306" s="40"/>
      <c r="Q306" s="24"/>
      <c r="R306" s="24"/>
      <c r="S306" s="24"/>
      <c r="T306" s="24"/>
      <c r="U306" s="24"/>
      <c r="V306" s="40"/>
      <c r="W306" s="29"/>
      <c r="X306" s="40"/>
      <c r="Y306" s="40"/>
      <c r="Z306" s="40"/>
      <c r="AA306" s="40"/>
      <c r="AB306" s="4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c r="BM306" s="30"/>
      <c r="BN306" s="30"/>
      <c r="BO306" s="30"/>
      <c r="BP306" s="30"/>
      <c r="BQ306" s="30"/>
      <c r="BR306" s="30"/>
      <c r="BS306" s="30"/>
      <c r="BT306" s="30"/>
      <c r="BU306" s="30"/>
      <c r="BV306" s="30"/>
      <c r="BW306" s="30"/>
      <c r="BX306" s="30"/>
      <c r="BY306" s="30"/>
      <c r="BZ306" s="30"/>
      <c r="CA306" s="30"/>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row>
    <row r="307" spans="3:131" ht="12.75">
      <c r="C307" s="24"/>
      <c r="D307" s="24"/>
      <c r="E307" s="24"/>
      <c r="F307" s="24"/>
      <c r="G307" s="24"/>
      <c r="H307" s="30"/>
      <c r="I307" s="24"/>
      <c r="J307" s="40"/>
      <c r="K307" s="24"/>
      <c r="L307" s="24"/>
      <c r="M307" s="24"/>
      <c r="N307" s="24"/>
      <c r="O307" s="24"/>
      <c r="P307" s="40"/>
      <c r="Q307" s="24"/>
      <c r="R307" s="24"/>
      <c r="S307" s="24"/>
      <c r="T307" s="24"/>
      <c r="U307" s="24"/>
      <c r="V307" s="40"/>
      <c r="W307" s="29"/>
      <c r="X307" s="40"/>
      <c r="Y307" s="40"/>
      <c r="Z307" s="40"/>
      <c r="AA307" s="40"/>
      <c r="AB307" s="4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c r="BI307" s="30"/>
      <c r="BJ307" s="30"/>
      <c r="BK307" s="30"/>
      <c r="BL307" s="30"/>
      <c r="BM307" s="30"/>
      <c r="BN307" s="30"/>
      <c r="BO307" s="30"/>
      <c r="BP307" s="30"/>
      <c r="BQ307" s="30"/>
      <c r="BR307" s="30"/>
      <c r="BS307" s="30"/>
      <c r="BT307" s="30"/>
      <c r="BU307" s="30"/>
      <c r="BV307" s="30"/>
      <c r="BW307" s="30"/>
      <c r="BX307" s="30"/>
      <c r="BY307" s="30"/>
      <c r="BZ307" s="30"/>
      <c r="CA307" s="30"/>
      <c r="CB307" s="30"/>
      <c r="CC307" s="30"/>
      <c r="CD307" s="30"/>
      <c r="CE307" s="30"/>
      <c r="CF307" s="30"/>
      <c r="CG307" s="30"/>
      <c r="CH307" s="30"/>
      <c r="CI307" s="30"/>
      <c r="CJ307" s="30"/>
      <c r="CK307" s="30"/>
      <c r="CL307" s="30"/>
      <c r="CM307" s="30"/>
      <c r="CN307" s="30"/>
      <c r="CO307" s="30"/>
      <c r="CP307" s="30"/>
      <c r="CQ307" s="30"/>
      <c r="CR307" s="30"/>
      <c r="CS307" s="30"/>
      <c r="CT307" s="30"/>
      <c r="CU307" s="30"/>
      <c r="CV307" s="30"/>
      <c r="CW307" s="30"/>
      <c r="CX307" s="30"/>
      <c r="CY307" s="30"/>
      <c r="CZ307" s="30"/>
      <c r="DA307" s="30"/>
      <c r="DB307" s="30"/>
      <c r="DC307" s="30"/>
      <c r="DD307" s="30"/>
      <c r="DE307" s="30"/>
      <c r="DF307" s="30"/>
      <c r="DG307" s="30"/>
      <c r="DH307" s="30"/>
      <c r="DI307" s="30"/>
      <c r="DJ307" s="30"/>
      <c r="DK307" s="30"/>
      <c r="DL307" s="30"/>
      <c r="DM307" s="30"/>
      <c r="DN307" s="30"/>
      <c r="DO307" s="30"/>
      <c r="DP307" s="30"/>
      <c r="DQ307" s="30"/>
      <c r="DR307" s="30"/>
      <c r="DS307" s="30"/>
      <c r="DT307" s="30"/>
      <c r="DU307" s="30"/>
      <c r="DV307" s="30"/>
      <c r="DW307" s="30"/>
      <c r="DX307" s="30"/>
      <c r="DY307" s="30"/>
      <c r="DZ307" s="30"/>
      <c r="EA307" s="30"/>
    </row>
    <row r="308" spans="3:131" ht="12.75">
      <c r="C308" s="24"/>
      <c r="D308" s="24"/>
      <c r="E308" s="24"/>
      <c r="F308" s="24"/>
      <c r="G308" s="24"/>
      <c r="H308" s="30"/>
      <c r="I308" s="24"/>
      <c r="J308" s="40"/>
      <c r="K308" s="24"/>
      <c r="L308" s="24"/>
      <c r="M308" s="24"/>
      <c r="N308" s="24"/>
      <c r="O308" s="24"/>
      <c r="P308" s="40"/>
      <c r="Q308" s="24"/>
      <c r="R308" s="24"/>
      <c r="S308" s="24"/>
      <c r="T308" s="24"/>
      <c r="U308" s="24"/>
      <c r="V308" s="40"/>
      <c r="W308" s="29"/>
      <c r="X308" s="40"/>
      <c r="Y308" s="40"/>
      <c r="Z308" s="40"/>
      <c r="AA308" s="40"/>
      <c r="AB308" s="4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c r="BI308" s="30"/>
      <c r="BJ308" s="30"/>
      <c r="BK308" s="30"/>
      <c r="BL308" s="30"/>
      <c r="BM308" s="30"/>
      <c r="BN308" s="30"/>
      <c r="BO308" s="30"/>
      <c r="BP308" s="30"/>
      <c r="BQ308" s="30"/>
      <c r="BR308" s="30"/>
      <c r="BS308" s="30"/>
      <c r="BT308" s="30"/>
      <c r="BU308" s="30"/>
      <c r="BV308" s="30"/>
      <c r="BW308" s="30"/>
      <c r="BX308" s="30"/>
      <c r="BY308" s="30"/>
      <c r="BZ308" s="30"/>
      <c r="CA308" s="30"/>
      <c r="CB308" s="30"/>
      <c r="CC308" s="30"/>
      <c r="CD308" s="30"/>
      <c r="CE308" s="30"/>
      <c r="CF308" s="30"/>
      <c r="CG308" s="30"/>
      <c r="CH308" s="30"/>
      <c r="CI308" s="30"/>
      <c r="CJ308" s="30"/>
      <c r="CK308" s="30"/>
      <c r="CL308" s="30"/>
      <c r="CM308" s="30"/>
      <c r="CN308" s="30"/>
      <c r="CO308" s="30"/>
      <c r="CP308" s="30"/>
      <c r="CQ308" s="30"/>
      <c r="CR308" s="30"/>
      <c r="CS308" s="30"/>
      <c r="CT308" s="30"/>
      <c r="CU308" s="30"/>
      <c r="CV308" s="30"/>
      <c r="CW308" s="30"/>
      <c r="CX308" s="30"/>
      <c r="CY308" s="30"/>
      <c r="CZ308" s="30"/>
      <c r="DA308" s="30"/>
      <c r="DB308" s="30"/>
      <c r="DC308" s="30"/>
      <c r="DD308" s="30"/>
      <c r="DE308" s="30"/>
      <c r="DF308" s="30"/>
      <c r="DG308" s="30"/>
      <c r="DH308" s="30"/>
      <c r="DI308" s="30"/>
      <c r="DJ308" s="30"/>
      <c r="DK308" s="30"/>
      <c r="DL308" s="30"/>
      <c r="DM308" s="30"/>
      <c r="DN308" s="30"/>
      <c r="DO308" s="30"/>
      <c r="DP308" s="30"/>
      <c r="DQ308" s="30"/>
      <c r="DR308" s="30"/>
      <c r="DS308" s="30"/>
      <c r="DT308" s="30"/>
      <c r="DU308" s="30"/>
      <c r="DV308" s="30"/>
      <c r="DW308" s="30"/>
      <c r="DX308" s="30"/>
      <c r="DY308" s="30"/>
      <c r="DZ308" s="30"/>
      <c r="EA308" s="30"/>
    </row>
    <row r="309" spans="3:131" ht="12.75">
      <c r="C309" s="24"/>
      <c r="D309" s="24"/>
      <c r="E309" s="24"/>
      <c r="F309" s="24"/>
      <c r="G309" s="24"/>
      <c r="H309" s="30"/>
      <c r="I309" s="24"/>
      <c r="J309" s="40"/>
      <c r="K309" s="24"/>
      <c r="L309" s="24"/>
      <c r="M309" s="24"/>
      <c r="N309" s="24"/>
      <c r="O309" s="24"/>
      <c r="P309" s="40"/>
      <c r="Q309" s="24"/>
      <c r="R309" s="24"/>
      <c r="S309" s="24"/>
      <c r="T309" s="24"/>
      <c r="U309" s="24"/>
      <c r="V309" s="40"/>
      <c r="W309" s="29"/>
      <c r="X309" s="40"/>
      <c r="Y309" s="40"/>
      <c r="Z309" s="40"/>
      <c r="AA309" s="40"/>
      <c r="AB309" s="4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c r="BI309" s="30"/>
      <c r="BJ309" s="30"/>
      <c r="BK309" s="30"/>
      <c r="BL309" s="30"/>
      <c r="BM309" s="30"/>
      <c r="BN309" s="30"/>
      <c r="BO309" s="30"/>
      <c r="BP309" s="30"/>
      <c r="BQ309" s="30"/>
      <c r="BR309" s="30"/>
      <c r="BS309" s="30"/>
      <c r="BT309" s="30"/>
      <c r="BU309" s="30"/>
      <c r="BV309" s="30"/>
      <c r="BW309" s="30"/>
      <c r="BX309" s="30"/>
      <c r="BY309" s="30"/>
      <c r="BZ309" s="30"/>
      <c r="CA309" s="30"/>
      <c r="CB309" s="30"/>
      <c r="CC309" s="30"/>
      <c r="CD309" s="30"/>
      <c r="CE309" s="30"/>
      <c r="CF309" s="30"/>
      <c r="CG309" s="30"/>
      <c r="CH309" s="30"/>
      <c r="CI309" s="30"/>
      <c r="CJ309" s="30"/>
      <c r="CK309" s="30"/>
      <c r="CL309" s="30"/>
      <c r="CM309" s="30"/>
      <c r="CN309" s="30"/>
      <c r="CO309" s="30"/>
      <c r="CP309" s="30"/>
      <c r="CQ309" s="30"/>
      <c r="CR309" s="30"/>
      <c r="CS309" s="30"/>
      <c r="CT309" s="30"/>
      <c r="CU309" s="30"/>
      <c r="CV309" s="30"/>
      <c r="CW309" s="30"/>
      <c r="CX309" s="30"/>
      <c r="CY309" s="30"/>
      <c r="CZ309" s="30"/>
      <c r="DA309" s="30"/>
      <c r="DB309" s="30"/>
      <c r="DC309" s="30"/>
      <c r="DD309" s="30"/>
      <c r="DE309" s="30"/>
      <c r="DF309" s="30"/>
      <c r="DG309" s="30"/>
      <c r="DH309" s="30"/>
      <c r="DI309" s="30"/>
      <c r="DJ309" s="30"/>
      <c r="DK309" s="30"/>
      <c r="DL309" s="30"/>
      <c r="DM309" s="30"/>
      <c r="DN309" s="30"/>
      <c r="DO309" s="30"/>
      <c r="DP309" s="30"/>
      <c r="DQ309" s="30"/>
      <c r="DR309" s="30"/>
      <c r="DS309" s="30"/>
      <c r="DT309" s="30"/>
      <c r="DU309" s="30"/>
      <c r="DV309" s="30"/>
      <c r="DW309" s="30"/>
      <c r="DX309" s="30"/>
      <c r="DY309" s="30"/>
      <c r="DZ309" s="30"/>
      <c r="EA309" s="30"/>
    </row>
    <row r="310" spans="3:131" ht="12.75">
      <c r="C310" s="24"/>
      <c r="D310" s="24"/>
      <c r="E310" s="24"/>
      <c r="F310" s="24"/>
      <c r="G310" s="24"/>
      <c r="H310" s="30"/>
      <c r="I310" s="24"/>
      <c r="J310" s="40"/>
      <c r="K310" s="24"/>
      <c r="L310" s="24"/>
      <c r="M310" s="24"/>
      <c r="N310" s="24"/>
      <c r="O310" s="24"/>
      <c r="P310" s="40"/>
      <c r="Q310" s="24"/>
      <c r="R310" s="24"/>
      <c r="S310" s="24"/>
      <c r="T310" s="24"/>
      <c r="U310" s="24"/>
      <c r="V310" s="40"/>
      <c r="W310" s="29"/>
      <c r="X310" s="40"/>
      <c r="Y310" s="40"/>
      <c r="Z310" s="40"/>
      <c r="AA310" s="40"/>
      <c r="AB310" s="4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c r="BI310" s="30"/>
      <c r="BJ310" s="30"/>
      <c r="BK310" s="30"/>
      <c r="BL310" s="30"/>
      <c r="BM310" s="30"/>
      <c r="BN310" s="30"/>
      <c r="BO310" s="30"/>
      <c r="BP310" s="30"/>
      <c r="BQ310" s="30"/>
      <c r="BR310" s="30"/>
      <c r="BS310" s="30"/>
      <c r="BT310" s="30"/>
      <c r="BU310" s="30"/>
      <c r="BV310" s="30"/>
      <c r="BW310" s="30"/>
      <c r="BX310" s="30"/>
      <c r="BY310" s="30"/>
      <c r="BZ310" s="30"/>
      <c r="CA310" s="30"/>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c r="DE310" s="30"/>
      <c r="DF310" s="30"/>
      <c r="DG310" s="30"/>
      <c r="DH310" s="30"/>
      <c r="DI310" s="30"/>
      <c r="DJ310" s="30"/>
      <c r="DK310" s="30"/>
      <c r="DL310" s="30"/>
      <c r="DM310" s="30"/>
      <c r="DN310" s="30"/>
      <c r="DO310" s="30"/>
      <c r="DP310" s="30"/>
      <c r="DQ310" s="30"/>
      <c r="DR310" s="30"/>
      <c r="DS310" s="30"/>
      <c r="DT310" s="30"/>
      <c r="DU310" s="30"/>
      <c r="DV310" s="30"/>
      <c r="DW310" s="30"/>
      <c r="DX310" s="30"/>
      <c r="DY310" s="30"/>
      <c r="DZ310" s="30"/>
      <c r="EA310" s="30"/>
    </row>
    <row r="311" spans="3:131" ht="12.75">
      <c r="C311" s="24"/>
      <c r="D311" s="24"/>
      <c r="E311" s="24"/>
      <c r="F311" s="24"/>
      <c r="G311" s="24"/>
      <c r="H311" s="30"/>
      <c r="I311" s="24"/>
      <c r="J311" s="40"/>
      <c r="K311" s="24"/>
      <c r="L311" s="24"/>
      <c r="M311" s="24"/>
      <c r="N311" s="24"/>
      <c r="O311" s="24"/>
      <c r="P311" s="40"/>
      <c r="Q311" s="24"/>
      <c r="R311" s="24"/>
      <c r="S311" s="24"/>
      <c r="T311" s="24"/>
      <c r="U311" s="24"/>
      <c r="V311" s="40"/>
      <c r="W311" s="29"/>
      <c r="X311" s="40"/>
      <c r="Y311" s="40"/>
      <c r="Z311" s="40"/>
      <c r="AA311" s="40"/>
      <c r="AB311" s="4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c r="BI311" s="30"/>
      <c r="BJ311" s="30"/>
      <c r="BK311" s="30"/>
      <c r="BL311" s="30"/>
      <c r="BM311" s="30"/>
      <c r="BN311" s="30"/>
      <c r="BO311" s="30"/>
      <c r="BP311" s="30"/>
      <c r="BQ311" s="30"/>
      <c r="BR311" s="30"/>
      <c r="BS311" s="30"/>
      <c r="BT311" s="30"/>
      <c r="BU311" s="30"/>
      <c r="BV311" s="30"/>
      <c r="BW311" s="30"/>
      <c r="BX311" s="30"/>
      <c r="BY311" s="30"/>
      <c r="BZ311" s="30"/>
      <c r="CA311" s="30"/>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c r="DE311" s="30"/>
      <c r="DF311" s="30"/>
      <c r="DG311" s="30"/>
      <c r="DH311" s="30"/>
      <c r="DI311" s="30"/>
      <c r="DJ311" s="30"/>
      <c r="DK311" s="30"/>
      <c r="DL311" s="30"/>
      <c r="DM311" s="30"/>
      <c r="DN311" s="30"/>
      <c r="DO311" s="30"/>
      <c r="DP311" s="30"/>
      <c r="DQ311" s="30"/>
      <c r="DR311" s="30"/>
      <c r="DS311" s="30"/>
      <c r="DT311" s="30"/>
      <c r="DU311" s="30"/>
      <c r="DV311" s="30"/>
      <c r="DW311" s="30"/>
      <c r="DX311" s="30"/>
      <c r="DY311" s="30"/>
      <c r="DZ311" s="30"/>
      <c r="EA311" s="30"/>
    </row>
    <row r="312" spans="3:131" ht="12.75">
      <c r="C312" s="24"/>
      <c r="D312" s="24"/>
      <c r="E312" s="24"/>
      <c r="F312" s="24"/>
      <c r="G312" s="24"/>
      <c r="H312" s="30"/>
      <c r="I312" s="24"/>
      <c r="J312" s="40"/>
      <c r="K312" s="24"/>
      <c r="L312" s="24"/>
      <c r="M312" s="24"/>
      <c r="N312" s="24"/>
      <c r="O312" s="24"/>
      <c r="P312" s="40"/>
      <c r="Q312" s="24"/>
      <c r="R312" s="24"/>
      <c r="S312" s="24"/>
      <c r="T312" s="24"/>
      <c r="U312" s="24"/>
      <c r="V312" s="40"/>
      <c r="W312" s="29"/>
      <c r="X312" s="40"/>
      <c r="Y312" s="40"/>
      <c r="Z312" s="40"/>
      <c r="AA312" s="40"/>
      <c r="AB312" s="4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c r="BI312" s="30"/>
      <c r="BJ312" s="30"/>
      <c r="BK312" s="30"/>
      <c r="BL312" s="30"/>
      <c r="BM312" s="30"/>
      <c r="BN312" s="30"/>
      <c r="BO312" s="30"/>
      <c r="BP312" s="30"/>
      <c r="BQ312" s="30"/>
      <c r="BR312" s="30"/>
      <c r="BS312" s="30"/>
      <c r="BT312" s="30"/>
      <c r="BU312" s="30"/>
      <c r="BV312" s="30"/>
      <c r="BW312" s="30"/>
      <c r="BX312" s="30"/>
      <c r="BY312" s="30"/>
      <c r="BZ312" s="30"/>
      <c r="CA312" s="30"/>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c r="DE312" s="30"/>
      <c r="DF312" s="30"/>
      <c r="DG312" s="30"/>
      <c r="DH312" s="30"/>
      <c r="DI312" s="30"/>
      <c r="DJ312" s="30"/>
      <c r="DK312" s="30"/>
      <c r="DL312" s="30"/>
      <c r="DM312" s="30"/>
      <c r="DN312" s="30"/>
      <c r="DO312" s="30"/>
      <c r="DP312" s="30"/>
      <c r="DQ312" s="30"/>
      <c r="DR312" s="30"/>
      <c r="DS312" s="30"/>
      <c r="DT312" s="30"/>
      <c r="DU312" s="30"/>
      <c r="DV312" s="30"/>
      <c r="DW312" s="30"/>
      <c r="DX312" s="30"/>
      <c r="DY312" s="30"/>
      <c r="DZ312" s="30"/>
      <c r="EA312" s="30"/>
    </row>
    <row r="313" spans="3:131" ht="12.75">
      <c r="C313" s="24"/>
      <c r="D313" s="24"/>
      <c r="E313" s="24"/>
      <c r="F313" s="24"/>
      <c r="G313" s="24"/>
      <c r="H313" s="30"/>
      <c r="I313" s="24"/>
      <c r="J313" s="40"/>
      <c r="K313" s="24"/>
      <c r="L313" s="24"/>
      <c r="M313" s="24"/>
      <c r="N313" s="24"/>
      <c r="O313" s="24"/>
      <c r="P313" s="40"/>
      <c r="Q313" s="24"/>
      <c r="R313" s="24"/>
      <c r="S313" s="24"/>
      <c r="T313" s="24"/>
      <c r="U313" s="24"/>
      <c r="V313" s="40"/>
      <c r="W313" s="29"/>
      <c r="X313" s="40"/>
      <c r="Y313" s="40"/>
      <c r="Z313" s="40"/>
      <c r="AA313" s="40"/>
      <c r="AB313" s="4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c r="BI313" s="30"/>
      <c r="BJ313" s="30"/>
      <c r="BK313" s="30"/>
      <c r="BL313" s="30"/>
      <c r="BM313" s="30"/>
      <c r="BN313" s="30"/>
      <c r="BO313" s="30"/>
      <c r="BP313" s="30"/>
      <c r="BQ313" s="30"/>
      <c r="BR313" s="30"/>
      <c r="BS313" s="30"/>
      <c r="BT313" s="30"/>
      <c r="BU313" s="30"/>
      <c r="BV313" s="30"/>
      <c r="BW313" s="30"/>
      <c r="BX313" s="30"/>
      <c r="BY313" s="30"/>
      <c r="BZ313" s="30"/>
      <c r="CA313" s="30"/>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c r="DE313" s="30"/>
      <c r="DF313" s="30"/>
      <c r="DG313" s="30"/>
      <c r="DH313" s="30"/>
      <c r="DI313" s="30"/>
      <c r="DJ313" s="30"/>
      <c r="DK313" s="30"/>
      <c r="DL313" s="30"/>
      <c r="DM313" s="30"/>
      <c r="DN313" s="30"/>
      <c r="DO313" s="30"/>
      <c r="DP313" s="30"/>
      <c r="DQ313" s="30"/>
      <c r="DR313" s="30"/>
      <c r="DS313" s="30"/>
      <c r="DT313" s="30"/>
      <c r="DU313" s="30"/>
      <c r="DV313" s="30"/>
      <c r="DW313" s="30"/>
      <c r="DX313" s="30"/>
      <c r="DY313" s="30"/>
      <c r="DZ313" s="30"/>
      <c r="EA313" s="30"/>
    </row>
    <row r="314" spans="3:131" ht="12.75">
      <c r="C314" s="24"/>
      <c r="D314" s="24"/>
      <c r="E314" s="24"/>
      <c r="F314" s="24"/>
      <c r="G314" s="24"/>
      <c r="H314" s="30"/>
      <c r="I314" s="24"/>
      <c r="J314" s="40"/>
      <c r="K314" s="24"/>
      <c r="L314" s="24"/>
      <c r="M314" s="24"/>
      <c r="N314" s="24"/>
      <c r="O314" s="24"/>
      <c r="P314" s="40"/>
      <c r="Q314" s="24"/>
      <c r="R314" s="24"/>
      <c r="S314" s="24"/>
      <c r="T314" s="24"/>
      <c r="U314" s="24"/>
      <c r="V314" s="40"/>
      <c r="W314" s="29"/>
      <c r="X314" s="40"/>
      <c r="Y314" s="40"/>
      <c r="Z314" s="40"/>
      <c r="AA314" s="40"/>
      <c r="AB314" s="4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c r="BI314" s="30"/>
      <c r="BJ314" s="30"/>
      <c r="BK314" s="30"/>
      <c r="BL314" s="30"/>
      <c r="BM314" s="30"/>
      <c r="BN314" s="30"/>
      <c r="BO314" s="30"/>
      <c r="BP314" s="30"/>
      <c r="BQ314" s="30"/>
      <c r="BR314" s="30"/>
      <c r="BS314" s="30"/>
      <c r="BT314" s="30"/>
      <c r="BU314" s="30"/>
      <c r="BV314" s="30"/>
      <c r="BW314" s="30"/>
      <c r="BX314" s="30"/>
      <c r="BY314" s="30"/>
      <c r="BZ314" s="30"/>
      <c r="CA314" s="30"/>
      <c r="CB314" s="30"/>
      <c r="CC314" s="30"/>
      <c r="CD314" s="30"/>
      <c r="CE314" s="30"/>
      <c r="CF314" s="30"/>
      <c r="CG314" s="30"/>
      <c r="CH314" s="30"/>
      <c r="CI314" s="30"/>
      <c r="CJ314" s="30"/>
      <c r="CK314" s="30"/>
      <c r="CL314" s="30"/>
      <c r="CM314" s="30"/>
      <c r="CN314" s="30"/>
      <c r="CO314" s="30"/>
      <c r="CP314" s="30"/>
      <c r="CQ314" s="30"/>
      <c r="CR314" s="30"/>
      <c r="CS314" s="30"/>
      <c r="CT314" s="30"/>
      <c r="CU314" s="30"/>
      <c r="CV314" s="30"/>
      <c r="CW314" s="30"/>
      <c r="CX314" s="30"/>
      <c r="CY314" s="30"/>
      <c r="CZ314" s="30"/>
      <c r="DA314" s="30"/>
      <c r="DB314" s="30"/>
      <c r="DC314" s="30"/>
      <c r="DD314" s="30"/>
      <c r="DE314" s="30"/>
      <c r="DF314" s="30"/>
      <c r="DG314" s="30"/>
      <c r="DH314" s="30"/>
      <c r="DI314" s="30"/>
      <c r="DJ314" s="30"/>
      <c r="DK314" s="30"/>
      <c r="DL314" s="30"/>
      <c r="DM314" s="30"/>
      <c r="DN314" s="30"/>
      <c r="DO314" s="30"/>
      <c r="DP314" s="30"/>
      <c r="DQ314" s="30"/>
      <c r="DR314" s="30"/>
      <c r="DS314" s="30"/>
      <c r="DT314" s="30"/>
      <c r="DU314" s="30"/>
      <c r="DV314" s="30"/>
      <c r="DW314" s="30"/>
      <c r="DX314" s="30"/>
      <c r="DY314" s="30"/>
      <c r="DZ314" s="30"/>
      <c r="EA314" s="30"/>
    </row>
    <row r="315" spans="3:131" ht="12.75">
      <c r="C315" s="24"/>
      <c r="D315" s="24"/>
      <c r="E315" s="24"/>
      <c r="F315" s="24"/>
      <c r="G315" s="24"/>
      <c r="H315" s="30"/>
      <c r="I315" s="24"/>
      <c r="J315" s="40"/>
      <c r="K315" s="24"/>
      <c r="L315" s="24"/>
      <c r="M315" s="24"/>
      <c r="N315" s="24"/>
      <c r="O315" s="24"/>
      <c r="P315" s="40"/>
      <c r="Q315" s="24"/>
      <c r="R315" s="24"/>
      <c r="S315" s="24"/>
      <c r="T315" s="24"/>
      <c r="U315" s="24"/>
      <c r="V315" s="40"/>
      <c r="W315" s="29"/>
      <c r="X315" s="40"/>
      <c r="Y315" s="40"/>
      <c r="Z315" s="40"/>
      <c r="AA315" s="40"/>
      <c r="AB315" s="4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c r="BJ315" s="30"/>
      <c r="BK315" s="30"/>
      <c r="BL315" s="30"/>
      <c r="BM315" s="30"/>
      <c r="BN315" s="30"/>
      <c r="BO315" s="30"/>
      <c r="BP315" s="30"/>
      <c r="BQ315" s="30"/>
      <c r="BR315" s="30"/>
      <c r="BS315" s="30"/>
      <c r="BT315" s="30"/>
      <c r="BU315" s="30"/>
      <c r="BV315" s="30"/>
      <c r="BW315" s="30"/>
      <c r="BX315" s="30"/>
      <c r="BY315" s="30"/>
      <c r="BZ315" s="30"/>
      <c r="CA315" s="30"/>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c r="EA315" s="30"/>
    </row>
    <row r="316" spans="3:131" ht="12.75">
      <c r="C316" s="24"/>
      <c r="D316" s="24"/>
      <c r="E316" s="24"/>
      <c r="F316" s="24"/>
      <c r="G316" s="24"/>
      <c r="H316" s="30"/>
      <c r="I316" s="24"/>
      <c r="J316" s="40"/>
      <c r="K316" s="24"/>
      <c r="L316" s="24"/>
      <c r="M316" s="24"/>
      <c r="N316" s="24"/>
      <c r="O316" s="24"/>
      <c r="P316" s="40"/>
      <c r="Q316" s="24"/>
      <c r="R316" s="24"/>
      <c r="S316" s="24"/>
      <c r="T316" s="24"/>
      <c r="U316" s="24"/>
      <c r="V316" s="40"/>
      <c r="W316" s="29"/>
      <c r="X316" s="40"/>
      <c r="Y316" s="40"/>
      <c r="Z316" s="40"/>
      <c r="AA316" s="40"/>
      <c r="AB316" s="4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0"/>
      <c r="BQ316" s="30"/>
      <c r="BR316" s="30"/>
      <c r="BS316" s="30"/>
      <c r="BT316" s="30"/>
      <c r="BU316" s="30"/>
      <c r="BV316" s="30"/>
      <c r="BW316" s="30"/>
      <c r="BX316" s="30"/>
      <c r="BY316" s="30"/>
      <c r="BZ316" s="30"/>
      <c r="CA316" s="30"/>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row>
    <row r="317" spans="3:131" ht="12.75">
      <c r="C317" s="24"/>
      <c r="D317" s="24"/>
      <c r="E317" s="24"/>
      <c r="F317" s="24"/>
      <c r="G317" s="24"/>
      <c r="H317" s="30"/>
      <c r="I317" s="24"/>
      <c r="J317" s="40"/>
      <c r="K317" s="24"/>
      <c r="L317" s="24"/>
      <c r="M317" s="24"/>
      <c r="N317" s="24"/>
      <c r="O317" s="24"/>
      <c r="P317" s="40"/>
      <c r="Q317" s="24"/>
      <c r="R317" s="24"/>
      <c r="S317" s="24"/>
      <c r="T317" s="24"/>
      <c r="U317" s="24"/>
      <c r="V317" s="40"/>
      <c r="W317" s="29"/>
      <c r="X317" s="40"/>
      <c r="Y317" s="40"/>
      <c r="Z317" s="40"/>
      <c r="AA317" s="40"/>
      <c r="AB317" s="4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c r="BI317" s="30"/>
      <c r="BJ317" s="30"/>
      <c r="BK317" s="30"/>
      <c r="BL317" s="30"/>
      <c r="BM317" s="30"/>
      <c r="BN317" s="30"/>
      <c r="BO317" s="30"/>
      <c r="BP317" s="30"/>
      <c r="BQ317" s="30"/>
      <c r="BR317" s="30"/>
      <c r="BS317" s="30"/>
      <c r="BT317" s="30"/>
      <c r="BU317" s="30"/>
      <c r="BV317" s="30"/>
      <c r="BW317" s="30"/>
      <c r="BX317" s="30"/>
      <c r="BY317" s="30"/>
      <c r="BZ317" s="30"/>
      <c r="CA317" s="30"/>
      <c r="CB317" s="30"/>
      <c r="CC317" s="30"/>
      <c r="CD317" s="30"/>
      <c r="CE317" s="30"/>
      <c r="CF317" s="30"/>
      <c r="CG317" s="30"/>
      <c r="CH317" s="30"/>
      <c r="CI317" s="30"/>
      <c r="CJ317" s="30"/>
      <c r="CK317" s="30"/>
      <c r="CL317" s="30"/>
      <c r="CM317" s="30"/>
      <c r="CN317" s="30"/>
      <c r="CO317" s="30"/>
      <c r="CP317" s="30"/>
      <c r="CQ317" s="30"/>
      <c r="CR317" s="30"/>
      <c r="CS317" s="30"/>
      <c r="CT317" s="30"/>
      <c r="CU317" s="30"/>
      <c r="CV317" s="30"/>
      <c r="CW317" s="30"/>
      <c r="CX317" s="30"/>
      <c r="CY317" s="30"/>
      <c r="CZ317" s="30"/>
      <c r="DA317" s="30"/>
      <c r="DB317" s="30"/>
      <c r="DC317" s="30"/>
      <c r="DD317" s="30"/>
      <c r="DE317" s="30"/>
      <c r="DF317" s="30"/>
      <c r="DG317" s="30"/>
      <c r="DH317" s="30"/>
      <c r="DI317" s="30"/>
      <c r="DJ317" s="30"/>
      <c r="DK317" s="30"/>
      <c r="DL317" s="30"/>
      <c r="DM317" s="30"/>
      <c r="DN317" s="30"/>
      <c r="DO317" s="30"/>
      <c r="DP317" s="30"/>
      <c r="DQ317" s="30"/>
      <c r="DR317" s="30"/>
      <c r="DS317" s="30"/>
      <c r="DT317" s="30"/>
      <c r="DU317" s="30"/>
      <c r="DV317" s="30"/>
      <c r="DW317" s="30"/>
      <c r="DX317" s="30"/>
      <c r="DY317" s="30"/>
      <c r="DZ317" s="30"/>
      <c r="EA317" s="30"/>
    </row>
    <row r="318" spans="3:131" ht="12.75">
      <c r="C318" s="24"/>
      <c r="D318" s="24"/>
      <c r="E318" s="24"/>
      <c r="F318" s="24"/>
      <c r="G318" s="24"/>
      <c r="H318" s="30"/>
      <c r="I318" s="24"/>
      <c r="J318" s="40"/>
      <c r="K318" s="24"/>
      <c r="L318" s="24"/>
      <c r="M318" s="24"/>
      <c r="N318" s="24"/>
      <c r="O318" s="24"/>
      <c r="P318" s="40"/>
      <c r="Q318" s="24"/>
      <c r="R318" s="24"/>
      <c r="S318" s="24"/>
      <c r="T318" s="24"/>
      <c r="U318" s="24"/>
      <c r="V318" s="40"/>
      <c r="W318" s="29"/>
      <c r="X318" s="40"/>
      <c r="Y318" s="40"/>
      <c r="Z318" s="40"/>
      <c r="AA318" s="40"/>
      <c r="AB318" s="4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c r="BL318" s="30"/>
      <c r="BM318" s="30"/>
      <c r="BN318" s="30"/>
      <c r="BO318" s="30"/>
      <c r="BP318" s="30"/>
      <c r="BQ318" s="30"/>
      <c r="BR318" s="30"/>
      <c r="BS318" s="30"/>
      <c r="BT318" s="30"/>
      <c r="BU318" s="30"/>
      <c r="BV318" s="30"/>
      <c r="BW318" s="30"/>
      <c r="BX318" s="30"/>
      <c r="BY318" s="30"/>
      <c r="BZ318" s="30"/>
      <c r="CA318" s="30"/>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row>
    <row r="319" spans="3:131" ht="12.75">
      <c r="C319" s="24"/>
      <c r="D319" s="24"/>
      <c r="E319" s="24"/>
      <c r="F319" s="24"/>
      <c r="G319" s="24"/>
      <c r="H319" s="30"/>
      <c r="I319" s="24"/>
      <c r="J319" s="40"/>
      <c r="K319" s="24"/>
      <c r="L319" s="24"/>
      <c r="M319" s="24"/>
      <c r="N319" s="24"/>
      <c r="O319" s="24"/>
      <c r="P319" s="40"/>
      <c r="Q319" s="24"/>
      <c r="R319" s="24"/>
      <c r="S319" s="24"/>
      <c r="T319" s="24"/>
      <c r="U319" s="24"/>
      <c r="V319" s="40"/>
      <c r="W319" s="29"/>
      <c r="X319" s="40"/>
      <c r="Y319" s="40"/>
      <c r="Z319" s="40"/>
      <c r="AA319" s="40"/>
      <c r="AB319" s="4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30"/>
      <c r="BF319" s="30"/>
      <c r="BG319" s="30"/>
      <c r="BH319" s="30"/>
      <c r="BI319" s="30"/>
      <c r="BJ319" s="30"/>
      <c r="BK319" s="30"/>
      <c r="BL319" s="30"/>
      <c r="BM319" s="30"/>
      <c r="BN319" s="30"/>
      <c r="BO319" s="30"/>
      <c r="BP319" s="30"/>
      <c r="BQ319" s="30"/>
      <c r="BR319" s="30"/>
      <c r="BS319" s="30"/>
      <c r="BT319" s="30"/>
      <c r="BU319" s="30"/>
      <c r="BV319" s="30"/>
      <c r="BW319" s="30"/>
      <c r="BX319" s="30"/>
      <c r="BY319" s="30"/>
      <c r="BZ319" s="30"/>
      <c r="CA319" s="30"/>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c r="EA319" s="30"/>
    </row>
    <row r="320" spans="3:131" ht="12.75">
      <c r="C320" s="24"/>
      <c r="D320" s="24"/>
      <c r="E320" s="24"/>
      <c r="F320" s="24"/>
      <c r="G320" s="24"/>
      <c r="H320" s="30"/>
      <c r="I320" s="24"/>
      <c r="J320" s="40"/>
      <c r="K320" s="24"/>
      <c r="L320" s="24"/>
      <c r="M320" s="24"/>
      <c r="N320" s="24"/>
      <c r="O320" s="24"/>
      <c r="P320" s="40"/>
      <c r="Q320" s="24"/>
      <c r="R320" s="24"/>
      <c r="S320" s="24"/>
      <c r="T320" s="24"/>
      <c r="U320" s="24"/>
      <c r="V320" s="40"/>
      <c r="W320" s="29"/>
      <c r="X320" s="40"/>
      <c r="Y320" s="40"/>
      <c r="Z320" s="40"/>
      <c r="AA320" s="40"/>
      <c r="AB320" s="4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c r="BK320" s="30"/>
      <c r="BL320" s="30"/>
      <c r="BM320" s="30"/>
      <c r="BN320" s="30"/>
      <c r="BO320" s="30"/>
      <c r="BP320" s="30"/>
      <c r="BQ320" s="30"/>
      <c r="BR320" s="30"/>
      <c r="BS320" s="30"/>
      <c r="BT320" s="30"/>
      <c r="BU320" s="30"/>
      <c r="BV320" s="30"/>
      <c r="BW320" s="30"/>
      <c r="BX320" s="30"/>
      <c r="BY320" s="30"/>
      <c r="BZ320" s="30"/>
      <c r="CA320" s="30"/>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c r="EA320" s="30"/>
    </row>
    <row r="321" spans="3:131" ht="12.75">
      <c r="C321" s="24"/>
      <c r="D321" s="24"/>
      <c r="E321" s="24"/>
      <c r="F321" s="24"/>
      <c r="G321" s="24"/>
      <c r="H321" s="30"/>
      <c r="I321" s="24"/>
      <c r="J321" s="40"/>
      <c r="K321" s="24"/>
      <c r="L321" s="24"/>
      <c r="M321" s="24"/>
      <c r="N321" s="24"/>
      <c r="O321" s="24"/>
      <c r="P321" s="40"/>
      <c r="Q321" s="24"/>
      <c r="R321" s="24"/>
      <c r="S321" s="24"/>
      <c r="T321" s="24"/>
      <c r="U321" s="24"/>
      <c r="V321" s="40"/>
      <c r="W321" s="29"/>
      <c r="X321" s="40"/>
      <c r="Y321" s="40"/>
      <c r="Z321" s="40"/>
      <c r="AA321" s="40"/>
      <c r="AB321" s="4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0"/>
      <c r="BQ321" s="30"/>
      <c r="BR321" s="30"/>
      <c r="BS321" s="30"/>
      <c r="BT321" s="30"/>
      <c r="BU321" s="30"/>
      <c r="BV321" s="30"/>
      <c r="BW321" s="30"/>
      <c r="BX321" s="30"/>
      <c r="BY321" s="30"/>
      <c r="BZ321" s="30"/>
      <c r="CA321" s="30"/>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row>
    <row r="322" spans="3:131" ht="12.75">
      <c r="C322" s="24"/>
      <c r="D322" s="24"/>
      <c r="E322" s="24"/>
      <c r="F322" s="24"/>
      <c r="G322" s="24"/>
      <c r="H322" s="30"/>
      <c r="I322" s="24"/>
      <c r="J322" s="40"/>
      <c r="K322" s="24"/>
      <c r="L322" s="24"/>
      <c r="M322" s="24"/>
      <c r="N322" s="24"/>
      <c r="O322" s="24"/>
      <c r="P322" s="40"/>
      <c r="Q322" s="24"/>
      <c r="R322" s="24"/>
      <c r="S322" s="24"/>
      <c r="T322" s="24"/>
      <c r="U322" s="24"/>
      <c r="V322" s="40"/>
      <c r="W322" s="29"/>
      <c r="X322" s="40"/>
      <c r="Y322" s="40"/>
      <c r="Z322" s="40"/>
      <c r="AA322" s="40"/>
      <c r="AB322" s="4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30"/>
      <c r="BN322" s="30"/>
      <c r="BO322" s="30"/>
      <c r="BP322" s="30"/>
      <c r="BQ322" s="30"/>
      <c r="BR322" s="30"/>
      <c r="BS322" s="30"/>
      <c r="BT322" s="30"/>
      <c r="BU322" s="30"/>
      <c r="BV322" s="30"/>
      <c r="BW322" s="30"/>
      <c r="BX322" s="30"/>
      <c r="BY322" s="30"/>
      <c r="BZ322" s="30"/>
      <c r="CA322" s="30"/>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row>
    <row r="323" spans="3:131" ht="12.75">
      <c r="C323" s="24"/>
      <c r="D323" s="24"/>
      <c r="E323" s="24"/>
      <c r="F323" s="24"/>
      <c r="G323" s="24"/>
      <c r="H323" s="30"/>
      <c r="I323" s="24"/>
      <c r="J323" s="40"/>
      <c r="K323" s="24"/>
      <c r="L323" s="24"/>
      <c r="M323" s="24"/>
      <c r="N323" s="24"/>
      <c r="O323" s="24"/>
      <c r="P323" s="40"/>
      <c r="Q323" s="24"/>
      <c r="R323" s="24"/>
      <c r="S323" s="24"/>
      <c r="T323" s="24"/>
      <c r="U323" s="24"/>
      <c r="V323" s="40"/>
      <c r="W323" s="29"/>
      <c r="X323" s="40"/>
      <c r="Y323" s="40"/>
      <c r="Z323" s="40"/>
      <c r="AA323" s="40"/>
      <c r="AB323" s="4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c r="BM323" s="30"/>
      <c r="BN323" s="30"/>
      <c r="BO323" s="30"/>
      <c r="BP323" s="30"/>
      <c r="BQ323" s="30"/>
      <c r="BR323" s="30"/>
      <c r="BS323" s="30"/>
      <c r="BT323" s="30"/>
      <c r="BU323" s="30"/>
      <c r="BV323" s="30"/>
      <c r="BW323" s="30"/>
      <c r="BX323" s="30"/>
      <c r="BY323" s="30"/>
      <c r="BZ323" s="30"/>
      <c r="CA323" s="30"/>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row>
    <row r="324" spans="3:131" ht="12.75">
      <c r="C324" s="24"/>
      <c r="D324" s="24"/>
      <c r="E324" s="24"/>
      <c r="F324" s="24"/>
      <c r="G324" s="24"/>
      <c r="H324" s="30"/>
      <c r="I324" s="24"/>
      <c r="J324" s="40"/>
      <c r="K324" s="24"/>
      <c r="L324" s="24"/>
      <c r="M324" s="24"/>
      <c r="N324" s="24"/>
      <c r="O324" s="24"/>
      <c r="P324" s="40"/>
      <c r="Q324" s="24"/>
      <c r="R324" s="24"/>
      <c r="S324" s="24"/>
      <c r="T324" s="24"/>
      <c r="U324" s="24"/>
      <c r="V324" s="40"/>
      <c r="W324" s="29"/>
      <c r="X324" s="40"/>
      <c r="Y324" s="40"/>
      <c r="Z324" s="40"/>
      <c r="AA324" s="40"/>
      <c r="AB324" s="4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c r="BM324" s="30"/>
      <c r="BN324" s="30"/>
      <c r="BO324" s="30"/>
      <c r="BP324" s="30"/>
      <c r="BQ324" s="30"/>
      <c r="BR324" s="30"/>
      <c r="BS324" s="30"/>
      <c r="BT324" s="30"/>
      <c r="BU324" s="30"/>
      <c r="BV324" s="30"/>
      <c r="BW324" s="30"/>
      <c r="BX324" s="30"/>
      <c r="BY324" s="30"/>
      <c r="BZ324" s="30"/>
      <c r="CA324" s="30"/>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row>
    <row r="325" spans="3:131" ht="12.75">
      <c r="C325" s="24"/>
      <c r="D325" s="24"/>
      <c r="E325" s="24"/>
      <c r="F325" s="24"/>
      <c r="G325" s="24"/>
      <c r="H325" s="30"/>
      <c r="I325" s="24"/>
      <c r="J325" s="40"/>
      <c r="K325" s="24"/>
      <c r="L325" s="24"/>
      <c r="M325" s="24"/>
      <c r="N325" s="24"/>
      <c r="O325" s="24"/>
      <c r="P325" s="40"/>
      <c r="Q325" s="24"/>
      <c r="R325" s="24"/>
      <c r="S325" s="24"/>
      <c r="T325" s="24"/>
      <c r="U325" s="24"/>
      <c r="V325" s="40"/>
      <c r="W325" s="29"/>
      <c r="X325" s="40"/>
      <c r="Y325" s="40"/>
      <c r="Z325" s="40"/>
      <c r="AA325" s="40"/>
      <c r="AB325" s="4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c r="BK325" s="30"/>
      <c r="BL325" s="30"/>
      <c r="BM325" s="30"/>
      <c r="BN325" s="30"/>
      <c r="BO325" s="30"/>
      <c r="BP325" s="30"/>
      <c r="BQ325" s="30"/>
      <c r="BR325" s="30"/>
      <c r="BS325" s="30"/>
      <c r="BT325" s="30"/>
      <c r="BU325" s="30"/>
      <c r="BV325" s="30"/>
      <c r="BW325" s="30"/>
      <c r="BX325" s="30"/>
      <c r="BY325" s="30"/>
      <c r="BZ325" s="30"/>
      <c r="CA325" s="30"/>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c r="EA325" s="30"/>
    </row>
    <row r="326" spans="3:131" ht="12.75">
      <c r="C326" s="24"/>
      <c r="D326" s="24"/>
      <c r="E326" s="24"/>
      <c r="F326" s="24"/>
      <c r="G326" s="24"/>
      <c r="H326" s="30"/>
      <c r="I326" s="24"/>
      <c r="J326" s="40"/>
      <c r="K326" s="24"/>
      <c r="L326" s="24"/>
      <c r="M326" s="24"/>
      <c r="N326" s="24"/>
      <c r="O326" s="24"/>
      <c r="P326" s="40"/>
      <c r="Q326" s="24"/>
      <c r="R326" s="24"/>
      <c r="S326" s="24"/>
      <c r="T326" s="24"/>
      <c r="U326" s="24"/>
      <c r="V326" s="40"/>
      <c r="W326" s="29"/>
      <c r="X326" s="40"/>
      <c r="Y326" s="40"/>
      <c r="Z326" s="40"/>
      <c r="AA326" s="40"/>
      <c r="AB326" s="4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0"/>
      <c r="BQ326" s="30"/>
      <c r="BR326" s="30"/>
      <c r="BS326" s="30"/>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row>
    <row r="327" spans="3:131" ht="12.75">
      <c r="C327" s="24"/>
      <c r="D327" s="24"/>
      <c r="E327" s="24"/>
      <c r="F327" s="24"/>
      <c r="G327" s="24"/>
      <c r="H327" s="30"/>
      <c r="I327" s="24"/>
      <c r="J327" s="40"/>
      <c r="K327" s="24"/>
      <c r="L327" s="24"/>
      <c r="M327" s="24"/>
      <c r="N327" s="24"/>
      <c r="O327" s="24"/>
      <c r="P327" s="40"/>
      <c r="Q327" s="24"/>
      <c r="R327" s="24"/>
      <c r="S327" s="24"/>
      <c r="T327" s="24"/>
      <c r="U327" s="24"/>
      <c r="V327" s="40"/>
      <c r="W327" s="29"/>
      <c r="X327" s="40"/>
      <c r="Y327" s="40"/>
      <c r="Z327" s="40"/>
      <c r="AA327" s="40"/>
      <c r="AB327" s="4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J327" s="30"/>
      <c r="BK327" s="30"/>
      <c r="BL327" s="30"/>
      <c r="BM327" s="30"/>
      <c r="BN327" s="30"/>
      <c r="BO327" s="30"/>
      <c r="BP327" s="30"/>
      <c r="BQ327" s="30"/>
      <c r="BR327" s="30"/>
      <c r="BS327" s="30"/>
      <c r="BT327" s="30"/>
      <c r="BU327" s="30"/>
      <c r="BV327" s="30"/>
      <c r="BW327" s="30"/>
      <c r="BX327" s="30"/>
      <c r="BY327" s="30"/>
      <c r="BZ327" s="30"/>
      <c r="CA327" s="30"/>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DX327" s="30"/>
      <c r="DY327" s="30"/>
      <c r="DZ327" s="30"/>
      <c r="EA327" s="30"/>
    </row>
    <row r="328" spans="3:131" ht="12.75">
      <c r="C328" s="24"/>
      <c r="D328" s="24"/>
      <c r="E328" s="24"/>
      <c r="F328" s="24"/>
      <c r="G328" s="24"/>
      <c r="H328" s="30"/>
      <c r="I328" s="24"/>
      <c r="J328" s="40"/>
      <c r="K328" s="24"/>
      <c r="L328" s="24"/>
      <c r="M328" s="24"/>
      <c r="N328" s="24"/>
      <c r="O328" s="24"/>
      <c r="P328" s="40"/>
      <c r="Q328" s="24"/>
      <c r="R328" s="24"/>
      <c r="S328" s="24"/>
      <c r="T328" s="24"/>
      <c r="U328" s="24"/>
      <c r="V328" s="40"/>
      <c r="W328" s="29"/>
      <c r="X328" s="40"/>
      <c r="Y328" s="40"/>
      <c r="Z328" s="40"/>
      <c r="AA328" s="40"/>
      <c r="AB328" s="4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c r="BK328" s="30"/>
      <c r="BL328" s="30"/>
      <c r="BM328" s="30"/>
      <c r="BN328" s="30"/>
      <c r="BO328" s="30"/>
      <c r="BP328" s="30"/>
      <c r="BQ328" s="30"/>
      <c r="BR328" s="30"/>
      <c r="BS328" s="30"/>
      <c r="BT328" s="30"/>
      <c r="BU328" s="30"/>
      <c r="BV328" s="30"/>
      <c r="BW328" s="30"/>
      <c r="BX328" s="30"/>
      <c r="BY328" s="30"/>
      <c r="BZ328" s="30"/>
      <c r="CA328" s="30"/>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c r="EA328" s="30"/>
    </row>
    <row r="329" spans="3:131" ht="12.75">
      <c r="C329" s="24"/>
      <c r="D329" s="24"/>
      <c r="E329" s="24"/>
      <c r="F329" s="24"/>
      <c r="G329" s="24"/>
      <c r="H329" s="30"/>
      <c r="I329" s="24"/>
      <c r="J329" s="40"/>
      <c r="K329" s="24"/>
      <c r="L329" s="24"/>
      <c r="M329" s="24"/>
      <c r="N329" s="24"/>
      <c r="O329" s="24"/>
      <c r="P329" s="40"/>
      <c r="Q329" s="24"/>
      <c r="R329" s="24"/>
      <c r="S329" s="24"/>
      <c r="T329" s="24"/>
      <c r="U329" s="24"/>
      <c r="V329" s="40"/>
      <c r="W329" s="29"/>
      <c r="X329" s="40"/>
      <c r="Y329" s="40"/>
      <c r="Z329" s="40"/>
      <c r="AA329" s="40"/>
      <c r="AB329" s="4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c r="BK329" s="30"/>
      <c r="BL329" s="30"/>
      <c r="BM329" s="30"/>
      <c r="BN329" s="30"/>
      <c r="BO329" s="30"/>
      <c r="BP329" s="30"/>
      <c r="BQ329" s="30"/>
      <c r="BR329" s="30"/>
      <c r="BS329" s="30"/>
      <c r="BT329" s="30"/>
      <c r="BU329" s="30"/>
      <c r="BV329" s="30"/>
      <c r="BW329" s="30"/>
      <c r="BX329" s="30"/>
      <c r="BY329" s="30"/>
      <c r="BZ329" s="30"/>
      <c r="CA329" s="30"/>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c r="DE329" s="30"/>
      <c r="DF329" s="30"/>
      <c r="DG329" s="30"/>
      <c r="DH329" s="30"/>
      <c r="DI329" s="30"/>
      <c r="DJ329" s="30"/>
      <c r="DK329" s="30"/>
      <c r="DL329" s="30"/>
      <c r="DM329" s="30"/>
      <c r="DN329" s="30"/>
      <c r="DO329" s="30"/>
      <c r="DP329" s="30"/>
      <c r="DQ329" s="30"/>
      <c r="DR329" s="30"/>
      <c r="DS329" s="30"/>
      <c r="DT329" s="30"/>
      <c r="DU329" s="30"/>
      <c r="DV329" s="30"/>
      <c r="DW329" s="30"/>
      <c r="DX329" s="30"/>
      <c r="DY329" s="30"/>
      <c r="DZ329" s="30"/>
      <c r="EA329" s="30"/>
    </row>
    <row r="330" spans="3:131" ht="12.75">
      <c r="C330" s="24"/>
      <c r="D330" s="24"/>
      <c r="E330" s="24"/>
      <c r="F330" s="24"/>
      <c r="G330" s="24"/>
      <c r="H330" s="30"/>
      <c r="I330" s="24"/>
      <c r="J330" s="40"/>
      <c r="K330" s="24"/>
      <c r="L330" s="24"/>
      <c r="M330" s="24"/>
      <c r="N330" s="24"/>
      <c r="O330" s="24"/>
      <c r="P330" s="40"/>
      <c r="Q330" s="24"/>
      <c r="R330" s="24"/>
      <c r="S330" s="24"/>
      <c r="T330" s="24"/>
      <c r="U330" s="24"/>
      <c r="V330" s="40"/>
      <c r="W330" s="29"/>
      <c r="X330" s="40"/>
      <c r="Y330" s="40"/>
      <c r="Z330" s="40"/>
      <c r="AA330" s="40"/>
      <c r="AB330" s="4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c r="BA330" s="30"/>
      <c r="BB330" s="30"/>
      <c r="BC330" s="30"/>
      <c r="BD330" s="30"/>
      <c r="BE330" s="30"/>
      <c r="BF330" s="30"/>
      <c r="BG330" s="30"/>
      <c r="BH330" s="30"/>
      <c r="BI330" s="30"/>
      <c r="BJ330" s="30"/>
      <c r="BK330" s="30"/>
      <c r="BL330" s="30"/>
      <c r="BM330" s="30"/>
      <c r="BN330" s="30"/>
      <c r="BO330" s="30"/>
      <c r="BP330" s="30"/>
      <c r="BQ330" s="30"/>
      <c r="BR330" s="30"/>
      <c r="BS330" s="30"/>
      <c r="BT330" s="30"/>
      <c r="BU330" s="30"/>
      <c r="BV330" s="30"/>
      <c r="BW330" s="30"/>
      <c r="BX330" s="30"/>
      <c r="BY330" s="30"/>
      <c r="BZ330" s="30"/>
      <c r="CA330" s="30"/>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c r="EA330" s="30"/>
    </row>
    <row r="331" spans="3:131" ht="12.75">
      <c r="C331" s="24"/>
      <c r="D331" s="24"/>
      <c r="E331" s="24"/>
      <c r="F331" s="24"/>
      <c r="G331" s="24"/>
      <c r="H331" s="30"/>
      <c r="I331" s="24"/>
      <c r="J331" s="40"/>
      <c r="K331" s="24"/>
      <c r="L331" s="24"/>
      <c r="M331" s="24"/>
      <c r="N331" s="24"/>
      <c r="O331" s="24"/>
      <c r="P331" s="40"/>
      <c r="Q331" s="24"/>
      <c r="R331" s="24"/>
      <c r="S331" s="24"/>
      <c r="T331" s="24"/>
      <c r="U331" s="24"/>
      <c r="V331" s="40"/>
      <c r="W331" s="29"/>
      <c r="X331" s="40"/>
      <c r="Y331" s="40"/>
      <c r="Z331" s="40"/>
      <c r="AA331" s="40"/>
      <c r="AB331" s="4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c r="BK331" s="30"/>
      <c r="BL331" s="30"/>
      <c r="BM331" s="30"/>
      <c r="BN331" s="30"/>
      <c r="BO331" s="30"/>
      <c r="BP331" s="30"/>
      <c r="BQ331" s="30"/>
      <c r="BR331" s="30"/>
      <c r="BS331" s="30"/>
      <c r="BT331" s="30"/>
      <c r="BU331" s="30"/>
      <c r="BV331" s="30"/>
      <c r="BW331" s="30"/>
      <c r="BX331" s="30"/>
      <c r="BY331" s="30"/>
      <c r="BZ331" s="30"/>
      <c r="CA331" s="30"/>
      <c r="CB331" s="30"/>
      <c r="CC331" s="30"/>
      <c r="CD331" s="30"/>
      <c r="CE331" s="30"/>
      <c r="CF331" s="30"/>
      <c r="CG331" s="30"/>
      <c r="CH331" s="30"/>
      <c r="CI331" s="30"/>
      <c r="CJ331" s="30"/>
      <c r="CK331" s="30"/>
      <c r="CL331" s="30"/>
      <c r="CM331" s="30"/>
      <c r="CN331" s="30"/>
      <c r="CO331" s="30"/>
      <c r="CP331" s="30"/>
      <c r="CQ331" s="30"/>
      <c r="CR331" s="30"/>
      <c r="CS331" s="30"/>
      <c r="CT331" s="30"/>
      <c r="CU331" s="30"/>
      <c r="CV331" s="30"/>
      <c r="CW331" s="30"/>
      <c r="CX331" s="30"/>
      <c r="CY331" s="30"/>
      <c r="CZ331" s="30"/>
      <c r="DA331" s="30"/>
      <c r="DB331" s="30"/>
      <c r="DC331" s="30"/>
      <c r="DD331" s="30"/>
      <c r="DE331" s="30"/>
      <c r="DF331" s="30"/>
      <c r="DG331" s="30"/>
      <c r="DH331" s="30"/>
      <c r="DI331" s="30"/>
      <c r="DJ331" s="30"/>
      <c r="DK331" s="30"/>
      <c r="DL331" s="30"/>
      <c r="DM331" s="30"/>
      <c r="DN331" s="30"/>
      <c r="DO331" s="30"/>
      <c r="DP331" s="30"/>
      <c r="DQ331" s="30"/>
      <c r="DR331" s="30"/>
      <c r="DS331" s="30"/>
      <c r="DT331" s="30"/>
      <c r="DU331" s="30"/>
      <c r="DV331" s="30"/>
      <c r="DW331" s="30"/>
      <c r="DX331" s="30"/>
      <c r="DY331" s="30"/>
      <c r="DZ331" s="30"/>
      <c r="EA331" s="30"/>
    </row>
    <row r="332" spans="3:131" ht="12.75">
      <c r="C332" s="24"/>
      <c r="D332" s="24"/>
      <c r="E332" s="24"/>
      <c r="F332" s="24"/>
      <c r="G332" s="24"/>
      <c r="H332" s="30"/>
      <c r="I332" s="24"/>
      <c r="J332" s="40"/>
      <c r="K332" s="24"/>
      <c r="L332" s="24"/>
      <c r="M332" s="24"/>
      <c r="N332" s="24"/>
      <c r="O332" s="24"/>
      <c r="P332" s="40"/>
      <c r="Q332" s="24"/>
      <c r="R332" s="24"/>
      <c r="S332" s="24"/>
      <c r="T332" s="24"/>
      <c r="U332" s="24"/>
      <c r="V332" s="40"/>
      <c r="W332" s="29"/>
      <c r="X332" s="40"/>
      <c r="Y332" s="40"/>
      <c r="Z332" s="40"/>
      <c r="AA332" s="40"/>
      <c r="AB332" s="4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c r="BK332" s="30"/>
      <c r="BL332" s="30"/>
      <c r="BM332" s="30"/>
      <c r="BN332" s="30"/>
      <c r="BO332" s="30"/>
      <c r="BP332" s="30"/>
      <c r="BQ332" s="30"/>
      <c r="BR332" s="30"/>
      <c r="BS332" s="30"/>
      <c r="BT332" s="30"/>
      <c r="BU332" s="30"/>
      <c r="BV332" s="30"/>
      <c r="BW332" s="30"/>
      <c r="BX332" s="30"/>
      <c r="BY332" s="30"/>
      <c r="BZ332" s="30"/>
      <c r="CA332" s="30"/>
      <c r="CB332" s="30"/>
      <c r="CC332" s="30"/>
      <c r="CD332" s="30"/>
      <c r="CE332" s="30"/>
      <c r="CF332" s="30"/>
      <c r="CG332" s="30"/>
      <c r="CH332" s="30"/>
      <c r="CI332" s="30"/>
      <c r="CJ332" s="30"/>
      <c r="CK332" s="30"/>
      <c r="CL332" s="30"/>
      <c r="CM332" s="30"/>
      <c r="CN332" s="30"/>
      <c r="CO332" s="30"/>
      <c r="CP332" s="30"/>
      <c r="CQ332" s="30"/>
      <c r="CR332" s="30"/>
      <c r="CS332" s="30"/>
      <c r="CT332" s="30"/>
      <c r="CU332" s="30"/>
      <c r="CV332" s="30"/>
      <c r="CW332" s="30"/>
      <c r="CX332" s="30"/>
      <c r="CY332" s="30"/>
      <c r="CZ332" s="30"/>
      <c r="DA332" s="30"/>
      <c r="DB332" s="30"/>
      <c r="DC332" s="30"/>
      <c r="DD332" s="30"/>
      <c r="DE332" s="30"/>
      <c r="DF332" s="30"/>
      <c r="DG332" s="30"/>
      <c r="DH332" s="30"/>
      <c r="DI332" s="30"/>
      <c r="DJ332" s="30"/>
      <c r="DK332" s="30"/>
      <c r="DL332" s="30"/>
      <c r="DM332" s="30"/>
      <c r="DN332" s="30"/>
      <c r="DO332" s="30"/>
      <c r="DP332" s="30"/>
      <c r="DQ332" s="30"/>
      <c r="DR332" s="30"/>
      <c r="DS332" s="30"/>
      <c r="DT332" s="30"/>
      <c r="DU332" s="30"/>
      <c r="DV332" s="30"/>
      <c r="DW332" s="30"/>
      <c r="DX332" s="30"/>
      <c r="DY332" s="30"/>
      <c r="DZ332" s="30"/>
      <c r="EA332" s="30"/>
    </row>
    <row r="333" spans="3:131" ht="12.75">
      <c r="C333" s="24"/>
      <c r="D333" s="24"/>
      <c r="E333" s="24"/>
      <c r="F333" s="24"/>
      <c r="G333" s="24"/>
      <c r="H333" s="30"/>
      <c r="I333" s="24"/>
      <c r="J333" s="40"/>
      <c r="K333" s="24"/>
      <c r="L333" s="24"/>
      <c r="M333" s="24"/>
      <c r="N333" s="24"/>
      <c r="O333" s="24"/>
      <c r="P333" s="40"/>
      <c r="Q333" s="24"/>
      <c r="R333" s="24"/>
      <c r="S333" s="24"/>
      <c r="T333" s="24"/>
      <c r="U333" s="24"/>
      <c r="V333" s="40"/>
      <c r="W333" s="29"/>
      <c r="X333" s="40"/>
      <c r="Y333" s="40"/>
      <c r="Z333" s="40"/>
      <c r="AA333" s="40"/>
      <c r="AB333" s="4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c r="AY333" s="30"/>
      <c r="AZ333" s="30"/>
      <c r="BA333" s="30"/>
      <c r="BB333" s="30"/>
      <c r="BC333" s="30"/>
      <c r="BD333" s="30"/>
      <c r="BE333" s="30"/>
      <c r="BF333" s="30"/>
      <c r="BG333" s="30"/>
      <c r="BH333" s="30"/>
      <c r="BI333" s="30"/>
      <c r="BJ333" s="30"/>
      <c r="BK333" s="30"/>
      <c r="BL333" s="30"/>
      <c r="BM333" s="30"/>
      <c r="BN333" s="30"/>
      <c r="BO333" s="30"/>
      <c r="BP333" s="30"/>
      <c r="BQ333" s="30"/>
      <c r="BR333" s="30"/>
      <c r="BS333" s="30"/>
      <c r="BT333" s="30"/>
      <c r="BU333" s="30"/>
      <c r="BV333" s="30"/>
      <c r="BW333" s="30"/>
      <c r="BX333" s="30"/>
      <c r="BY333" s="30"/>
      <c r="BZ333" s="30"/>
      <c r="CA333" s="30"/>
      <c r="CB333" s="30"/>
      <c r="CC333" s="30"/>
      <c r="CD333" s="30"/>
      <c r="CE333" s="30"/>
      <c r="CF333" s="30"/>
      <c r="CG333" s="30"/>
      <c r="CH333" s="30"/>
      <c r="CI333" s="30"/>
      <c r="CJ333" s="30"/>
      <c r="CK333" s="30"/>
      <c r="CL333" s="30"/>
      <c r="CM333" s="30"/>
      <c r="CN333" s="30"/>
      <c r="CO333" s="30"/>
      <c r="CP333" s="30"/>
      <c r="CQ333" s="30"/>
      <c r="CR333" s="30"/>
      <c r="CS333" s="30"/>
      <c r="CT333" s="30"/>
      <c r="CU333" s="30"/>
      <c r="CV333" s="30"/>
      <c r="CW333" s="30"/>
      <c r="CX333" s="30"/>
      <c r="CY333" s="30"/>
      <c r="CZ333" s="30"/>
      <c r="DA333" s="30"/>
      <c r="DB333" s="30"/>
      <c r="DC333" s="30"/>
      <c r="DD333" s="30"/>
      <c r="DE333" s="30"/>
      <c r="DF333" s="30"/>
      <c r="DG333" s="30"/>
      <c r="DH333" s="30"/>
      <c r="DI333" s="30"/>
      <c r="DJ333" s="30"/>
      <c r="DK333" s="30"/>
      <c r="DL333" s="30"/>
      <c r="DM333" s="30"/>
      <c r="DN333" s="30"/>
      <c r="DO333" s="30"/>
      <c r="DP333" s="30"/>
      <c r="DQ333" s="30"/>
      <c r="DR333" s="30"/>
      <c r="DS333" s="30"/>
      <c r="DT333" s="30"/>
      <c r="DU333" s="30"/>
      <c r="DV333" s="30"/>
      <c r="DW333" s="30"/>
      <c r="DX333" s="30"/>
      <c r="DY333" s="30"/>
      <c r="DZ333" s="30"/>
      <c r="EA333" s="30"/>
    </row>
    <row r="334" spans="3:131" ht="12.75">
      <c r="C334" s="24"/>
      <c r="D334" s="24"/>
      <c r="E334" s="24"/>
      <c r="F334" s="24"/>
      <c r="G334" s="24"/>
      <c r="H334" s="30"/>
      <c r="I334" s="24"/>
      <c r="J334" s="40"/>
      <c r="K334" s="24"/>
      <c r="L334" s="24"/>
      <c r="M334" s="24"/>
      <c r="N334" s="24"/>
      <c r="O334" s="24"/>
      <c r="P334" s="40"/>
      <c r="Q334" s="24"/>
      <c r="R334" s="24"/>
      <c r="S334" s="24"/>
      <c r="T334" s="24"/>
      <c r="U334" s="24"/>
      <c r="V334" s="40"/>
      <c r="W334" s="29"/>
      <c r="X334" s="40"/>
      <c r="Y334" s="40"/>
      <c r="Z334" s="40"/>
      <c r="AA334" s="40"/>
      <c r="AB334" s="4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c r="BK334" s="30"/>
      <c r="BL334" s="30"/>
      <c r="BM334" s="30"/>
      <c r="BN334" s="30"/>
      <c r="BO334" s="30"/>
      <c r="BP334" s="30"/>
      <c r="BQ334" s="30"/>
      <c r="BR334" s="30"/>
      <c r="BS334" s="30"/>
      <c r="BT334" s="30"/>
      <c r="BU334" s="30"/>
      <c r="BV334" s="30"/>
      <c r="BW334" s="30"/>
      <c r="BX334" s="30"/>
      <c r="BY334" s="30"/>
      <c r="BZ334" s="30"/>
      <c r="CA334" s="30"/>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row>
    <row r="335" spans="3:131" ht="12.75">
      <c r="C335" s="24"/>
      <c r="D335" s="24"/>
      <c r="E335" s="24"/>
      <c r="F335" s="24"/>
      <c r="G335" s="24"/>
      <c r="H335" s="30"/>
      <c r="I335" s="24"/>
      <c r="J335" s="40"/>
      <c r="K335" s="24"/>
      <c r="L335" s="24"/>
      <c r="M335" s="24"/>
      <c r="N335" s="24"/>
      <c r="O335" s="24"/>
      <c r="P335" s="40"/>
      <c r="Q335" s="24"/>
      <c r="R335" s="24"/>
      <c r="S335" s="24"/>
      <c r="T335" s="24"/>
      <c r="U335" s="24"/>
      <c r="V335" s="40"/>
      <c r="W335" s="29"/>
      <c r="X335" s="40"/>
      <c r="Y335" s="40"/>
      <c r="Z335" s="40"/>
      <c r="AA335" s="40"/>
      <c r="AB335" s="4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c r="BJ335" s="30"/>
      <c r="BK335" s="30"/>
      <c r="BL335" s="30"/>
      <c r="BM335" s="30"/>
      <c r="BN335" s="30"/>
      <c r="BO335" s="30"/>
      <c r="BP335" s="30"/>
      <c r="BQ335" s="30"/>
      <c r="BR335" s="30"/>
      <c r="BS335" s="30"/>
      <c r="BT335" s="30"/>
      <c r="BU335" s="30"/>
      <c r="BV335" s="30"/>
      <c r="BW335" s="30"/>
      <c r="BX335" s="30"/>
      <c r="BY335" s="30"/>
      <c r="BZ335" s="30"/>
      <c r="CA335" s="30"/>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row>
    <row r="336" spans="3:131" ht="12.75">
      <c r="C336" s="24"/>
      <c r="D336" s="24"/>
      <c r="E336" s="24"/>
      <c r="F336" s="24"/>
      <c r="G336" s="24"/>
      <c r="H336" s="30"/>
      <c r="I336" s="24"/>
      <c r="J336" s="40"/>
      <c r="K336" s="24"/>
      <c r="L336" s="24"/>
      <c r="M336" s="24"/>
      <c r="N336" s="24"/>
      <c r="O336" s="24"/>
      <c r="P336" s="40"/>
      <c r="Q336" s="24"/>
      <c r="R336" s="24"/>
      <c r="S336" s="24"/>
      <c r="T336" s="24"/>
      <c r="U336" s="24"/>
      <c r="V336" s="40"/>
      <c r="W336" s="29"/>
      <c r="X336" s="40"/>
      <c r="Y336" s="40"/>
      <c r="Z336" s="40"/>
      <c r="AA336" s="40"/>
      <c r="AB336" s="4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30"/>
      <c r="BF336" s="30"/>
      <c r="BG336" s="30"/>
      <c r="BH336" s="30"/>
      <c r="BI336" s="30"/>
      <c r="BJ336" s="30"/>
      <c r="BK336" s="30"/>
      <c r="BL336" s="30"/>
      <c r="BM336" s="30"/>
      <c r="BN336" s="30"/>
      <c r="BO336" s="30"/>
      <c r="BP336" s="30"/>
      <c r="BQ336" s="30"/>
      <c r="BR336" s="30"/>
      <c r="BS336" s="30"/>
      <c r="BT336" s="30"/>
      <c r="BU336" s="30"/>
      <c r="BV336" s="30"/>
      <c r="BW336" s="30"/>
      <c r="BX336" s="30"/>
      <c r="BY336" s="30"/>
      <c r="BZ336" s="30"/>
      <c r="CA336" s="30"/>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row>
    <row r="337" spans="3:131" ht="12.75">
      <c r="C337" s="24"/>
      <c r="D337" s="24"/>
      <c r="E337" s="24"/>
      <c r="F337" s="24"/>
      <c r="G337" s="24"/>
      <c r="H337" s="30"/>
      <c r="I337" s="24"/>
      <c r="J337" s="40"/>
      <c r="K337" s="24"/>
      <c r="L337" s="24"/>
      <c r="M337" s="24"/>
      <c r="N337" s="24"/>
      <c r="O337" s="24"/>
      <c r="P337" s="40"/>
      <c r="Q337" s="24"/>
      <c r="R337" s="24"/>
      <c r="S337" s="24"/>
      <c r="T337" s="24"/>
      <c r="U337" s="24"/>
      <c r="V337" s="40"/>
      <c r="W337" s="29"/>
      <c r="X337" s="40"/>
      <c r="Y337" s="40"/>
      <c r="Z337" s="40"/>
      <c r="AA337" s="40"/>
      <c r="AB337" s="4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c r="AY337" s="30"/>
      <c r="AZ337" s="30"/>
      <c r="BA337" s="30"/>
      <c r="BB337" s="30"/>
      <c r="BC337" s="30"/>
      <c r="BD337" s="30"/>
      <c r="BE337" s="30"/>
      <c r="BF337" s="30"/>
      <c r="BG337" s="30"/>
      <c r="BH337" s="30"/>
      <c r="BI337" s="30"/>
      <c r="BJ337" s="30"/>
      <c r="BK337" s="30"/>
      <c r="BL337" s="30"/>
      <c r="BM337" s="30"/>
      <c r="BN337" s="30"/>
      <c r="BO337" s="30"/>
      <c r="BP337" s="30"/>
      <c r="BQ337" s="30"/>
      <c r="BR337" s="30"/>
      <c r="BS337" s="30"/>
      <c r="BT337" s="30"/>
      <c r="BU337" s="30"/>
      <c r="BV337" s="30"/>
      <c r="BW337" s="30"/>
      <c r="BX337" s="30"/>
      <c r="BY337" s="30"/>
      <c r="BZ337" s="30"/>
      <c r="CA337" s="30"/>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c r="DE337" s="30"/>
      <c r="DF337" s="30"/>
      <c r="DG337" s="30"/>
      <c r="DH337" s="30"/>
      <c r="DI337" s="30"/>
      <c r="DJ337" s="30"/>
      <c r="DK337" s="30"/>
      <c r="DL337" s="30"/>
      <c r="DM337" s="30"/>
      <c r="DN337" s="30"/>
      <c r="DO337" s="30"/>
      <c r="DP337" s="30"/>
      <c r="DQ337" s="30"/>
      <c r="DR337" s="30"/>
      <c r="DS337" s="30"/>
      <c r="DT337" s="30"/>
      <c r="DU337" s="30"/>
      <c r="DV337" s="30"/>
      <c r="DW337" s="30"/>
      <c r="DX337" s="30"/>
      <c r="DY337" s="30"/>
      <c r="DZ337" s="30"/>
      <c r="EA337" s="30"/>
    </row>
    <row r="338" spans="3:131" ht="12.75">
      <c r="C338" s="24"/>
      <c r="D338" s="24"/>
      <c r="E338" s="24"/>
      <c r="F338" s="24"/>
      <c r="G338" s="24"/>
      <c r="H338" s="30"/>
      <c r="I338" s="24"/>
      <c r="J338" s="40"/>
      <c r="K338" s="24"/>
      <c r="L338" s="24"/>
      <c r="M338" s="24"/>
      <c r="N338" s="24"/>
      <c r="O338" s="24"/>
      <c r="P338" s="40"/>
      <c r="Q338" s="24"/>
      <c r="R338" s="24"/>
      <c r="S338" s="24"/>
      <c r="T338" s="24"/>
      <c r="U338" s="24"/>
      <c r="V338" s="40"/>
      <c r="W338" s="29"/>
      <c r="X338" s="40"/>
      <c r="Y338" s="40"/>
      <c r="Z338" s="40"/>
      <c r="AA338" s="40"/>
      <c r="AB338" s="4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c r="AY338" s="30"/>
      <c r="AZ338" s="30"/>
      <c r="BA338" s="30"/>
      <c r="BB338" s="30"/>
      <c r="BC338" s="30"/>
      <c r="BD338" s="30"/>
      <c r="BE338" s="30"/>
      <c r="BF338" s="30"/>
      <c r="BG338" s="30"/>
      <c r="BH338" s="30"/>
      <c r="BI338" s="30"/>
      <c r="BJ338" s="30"/>
      <c r="BK338" s="30"/>
      <c r="BL338" s="30"/>
      <c r="BM338" s="30"/>
      <c r="BN338" s="30"/>
      <c r="BO338" s="30"/>
      <c r="BP338" s="30"/>
      <c r="BQ338" s="30"/>
      <c r="BR338" s="30"/>
      <c r="BS338" s="30"/>
      <c r="BT338" s="30"/>
      <c r="BU338" s="30"/>
      <c r="BV338" s="30"/>
      <c r="BW338" s="30"/>
      <c r="BX338" s="30"/>
      <c r="BY338" s="30"/>
      <c r="BZ338" s="30"/>
      <c r="CA338" s="30"/>
      <c r="CB338" s="30"/>
      <c r="CC338" s="30"/>
      <c r="CD338" s="30"/>
      <c r="CE338" s="30"/>
      <c r="CF338" s="30"/>
      <c r="CG338" s="30"/>
      <c r="CH338" s="30"/>
      <c r="CI338" s="30"/>
      <c r="CJ338" s="30"/>
      <c r="CK338" s="30"/>
      <c r="CL338" s="30"/>
      <c r="CM338" s="30"/>
      <c r="CN338" s="30"/>
      <c r="CO338" s="30"/>
      <c r="CP338" s="30"/>
      <c r="CQ338" s="30"/>
      <c r="CR338" s="30"/>
      <c r="CS338" s="30"/>
      <c r="CT338" s="30"/>
      <c r="CU338" s="30"/>
      <c r="CV338" s="30"/>
      <c r="CW338" s="30"/>
      <c r="CX338" s="30"/>
      <c r="CY338" s="30"/>
      <c r="CZ338" s="30"/>
      <c r="DA338" s="30"/>
      <c r="DB338" s="30"/>
      <c r="DC338" s="30"/>
      <c r="DD338" s="30"/>
      <c r="DE338" s="30"/>
      <c r="DF338" s="30"/>
      <c r="DG338" s="30"/>
      <c r="DH338" s="30"/>
      <c r="DI338" s="30"/>
      <c r="DJ338" s="30"/>
      <c r="DK338" s="30"/>
      <c r="DL338" s="30"/>
      <c r="DM338" s="30"/>
      <c r="DN338" s="30"/>
      <c r="DO338" s="30"/>
      <c r="DP338" s="30"/>
      <c r="DQ338" s="30"/>
      <c r="DR338" s="30"/>
      <c r="DS338" s="30"/>
      <c r="DT338" s="30"/>
      <c r="DU338" s="30"/>
      <c r="DV338" s="30"/>
      <c r="DW338" s="30"/>
      <c r="DX338" s="30"/>
      <c r="DY338" s="30"/>
      <c r="DZ338" s="30"/>
      <c r="EA338" s="30"/>
    </row>
    <row r="339" spans="3:131" ht="12.75">
      <c r="C339" s="24"/>
      <c r="D339" s="24"/>
      <c r="E339" s="24"/>
      <c r="F339" s="24"/>
      <c r="G339" s="24"/>
      <c r="H339" s="30"/>
      <c r="I339" s="24"/>
      <c r="J339" s="40"/>
      <c r="K339" s="24"/>
      <c r="L339" s="24"/>
      <c r="M339" s="24"/>
      <c r="N339" s="24"/>
      <c r="O339" s="24"/>
      <c r="P339" s="40"/>
      <c r="Q339" s="24"/>
      <c r="R339" s="24"/>
      <c r="S339" s="24"/>
      <c r="T339" s="24"/>
      <c r="U339" s="24"/>
      <c r="V339" s="40"/>
      <c r="W339" s="29"/>
      <c r="X339" s="40"/>
      <c r="Y339" s="40"/>
      <c r="Z339" s="40"/>
      <c r="AA339" s="40"/>
      <c r="AB339" s="4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c r="AY339" s="30"/>
      <c r="AZ339" s="30"/>
      <c r="BA339" s="30"/>
      <c r="BB339" s="30"/>
      <c r="BC339" s="30"/>
      <c r="BD339" s="30"/>
      <c r="BE339" s="30"/>
      <c r="BF339" s="30"/>
      <c r="BG339" s="30"/>
      <c r="BH339" s="30"/>
      <c r="BI339" s="30"/>
      <c r="BJ339" s="30"/>
      <c r="BK339" s="30"/>
      <c r="BL339" s="30"/>
      <c r="BM339" s="30"/>
      <c r="BN339" s="30"/>
      <c r="BO339" s="30"/>
      <c r="BP339" s="30"/>
      <c r="BQ339" s="30"/>
      <c r="BR339" s="30"/>
      <c r="BS339" s="30"/>
      <c r="BT339" s="30"/>
      <c r="BU339" s="30"/>
      <c r="BV339" s="30"/>
      <c r="BW339" s="30"/>
      <c r="BX339" s="30"/>
      <c r="BY339" s="30"/>
      <c r="BZ339" s="30"/>
      <c r="CA339" s="30"/>
      <c r="CB339" s="30"/>
      <c r="CC339" s="30"/>
      <c r="CD339" s="30"/>
      <c r="CE339" s="30"/>
      <c r="CF339" s="30"/>
      <c r="CG339" s="30"/>
      <c r="CH339" s="30"/>
      <c r="CI339" s="30"/>
      <c r="CJ339" s="30"/>
      <c r="CK339" s="30"/>
      <c r="CL339" s="30"/>
      <c r="CM339" s="30"/>
      <c r="CN339" s="30"/>
      <c r="CO339" s="30"/>
      <c r="CP339" s="30"/>
      <c r="CQ339" s="30"/>
      <c r="CR339" s="30"/>
      <c r="CS339" s="30"/>
      <c r="CT339" s="30"/>
      <c r="CU339" s="30"/>
      <c r="CV339" s="30"/>
      <c r="CW339" s="30"/>
      <c r="CX339" s="30"/>
      <c r="CY339" s="30"/>
      <c r="CZ339" s="30"/>
      <c r="DA339" s="30"/>
      <c r="DB339" s="30"/>
      <c r="DC339" s="30"/>
      <c r="DD339" s="30"/>
      <c r="DE339" s="30"/>
      <c r="DF339" s="30"/>
      <c r="DG339" s="30"/>
      <c r="DH339" s="30"/>
      <c r="DI339" s="30"/>
      <c r="DJ339" s="30"/>
      <c r="DK339" s="30"/>
      <c r="DL339" s="30"/>
      <c r="DM339" s="30"/>
      <c r="DN339" s="30"/>
      <c r="DO339" s="30"/>
      <c r="DP339" s="30"/>
      <c r="DQ339" s="30"/>
      <c r="DR339" s="30"/>
      <c r="DS339" s="30"/>
      <c r="DT339" s="30"/>
      <c r="DU339" s="30"/>
      <c r="DV339" s="30"/>
      <c r="DW339" s="30"/>
      <c r="DX339" s="30"/>
      <c r="DY339" s="30"/>
      <c r="DZ339" s="30"/>
      <c r="EA339" s="30"/>
    </row>
    <row r="340" spans="3:131" ht="12.75">
      <c r="C340" s="24"/>
      <c r="D340" s="24"/>
      <c r="E340" s="24"/>
      <c r="F340" s="24"/>
      <c r="G340" s="24"/>
      <c r="H340" s="30"/>
      <c r="I340" s="24"/>
      <c r="J340" s="40"/>
      <c r="K340" s="24"/>
      <c r="L340" s="24"/>
      <c r="M340" s="24"/>
      <c r="N340" s="24"/>
      <c r="O340" s="24"/>
      <c r="P340" s="40"/>
      <c r="Q340" s="24"/>
      <c r="R340" s="24"/>
      <c r="S340" s="24"/>
      <c r="T340" s="24"/>
      <c r="U340" s="24"/>
      <c r="V340" s="40"/>
      <c r="W340" s="29"/>
      <c r="X340" s="40"/>
      <c r="Y340" s="40"/>
      <c r="Z340" s="40"/>
      <c r="AA340" s="40"/>
      <c r="AB340" s="4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c r="BA340" s="30"/>
      <c r="BB340" s="30"/>
      <c r="BC340" s="30"/>
      <c r="BD340" s="30"/>
      <c r="BE340" s="30"/>
      <c r="BF340" s="30"/>
      <c r="BG340" s="30"/>
      <c r="BH340" s="30"/>
      <c r="BI340" s="30"/>
      <c r="BJ340" s="30"/>
      <c r="BK340" s="30"/>
      <c r="BL340" s="30"/>
      <c r="BM340" s="30"/>
      <c r="BN340" s="30"/>
      <c r="BO340" s="30"/>
      <c r="BP340" s="30"/>
      <c r="BQ340" s="30"/>
      <c r="BR340" s="30"/>
      <c r="BS340" s="30"/>
      <c r="BT340" s="30"/>
      <c r="BU340" s="30"/>
      <c r="BV340" s="30"/>
      <c r="BW340" s="30"/>
      <c r="BX340" s="30"/>
      <c r="BY340" s="30"/>
      <c r="BZ340" s="30"/>
      <c r="CA340" s="30"/>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row>
    <row r="341" spans="3:131" ht="12.75">
      <c r="C341" s="24"/>
      <c r="D341" s="24"/>
      <c r="E341" s="24"/>
      <c r="F341" s="24"/>
      <c r="G341" s="24"/>
      <c r="H341" s="30"/>
      <c r="I341" s="24"/>
      <c r="J341" s="40"/>
      <c r="K341" s="24"/>
      <c r="L341" s="24"/>
      <c r="M341" s="24"/>
      <c r="N341" s="24"/>
      <c r="O341" s="24"/>
      <c r="P341" s="40"/>
      <c r="Q341" s="24"/>
      <c r="R341" s="24"/>
      <c r="S341" s="24"/>
      <c r="T341" s="24"/>
      <c r="U341" s="24"/>
      <c r="V341" s="40"/>
      <c r="W341" s="29"/>
      <c r="X341" s="40"/>
      <c r="Y341" s="40"/>
      <c r="Z341" s="40"/>
      <c r="AA341" s="40"/>
      <c r="AB341" s="4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c r="BK341" s="30"/>
      <c r="BL341" s="30"/>
      <c r="BM341" s="30"/>
      <c r="BN341" s="30"/>
      <c r="BO341" s="30"/>
      <c r="BP341" s="30"/>
      <c r="BQ341" s="30"/>
      <c r="BR341" s="30"/>
      <c r="BS341" s="30"/>
      <c r="BT341" s="30"/>
      <c r="BU341" s="30"/>
      <c r="BV341" s="30"/>
      <c r="BW341" s="30"/>
      <c r="BX341" s="30"/>
      <c r="BY341" s="30"/>
      <c r="BZ341" s="30"/>
      <c r="CA341" s="30"/>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0"/>
      <c r="DL341" s="30"/>
      <c r="DM341" s="30"/>
      <c r="DN341" s="30"/>
      <c r="DO341" s="30"/>
      <c r="DP341" s="30"/>
      <c r="DQ341" s="30"/>
      <c r="DR341" s="30"/>
      <c r="DS341" s="30"/>
      <c r="DT341" s="30"/>
      <c r="DU341" s="30"/>
      <c r="DV341" s="30"/>
      <c r="DW341" s="30"/>
      <c r="DX341" s="30"/>
      <c r="DY341" s="30"/>
      <c r="DZ341" s="30"/>
      <c r="EA341" s="30"/>
    </row>
    <row r="342" spans="3:131" ht="12.75">
      <c r="C342" s="24"/>
      <c r="D342" s="24"/>
      <c r="E342" s="24"/>
      <c r="F342" s="24"/>
      <c r="G342" s="24"/>
      <c r="H342" s="30"/>
      <c r="I342" s="24"/>
      <c r="J342" s="40"/>
      <c r="K342" s="24"/>
      <c r="L342" s="24"/>
      <c r="M342" s="24"/>
      <c r="N342" s="24"/>
      <c r="O342" s="24"/>
      <c r="P342" s="40"/>
      <c r="Q342" s="24"/>
      <c r="R342" s="24"/>
      <c r="S342" s="24"/>
      <c r="T342" s="24"/>
      <c r="U342" s="24"/>
      <c r="V342" s="40"/>
      <c r="W342" s="29"/>
      <c r="X342" s="40"/>
      <c r="Y342" s="40"/>
      <c r="Z342" s="40"/>
      <c r="AA342" s="40"/>
      <c r="AB342" s="4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30"/>
      <c r="BA342" s="30"/>
      <c r="BB342" s="30"/>
      <c r="BC342" s="30"/>
      <c r="BD342" s="30"/>
      <c r="BE342" s="30"/>
      <c r="BF342" s="30"/>
      <c r="BG342" s="30"/>
      <c r="BH342" s="30"/>
      <c r="BI342" s="30"/>
      <c r="BJ342" s="30"/>
      <c r="BK342" s="30"/>
      <c r="BL342" s="30"/>
      <c r="BM342" s="30"/>
      <c r="BN342" s="30"/>
      <c r="BO342" s="30"/>
      <c r="BP342" s="30"/>
      <c r="BQ342" s="30"/>
      <c r="BR342" s="30"/>
      <c r="BS342" s="30"/>
      <c r="BT342" s="30"/>
      <c r="BU342" s="30"/>
      <c r="BV342" s="30"/>
      <c r="BW342" s="30"/>
      <c r="BX342" s="30"/>
      <c r="BY342" s="30"/>
      <c r="BZ342" s="30"/>
      <c r="CA342" s="30"/>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0"/>
      <c r="DL342" s="30"/>
      <c r="DM342" s="30"/>
      <c r="DN342" s="30"/>
      <c r="DO342" s="30"/>
      <c r="DP342" s="30"/>
      <c r="DQ342" s="30"/>
      <c r="DR342" s="30"/>
      <c r="DS342" s="30"/>
      <c r="DT342" s="30"/>
      <c r="DU342" s="30"/>
      <c r="DV342" s="30"/>
      <c r="DW342" s="30"/>
      <c r="DX342" s="30"/>
      <c r="DY342" s="30"/>
      <c r="DZ342" s="30"/>
      <c r="EA342" s="30"/>
    </row>
    <row r="343" spans="3:131" ht="12.75">
      <c r="C343" s="24"/>
      <c r="D343" s="24"/>
      <c r="E343" s="24"/>
      <c r="F343" s="24"/>
      <c r="G343" s="24"/>
      <c r="H343" s="30"/>
      <c r="I343" s="24"/>
      <c r="J343" s="40"/>
      <c r="K343" s="24"/>
      <c r="L343" s="24"/>
      <c r="M343" s="24"/>
      <c r="N343" s="24"/>
      <c r="O343" s="24"/>
      <c r="P343" s="40"/>
      <c r="Q343" s="24"/>
      <c r="R343" s="24"/>
      <c r="S343" s="24"/>
      <c r="T343" s="24"/>
      <c r="U343" s="24"/>
      <c r="V343" s="40"/>
      <c r="W343" s="29"/>
      <c r="X343" s="40"/>
      <c r="Y343" s="40"/>
      <c r="Z343" s="40"/>
      <c r="AA343" s="40"/>
      <c r="AB343" s="4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c r="BL343" s="30"/>
      <c r="BM343" s="30"/>
      <c r="BN343" s="30"/>
      <c r="BO343" s="30"/>
      <c r="BP343" s="30"/>
      <c r="BQ343" s="30"/>
      <c r="BR343" s="30"/>
      <c r="BS343" s="30"/>
      <c r="BT343" s="30"/>
      <c r="BU343" s="30"/>
      <c r="BV343" s="30"/>
      <c r="BW343" s="30"/>
      <c r="BX343" s="30"/>
      <c r="BY343" s="30"/>
      <c r="BZ343" s="30"/>
      <c r="CA343" s="30"/>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row>
    <row r="344" spans="3:131" ht="12.75">
      <c r="C344" s="24"/>
      <c r="D344" s="24"/>
      <c r="E344" s="24"/>
      <c r="F344" s="24"/>
      <c r="G344" s="24"/>
      <c r="H344" s="30"/>
      <c r="I344" s="24"/>
      <c r="J344" s="40"/>
      <c r="K344" s="24"/>
      <c r="L344" s="24"/>
      <c r="M344" s="24"/>
      <c r="N344" s="24"/>
      <c r="O344" s="24"/>
      <c r="P344" s="40"/>
      <c r="Q344" s="24"/>
      <c r="R344" s="24"/>
      <c r="S344" s="24"/>
      <c r="T344" s="24"/>
      <c r="U344" s="24"/>
      <c r="V344" s="40"/>
      <c r="W344" s="29"/>
      <c r="X344" s="40"/>
      <c r="Y344" s="40"/>
      <c r="Z344" s="40"/>
      <c r="AA344" s="40"/>
      <c r="AB344" s="4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30"/>
      <c r="BA344" s="30"/>
      <c r="BB344" s="30"/>
      <c r="BC344" s="30"/>
      <c r="BD344" s="30"/>
      <c r="BE344" s="30"/>
      <c r="BF344" s="30"/>
      <c r="BG344" s="30"/>
      <c r="BH344" s="30"/>
      <c r="BI344" s="30"/>
      <c r="BJ344" s="30"/>
      <c r="BK344" s="30"/>
      <c r="BL344" s="30"/>
      <c r="BM344" s="30"/>
      <c r="BN344" s="30"/>
      <c r="BO344" s="30"/>
      <c r="BP344" s="30"/>
      <c r="BQ344" s="30"/>
      <c r="BR344" s="30"/>
      <c r="BS344" s="30"/>
      <c r="BT344" s="30"/>
      <c r="BU344" s="30"/>
      <c r="BV344" s="30"/>
      <c r="BW344" s="30"/>
      <c r="BX344" s="30"/>
      <c r="BY344" s="30"/>
      <c r="BZ344" s="30"/>
      <c r="CA344" s="30"/>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0"/>
      <c r="DL344" s="30"/>
      <c r="DM344" s="30"/>
      <c r="DN344" s="30"/>
      <c r="DO344" s="30"/>
      <c r="DP344" s="30"/>
      <c r="DQ344" s="30"/>
      <c r="DR344" s="30"/>
      <c r="DS344" s="30"/>
      <c r="DT344" s="30"/>
      <c r="DU344" s="30"/>
      <c r="DV344" s="30"/>
      <c r="DW344" s="30"/>
      <c r="DX344" s="30"/>
      <c r="DY344" s="30"/>
      <c r="DZ344" s="30"/>
      <c r="EA344" s="30"/>
    </row>
    <row r="345" spans="3:131" ht="12.75">
      <c r="C345" s="24"/>
      <c r="D345" s="24"/>
      <c r="E345" s="24"/>
      <c r="F345" s="24"/>
      <c r="G345" s="24"/>
      <c r="H345" s="30"/>
      <c r="I345" s="24"/>
      <c r="J345" s="40"/>
      <c r="K345" s="24"/>
      <c r="L345" s="24"/>
      <c r="M345" s="24"/>
      <c r="N345" s="24"/>
      <c r="O345" s="24"/>
      <c r="P345" s="40"/>
      <c r="Q345" s="24"/>
      <c r="R345" s="24"/>
      <c r="S345" s="24"/>
      <c r="T345" s="24"/>
      <c r="U345" s="24"/>
      <c r="V345" s="40"/>
      <c r="W345" s="29"/>
      <c r="X345" s="40"/>
      <c r="Y345" s="40"/>
      <c r="Z345" s="40"/>
      <c r="AA345" s="40"/>
      <c r="AB345" s="4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c r="BK345" s="30"/>
      <c r="BL345" s="30"/>
      <c r="BM345" s="30"/>
      <c r="BN345" s="30"/>
      <c r="BO345" s="30"/>
      <c r="BP345" s="30"/>
      <c r="BQ345" s="30"/>
      <c r="BR345" s="30"/>
      <c r="BS345" s="30"/>
      <c r="BT345" s="30"/>
      <c r="BU345" s="30"/>
      <c r="BV345" s="30"/>
      <c r="BW345" s="30"/>
      <c r="BX345" s="30"/>
      <c r="BY345" s="30"/>
      <c r="BZ345" s="30"/>
      <c r="CA345" s="30"/>
      <c r="CB345" s="30"/>
      <c r="CC345" s="30"/>
      <c r="CD345" s="30"/>
      <c r="CE345" s="30"/>
      <c r="CF345" s="30"/>
      <c r="CG345" s="30"/>
      <c r="CH345" s="30"/>
      <c r="CI345" s="30"/>
      <c r="CJ345" s="30"/>
      <c r="CK345" s="30"/>
      <c r="CL345" s="30"/>
      <c r="CM345" s="30"/>
      <c r="CN345" s="30"/>
      <c r="CO345" s="30"/>
      <c r="CP345" s="30"/>
      <c r="CQ345" s="30"/>
      <c r="CR345" s="30"/>
      <c r="CS345" s="30"/>
      <c r="CT345" s="30"/>
      <c r="CU345" s="30"/>
      <c r="CV345" s="30"/>
      <c r="CW345" s="30"/>
      <c r="CX345" s="30"/>
      <c r="CY345" s="30"/>
      <c r="CZ345" s="30"/>
      <c r="DA345" s="30"/>
      <c r="DB345" s="30"/>
      <c r="DC345" s="30"/>
      <c r="DD345" s="30"/>
      <c r="DE345" s="30"/>
      <c r="DF345" s="30"/>
      <c r="DG345" s="30"/>
      <c r="DH345" s="30"/>
      <c r="DI345" s="30"/>
      <c r="DJ345" s="30"/>
      <c r="DK345" s="30"/>
      <c r="DL345" s="30"/>
      <c r="DM345" s="30"/>
      <c r="DN345" s="30"/>
      <c r="DO345" s="30"/>
      <c r="DP345" s="30"/>
      <c r="DQ345" s="30"/>
      <c r="DR345" s="30"/>
      <c r="DS345" s="30"/>
      <c r="DT345" s="30"/>
      <c r="DU345" s="30"/>
      <c r="DV345" s="30"/>
      <c r="DW345" s="30"/>
      <c r="DX345" s="30"/>
      <c r="DY345" s="30"/>
      <c r="DZ345" s="30"/>
      <c r="EA345" s="30"/>
    </row>
    <row r="346" spans="3:131" ht="12.75">
      <c r="C346" s="24"/>
      <c r="D346" s="24"/>
      <c r="E346" s="24"/>
      <c r="F346" s="24"/>
      <c r="G346" s="24"/>
      <c r="H346" s="30"/>
      <c r="I346" s="24"/>
      <c r="J346" s="40"/>
      <c r="K346" s="24"/>
      <c r="L346" s="24"/>
      <c r="M346" s="24"/>
      <c r="N346" s="24"/>
      <c r="O346" s="24"/>
      <c r="P346" s="40"/>
      <c r="Q346" s="24"/>
      <c r="R346" s="24"/>
      <c r="S346" s="24"/>
      <c r="T346" s="24"/>
      <c r="U346" s="24"/>
      <c r="V346" s="40"/>
      <c r="W346" s="29"/>
      <c r="X346" s="40"/>
      <c r="Y346" s="40"/>
      <c r="Z346" s="40"/>
      <c r="AA346" s="40"/>
      <c r="AB346" s="4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0"/>
      <c r="BQ346" s="30"/>
      <c r="BR346" s="30"/>
      <c r="BS346" s="30"/>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row>
    <row r="347" spans="3:131" ht="12.75">
      <c r="C347" s="24"/>
      <c r="D347" s="24"/>
      <c r="E347" s="24"/>
      <c r="F347" s="24"/>
      <c r="G347" s="24"/>
      <c r="H347" s="30"/>
      <c r="I347" s="24"/>
      <c r="J347" s="40"/>
      <c r="K347" s="24"/>
      <c r="L347" s="24"/>
      <c r="M347" s="24"/>
      <c r="N347" s="24"/>
      <c r="O347" s="24"/>
      <c r="P347" s="40"/>
      <c r="Q347" s="24"/>
      <c r="R347" s="24"/>
      <c r="S347" s="24"/>
      <c r="T347" s="24"/>
      <c r="U347" s="24"/>
      <c r="V347" s="40"/>
      <c r="W347" s="29"/>
      <c r="X347" s="40"/>
      <c r="Y347" s="40"/>
      <c r="Z347" s="40"/>
      <c r="AA347" s="40"/>
      <c r="AB347" s="4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c r="BK347" s="30"/>
      <c r="BL347" s="30"/>
      <c r="BM347" s="30"/>
      <c r="BN347" s="30"/>
      <c r="BO347" s="30"/>
      <c r="BP347" s="30"/>
      <c r="BQ347" s="30"/>
      <c r="BR347" s="30"/>
      <c r="BS347" s="30"/>
      <c r="BT347" s="30"/>
      <c r="BU347" s="30"/>
      <c r="BV347" s="30"/>
      <c r="BW347" s="30"/>
      <c r="BX347" s="30"/>
      <c r="BY347" s="30"/>
      <c r="BZ347" s="30"/>
      <c r="CA347" s="30"/>
      <c r="CB347" s="30"/>
      <c r="CC347" s="30"/>
      <c r="CD347" s="30"/>
      <c r="CE347" s="30"/>
      <c r="CF347" s="30"/>
      <c r="CG347" s="30"/>
      <c r="CH347" s="30"/>
      <c r="CI347" s="30"/>
      <c r="CJ347" s="30"/>
      <c r="CK347" s="30"/>
      <c r="CL347" s="30"/>
      <c r="CM347" s="30"/>
      <c r="CN347" s="30"/>
      <c r="CO347" s="30"/>
      <c r="CP347" s="30"/>
      <c r="CQ347" s="30"/>
      <c r="CR347" s="30"/>
      <c r="CS347" s="30"/>
      <c r="CT347" s="30"/>
      <c r="CU347" s="30"/>
      <c r="CV347" s="30"/>
      <c r="CW347" s="30"/>
      <c r="CX347" s="30"/>
      <c r="CY347" s="30"/>
      <c r="CZ347" s="30"/>
      <c r="DA347" s="30"/>
      <c r="DB347" s="30"/>
      <c r="DC347" s="30"/>
      <c r="DD347" s="30"/>
      <c r="DE347" s="30"/>
      <c r="DF347" s="30"/>
      <c r="DG347" s="30"/>
      <c r="DH347" s="30"/>
      <c r="DI347" s="30"/>
      <c r="DJ347" s="30"/>
      <c r="DK347" s="30"/>
      <c r="DL347" s="30"/>
      <c r="DM347" s="30"/>
      <c r="DN347" s="30"/>
      <c r="DO347" s="30"/>
      <c r="DP347" s="30"/>
      <c r="DQ347" s="30"/>
      <c r="DR347" s="30"/>
      <c r="DS347" s="30"/>
      <c r="DT347" s="30"/>
      <c r="DU347" s="30"/>
      <c r="DV347" s="30"/>
      <c r="DW347" s="30"/>
      <c r="DX347" s="30"/>
      <c r="DY347" s="30"/>
      <c r="DZ347" s="30"/>
      <c r="EA347" s="30"/>
    </row>
    <row r="348" spans="3:131" ht="12.75">
      <c r="C348" s="24"/>
      <c r="D348" s="24"/>
      <c r="E348" s="24"/>
      <c r="F348" s="24"/>
      <c r="G348" s="24"/>
      <c r="H348" s="30"/>
      <c r="I348" s="24"/>
      <c r="J348" s="40"/>
      <c r="K348" s="24"/>
      <c r="L348" s="24"/>
      <c r="M348" s="24"/>
      <c r="N348" s="24"/>
      <c r="O348" s="24"/>
      <c r="P348" s="40"/>
      <c r="Q348" s="24"/>
      <c r="R348" s="24"/>
      <c r="S348" s="24"/>
      <c r="T348" s="24"/>
      <c r="U348" s="24"/>
      <c r="V348" s="40"/>
      <c r="W348" s="29"/>
      <c r="X348" s="40"/>
      <c r="Y348" s="40"/>
      <c r="Z348" s="40"/>
      <c r="AA348" s="40"/>
      <c r="AB348" s="4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c r="AY348" s="30"/>
      <c r="AZ348" s="30"/>
      <c r="BA348" s="30"/>
      <c r="BB348" s="30"/>
      <c r="BC348" s="30"/>
      <c r="BD348" s="30"/>
      <c r="BE348" s="30"/>
      <c r="BF348" s="30"/>
      <c r="BG348" s="30"/>
      <c r="BH348" s="30"/>
      <c r="BI348" s="30"/>
      <c r="BJ348" s="30"/>
      <c r="BK348" s="30"/>
      <c r="BL348" s="30"/>
      <c r="BM348" s="30"/>
      <c r="BN348" s="30"/>
      <c r="BO348" s="30"/>
      <c r="BP348" s="30"/>
      <c r="BQ348" s="30"/>
      <c r="BR348" s="30"/>
      <c r="BS348" s="30"/>
      <c r="BT348" s="30"/>
      <c r="BU348" s="30"/>
      <c r="BV348" s="30"/>
      <c r="BW348" s="30"/>
      <c r="BX348" s="30"/>
      <c r="BY348" s="30"/>
      <c r="BZ348" s="30"/>
      <c r="CA348" s="30"/>
      <c r="CB348" s="30"/>
      <c r="CC348" s="30"/>
      <c r="CD348" s="30"/>
      <c r="CE348" s="30"/>
      <c r="CF348" s="30"/>
      <c r="CG348" s="30"/>
      <c r="CH348" s="30"/>
      <c r="CI348" s="30"/>
      <c r="CJ348" s="30"/>
      <c r="CK348" s="30"/>
      <c r="CL348" s="30"/>
      <c r="CM348" s="30"/>
      <c r="CN348" s="30"/>
      <c r="CO348" s="30"/>
      <c r="CP348" s="30"/>
      <c r="CQ348" s="30"/>
      <c r="CR348" s="30"/>
      <c r="CS348" s="30"/>
      <c r="CT348" s="30"/>
      <c r="CU348" s="30"/>
      <c r="CV348" s="30"/>
      <c r="CW348" s="30"/>
      <c r="CX348" s="30"/>
      <c r="CY348" s="30"/>
      <c r="CZ348" s="30"/>
      <c r="DA348" s="30"/>
      <c r="DB348" s="30"/>
      <c r="DC348" s="30"/>
      <c r="DD348" s="30"/>
      <c r="DE348" s="30"/>
      <c r="DF348" s="30"/>
      <c r="DG348" s="30"/>
      <c r="DH348" s="30"/>
      <c r="DI348" s="30"/>
      <c r="DJ348" s="30"/>
      <c r="DK348" s="30"/>
      <c r="DL348" s="30"/>
      <c r="DM348" s="30"/>
      <c r="DN348" s="30"/>
      <c r="DO348" s="30"/>
      <c r="DP348" s="30"/>
      <c r="DQ348" s="30"/>
      <c r="DR348" s="30"/>
      <c r="DS348" s="30"/>
      <c r="DT348" s="30"/>
      <c r="DU348" s="30"/>
      <c r="DV348" s="30"/>
      <c r="DW348" s="30"/>
      <c r="DX348" s="30"/>
      <c r="DY348" s="30"/>
      <c r="DZ348" s="30"/>
      <c r="EA348" s="30"/>
    </row>
    <row r="349" spans="3:131" ht="12.75">
      <c r="C349" s="24"/>
      <c r="D349" s="24"/>
      <c r="E349" s="24"/>
      <c r="F349" s="24"/>
      <c r="G349" s="24"/>
      <c r="H349" s="30"/>
      <c r="I349" s="24"/>
      <c r="J349" s="40"/>
      <c r="K349" s="24"/>
      <c r="L349" s="24"/>
      <c r="M349" s="24"/>
      <c r="N349" s="24"/>
      <c r="O349" s="24"/>
      <c r="P349" s="40"/>
      <c r="Q349" s="24"/>
      <c r="R349" s="24"/>
      <c r="S349" s="24"/>
      <c r="T349" s="24"/>
      <c r="U349" s="24"/>
      <c r="V349" s="40"/>
      <c r="W349" s="29"/>
      <c r="X349" s="40"/>
      <c r="Y349" s="40"/>
      <c r="Z349" s="40"/>
      <c r="AA349" s="40"/>
      <c r="AB349" s="4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c r="AY349" s="30"/>
      <c r="AZ349" s="30"/>
      <c r="BA349" s="30"/>
      <c r="BB349" s="30"/>
      <c r="BC349" s="30"/>
      <c r="BD349" s="30"/>
      <c r="BE349" s="30"/>
      <c r="BF349" s="30"/>
      <c r="BG349" s="30"/>
      <c r="BH349" s="30"/>
      <c r="BI349" s="30"/>
      <c r="BJ349" s="30"/>
      <c r="BK349" s="30"/>
      <c r="BL349" s="30"/>
      <c r="BM349" s="30"/>
      <c r="BN349" s="30"/>
      <c r="BO349" s="30"/>
      <c r="BP349" s="30"/>
      <c r="BQ349" s="30"/>
      <c r="BR349" s="30"/>
      <c r="BS349" s="30"/>
      <c r="BT349" s="30"/>
      <c r="BU349" s="30"/>
      <c r="BV349" s="30"/>
      <c r="BW349" s="30"/>
      <c r="BX349" s="30"/>
      <c r="BY349" s="30"/>
      <c r="BZ349" s="30"/>
      <c r="CA349" s="30"/>
      <c r="CB349" s="30"/>
      <c r="CC349" s="30"/>
      <c r="CD349" s="30"/>
      <c r="CE349" s="30"/>
      <c r="CF349" s="30"/>
      <c r="CG349" s="30"/>
      <c r="CH349" s="30"/>
      <c r="CI349" s="30"/>
      <c r="CJ349" s="30"/>
      <c r="CK349" s="30"/>
      <c r="CL349" s="30"/>
      <c r="CM349" s="30"/>
      <c r="CN349" s="30"/>
      <c r="CO349" s="30"/>
      <c r="CP349" s="30"/>
      <c r="CQ349" s="30"/>
      <c r="CR349" s="30"/>
      <c r="CS349" s="30"/>
      <c r="CT349" s="30"/>
      <c r="CU349" s="30"/>
      <c r="CV349" s="30"/>
      <c r="CW349" s="30"/>
      <c r="CX349" s="30"/>
      <c r="CY349" s="30"/>
      <c r="CZ349" s="30"/>
      <c r="DA349" s="30"/>
      <c r="DB349" s="30"/>
      <c r="DC349" s="30"/>
      <c r="DD349" s="30"/>
      <c r="DE349" s="30"/>
      <c r="DF349" s="30"/>
      <c r="DG349" s="30"/>
      <c r="DH349" s="30"/>
      <c r="DI349" s="30"/>
      <c r="DJ349" s="30"/>
      <c r="DK349" s="30"/>
      <c r="DL349" s="30"/>
      <c r="DM349" s="30"/>
      <c r="DN349" s="30"/>
      <c r="DO349" s="30"/>
      <c r="DP349" s="30"/>
      <c r="DQ349" s="30"/>
      <c r="DR349" s="30"/>
      <c r="DS349" s="30"/>
      <c r="DT349" s="30"/>
      <c r="DU349" s="30"/>
      <c r="DV349" s="30"/>
      <c r="DW349" s="30"/>
      <c r="DX349" s="30"/>
      <c r="DY349" s="30"/>
      <c r="DZ349" s="30"/>
      <c r="EA349" s="30"/>
    </row>
    <row r="350" spans="3:131" ht="12.75">
      <c r="C350" s="24"/>
      <c r="D350" s="24"/>
      <c r="E350" s="24"/>
      <c r="F350" s="24"/>
      <c r="G350" s="24"/>
      <c r="H350" s="30"/>
      <c r="I350" s="24"/>
      <c r="J350" s="40"/>
      <c r="K350" s="24"/>
      <c r="L350" s="24"/>
      <c r="M350" s="24"/>
      <c r="N350" s="24"/>
      <c r="O350" s="24"/>
      <c r="P350" s="40"/>
      <c r="Q350" s="24"/>
      <c r="R350" s="24"/>
      <c r="S350" s="24"/>
      <c r="T350" s="24"/>
      <c r="U350" s="24"/>
      <c r="V350" s="40"/>
      <c r="W350" s="29"/>
      <c r="X350" s="40"/>
      <c r="Y350" s="40"/>
      <c r="Z350" s="40"/>
      <c r="AA350" s="40"/>
      <c r="AB350" s="4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c r="AY350" s="30"/>
      <c r="AZ350" s="30"/>
      <c r="BA350" s="30"/>
      <c r="BB350" s="30"/>
      <c r="BC350" s="30"/>
      <c r="BD350" s="30"/>
      <c r="BE350" s="30"/>
      <c r="BF350" s="30"/>
      <c r="BG350" s="30"/>
      <c r="BH350" s="30"/>
      <c r="BI350" s="30"/>
      <c r="BJ350" s="30"/>
      <c r="BK350" s="30"/>
      <c r="BL350" s="30"/>
      <c r="BM350" s="30"/>
      <c r="BN350" s="30"/>
      <c r="BO350" s="30"/>
      <c r="BP350" s="30"/>
      <c r="BQ350" s="30"/>
      <c r="BR350" s="30"/>
      <c r="BS350" s="30"/>
      <c r="BT350" s="30"/>
      <c r="BU350" s="30"/>
      <c r="BV350" s="30"/>
      <c r="BW350" s="30"/>
      <c r="BX350" s="30"/>
      <c r="BY350" s="30"/>
      <c r="BZ350" s="30"/>
      <c r="CA350" s="30"/>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c r="CZ350" s="30"/>
      <c r="DA350" s="30"/>
      <c r="DB350" s="30"/>
      <c r="DC350" s="30"/>
      <c r="DD350" s="30"/>
      <c r="DE350" s="30"/>
      <c r="DF350" s="30"/>
      <c r="DG350" s="30"/>
      <c r="DH350" s="30"/>
      <c r="DI350" s="30"/>
      <c r="DJ350" s="30"/>
      <c r="DK350" s="30"/>
      <c r="DL350" s="30"/>
      <c r="DM350" s="30"/>
      <c r="DN350" s="30"/>
      <c r="DO350" s="30"/>
      <c r="DP350" s="30"/>
      <c r="DQ350" s="30"/>
      <c r="DR350" s="30"/>
      <c r="DS350" s="30"/>
      <c r="DT350" s="30"/>
      <c r="DU350" s="30"/>
      <c r="DV350" s="30"/>
      <c r="DW350" s="30"/>
      <c r="DX350" s="30"/>
      <c r="DY350" s="30"/>
      <c r="DZ350" s="30"/>
      <c r="EA350" s="30"/>
    </row>
    <row r="351" spans="3:131" ht="12.75">
      <c r="C351" s="24"/>
      <c r="D351" s="24"/>
      <c r="E351" s="24"/>
      <c r="F351" s="24"/>
      <c r="G351" s="24"/>
      <c r="H351" s="30"/>
      <c r="I351" s="24"/>
      <c r="J351" s="40"/>
      <c r="K351" s="24"/>
      <c r="L351" s="24"/>
      <c r="M351" s="24"/>
      <c r="N351" s="24"/>
      <c r="O351" s="24"/>
      <c r="P351" s="40"/>
      <c r="Q351" s="24"/>
      <c r="R351" s="24"/>
      <c r="S351" s="24"/>
      <c r="T351" s="24"/>
      <c r="U351" s="24"/>
      <c r="V351" s="40"/>
      <c r="W351" s="29"/>
      <c r="X351" s="40"/>
      <c r="Y351" s="40"/>
      <c r="Z351" s="40"/>
      <c r="AA351" s="40"/>
      <c r="AB351" s="4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c r="AY351" s="30"/>
      <c r="AZ351" s="30"/>
      <c r="BA351" s="30"/>
      <c r="BB351" s="30"/>
      <c r="BC351" s="30"/>
      <c r="BD351" s="30"/>
      <c r="BE351" s="30"/>
      <c r="BF351" s="30"/>
      <c r="BG351" s="30"/>
      <c r="BH351" s="30"/>
      <c r="BI351" s="30"/>
      <c r="BJ351" s="30"/>
      <c r="BK351" s="30"/>
      <c r="BL351" s="30"/>
      <c r="BM351" s="30"/>
      <c r="BN351" s="30"/>
      <c r="BO351" s="30"/>
      <c r="BP351" s="30"/>
      <c r="BQ351" s="30"/>
      <c r="BR351" s="30"/>
      <c r="BS351" s="30"/>
      <c r="BT351" s="30"/>
      <c r="BU351" s="30"/>
      <c r="BV351" s="30"/>
      <c r="BW351" s="30"/>
      <c r="BX351" s="30"/>
      <c r="BY351" s="30"/>
      <c r="BZ351" s="30"/>
      <c r="CA351" s="30"/>
      <c r="CB351" s="30"/>
      <c r="CC351" s="30"/>
      <c r="CD351" s="30"/>
      <c r="CE351" s="30"/>
      <c r="CF351" s="30"/>
      <c r="CG351" s="30"/>
      <c r="CH351" s="30"/>
      <c r="CI351" s="30"/>
      <c r="CJ351" s="30"/>
      <c r="CK351" s="30"/>
      <c r="CL351" s="30"/>
      <c r="CM351" s="30"/>
      <c r="CN351" s="30"/>
      <c r="CO351" s="30"/>
      <c r="CP351" s="30"/>
      <c r="CQ351" s="30"/>
      <c r="CR351" s="30"/>
      <c r="CS351" s="30"/>
      <c r="CT351" s="30"/>
      <c r="CU351" s="30"/>
      <c r="CV351" s="30"/>
      <c r="CW351" s="30"/>
      <c r="CX351" s="30"/>
      <c r="CY351" s="30"/>
      <c r="CZ351" s="30"/>
      <c r="DA351" s="30"/>
      <c r="DB351" s="30"/>
      <c r="DC351" s="30"/>
      <c r="DD351" s="30"/>
      <c r="DE351" s="30"/>
      <c r="DF351" s="30"/>
      <c r="DG351" s="30"/>
      <c r="DH351" s="30"/>
      <c r="DI351" s="30"/>
      <c r="DJ351" s="30"/>
      <c r="DK351" s="30"/>
      <c r="DL351" s="30"/>
      <c r="DM351" s="30"/>
      <c r="DN351" s="30"/>
      <c r="DO351" s="30"/>
      <c r="DP351" s="30"/>
      <c r="DQ351" s="30"/>
      <c r="DR351" s="30"/>
      <c r="DS351" s="30"/>
      <c r="DT351" s="30"/>
      <c r="DU351" s="30"/>
      <c r="DV351" s="30"/>
      <c r="DW351" s="30"/>
      <c r="DX351" s="30"/>
      <c r="DY351" s="30"/>
      <c r="DZ351" s="30"/>
      <c r="EA351" s="30"/>
    </row>
    <row r="352" spans="3:131" ht="12.75">
      <c r="C352" s="24"/>
      <c r="D352" s="24"/>
      <c r="E352" s="24"/>
      <c r="F352" s="24"/>
      <c r="G352" s="24"/>
      <c r="H352" s="30"/>
      <c r="I352" s="24"/>
      <c r="J352" s="40"/>
      <c r="K352" s="24"/>
      <c r="L352" s="24"/>
      <c r="M352" s="24"/>
      <c r="N352" s="24"/>
      <c r="O352" s="24"/>
      <c r="P352" s="40"/>
      <c r="Q352" s="24"/>
      <c r="R352" s="24"/>
      <c r="S352" s="24"/>
      <c r="T352" s="24"/>
      <c r="U352" s="24"/>
      <c r="V352" s="40"/>
      <c r="W352" s="29"/>
      <c r="X352" s="40"/>
      <c r="Y352" s="40"/>
      <c r="Z352" s="40"/>
      <c r="AA352" s="40"/>
      <c r="AB352" s="4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c r="AY352" s="30"/>
      <c r="AZ352" s="30"/>
      <c r="BA352" s="30"/>
      <c r="BB352" s="30"/>
      <c r="BC352" s="30"/>
      <c r="BD352" s="30"/>
      <c r="BE352" s="30"/>
      <c r="BF352" s="30"/>
      <c r="BG352" s="30"/>
      <c r="BH352" s="30"/>
      <c r="BI352" s="30"/>
      <c r="BJ352" s="30"/>
      <c r="BK352" s="30"/>
      <c r="BL352" s="30"/>
      <c r="BM352" s="30"/>
      <c r="BN352" s="30"/>
      <c r="BO352" s="30"/>
      <c r="BP352" s="30"/>
      <c r="BQ352" s="30"/>
      <c r="BR352" s="30"/>
      <c r="BS352" s="30"/>
      <c r="BT352" s="30"/>
      <c r="BU352" s="30"/>
      <c r="BV352" s="30"/>
      <c r="BW352" s="30"/>
      <c r="BX352" s="30"/>
      <c r="BY352" s="30"/>
      <c r="BZ352" s="30"/>
      <c r="CA352" s="30"/>
      <c r="CB352" s="30"/>
      <c r="CC352" s="30"/>
      <c r="CD352" s="30"/>
      <c r="CE352" s="30"/>
      <c r="CF352" s="30"/>
      <c r="CG352" s="30"/>
      <c r="CH352" s="30"/>
      <c r="CI352" s="30"/>
      <c r="CJ352" s="30"/>
      <c r="CK352" s="30"/>
      <c r="CL352" s="30"/>
      <c r="CM352" s="30"/>
      <c r="CN352" s="30"/>
      <c r="CO352" s="30"/>
      <c r="CP352" s="30"/>
      <c r="CQ352" s="30"/>
      <c r="CR352" s="30"/>
      <c r="CS352" s="30"/>
      <c r="CT352" s="30"/>
      <c r="CU352" s="30"/>
      <c r="CV352" s="30"/>
      <c r="CW352" s="30"/>
      <c r="CX352" s="30"/>
      <c r="CY352" s="30"/>
      <c r="CZ352" s="30"/>
      <c r="DA352" s="30"/>
      <c r="DB352" s="30"/>
      <c r="DC352" s="30"/>
      <c r="DD352" s="30"/>
      <c r="DE352" s="30"/>
      <c r="DF352" s="30"/>
      <c r="DG352" s="30"/>
      <c r="DH352" s="30"/>
      <c r="DI352" s="30"/>
      <c r="DJ352" s="30"/>
      <c r="DK352" s="30"/>
      <c r="DL352" s="30"/>
      <c r="DM352" s="30"/>
      <c r="DN352" s="30"/>
      <c r="DO352" s="30"/>
      <c r="DP352" s="30"/>
      <c r="DQ352" s="30"/>
      <c r="DR352" s="30"/>
      <c r="DS352" s="30"/>
      <c r="DT352" s="30"/>
      <c r="DU352" s="30"/>
      <c r="DV352" s="30"/>
      <c r="DW352" s="30"/>
      <c r="DX352" s="30"/>
      <c r="DY352" s="30"/>
      <c r="DZ352" s="30"/>
      <c r="EA352" s="30"/>
    </row>
    <row r="353" spans="3:131" ht="12.75">
      <c r="C353" s="24"/>
      <c r="D353" s="24"/>
      <c r="E353" s="24"/>
      <c r="F353" s="24"/>
      <c r="G353" s="24"/>
      <c r="H353" s="30"/>
      <c r="I353" s="24"/>
      <c r="J353" s="40"/>
      <c r="K353" s="24"/>
      <c r="L353" s="24"/>
      <c r="M353" s="24"/>
      <c r="N353" s="24"/>
      <c r="O353" s="24"/>
      <c r="P353" s="40"/>
      <c r="Q353" s="24"/>
      <c r="R353" s="24"/>
      <c r="S353" s="24"/>
      <c r="T353" s="24"/>
      <c r="U353" s="24"/>
      <c r="V353" s="40"/>
      <c r="W353" s="29"/>
      <c r="X353" s="40"/>
      <c r="Y353" s="40"/>
      <c r="Z353" s="40"/>
      <c r="AA353" s="40"/>
      <c r="AB353" s="4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c r="AY353" s="30"/>
      <c r="AZ353" s="30"/>
      <c r="BA353" s="30"/>
      <c r="BB353" s="30"/>
      <c r="BC353" s="30"/>
      <c r="BD353" s="30"/>
      <c r="BE353" s="30"/>
      <c r="BF353" s="30"/>
      <c r="BG353" s="30"/>
      <c r="BH353" s="30"/>
      <c r="BI353" s="30"/>
      <c r="BJ353" s="30"/>
      <c r="BK353" s="30"/>
      <c r="BL353" s="30"/>
      <c r="BM353" s="30"/>
      <c r="BN353" s="30"/>
      <c r="BO353" s="30"/>
      <c r="BP353" s="30"/>
      <c r="BQ353" s="30"/>
      <c r="BR353" s="30"/>
      <c r="BS353" s="30"/>
      <c r="BT353" s="30"/>
      <c r="BU353" s="30"/>
      <c r="BV353" s="30"/>
      <c r="BW353" s="30"/>
      <c r="BX353" s="30"/>
      <c r="BY353" s="30"/>
      <c r="BZ353" s="30"/>
      <c r="CA353" s="30"/>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c r="DE353" s="30"/>
      <c r="DF353" s="30"/>
      <c r="DG353" s="30"/>
      <c r="DH353" s="30"/>
      <c r="DI353" s="30"/>
      <c r="DJ353" s="30"/>
      <c r="DK353" s="30"/>
      <c r="DL353" s="30"/>
      <c r="DM353" s="30"/>
      <c r="DN353" s="30"/>
      <c r="DO353" s="30"/>
      <c r="DP353" s="30"/>
      <c r="DQ353" s="30"/>
      <c r="DR353" s="30"/>
      <c r="DS353" s="30"/>
      <c r="DT353" s="30"/>
      <c r="DU353" s="30"/>
      <c r="DV353" s="30"/>
      <c r="DW353" s="30"/>
      <c r="DX353" s="30"/>
      <c r="DY353" s="30"/>
      <c r="DZ353" s="30"/>
      <c r="EA353" s="30"/>
    </row>
    <row r="354" spans="3:131" ht="12.75">
      <c r="C354" s="24"/>
      <c r="D354" s="24"/>
      <c r="E354" s="24"/>
      <c r="F354" s="24"/>
      <c r="G354" s="24"/>
      <c r="H354" s="30"/>
      <c r="I354" s="24"/>
      <c r="J354" s="40"/>
      <c r="K354" s="24"/>
      <c r="L354" s="24"/>
      <c r="M354" s="24"/>
      <c r="N354" s="24"/>
      <c r="O354" s="24"/>
      <c r="P354" s="40"/>
      <c r="Q354" s="24"/>
      <c r="R354" s="24"/>
      <c r="S354" s="24"/>
      <c r="T354" s="24"/>
      <c r="U354" s="24"/>
      <c r="V354" s="40"/>
      <c r="W354" s="29"/>
      <c r="X354" s="40"/>
      <c r="Y354" s="40"/>
      <c r="Z354" s="40"/>
      <c r="AA354" s="40"/>
      <c r="AB354" s="4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c r="AY354" s="30"/>
      <c r="AZ354" s="30"/>
      <c r="BA354" s="30"/>
      <c r="BB354" s="30"/>
      <c r="BC354" s="30"/>
      <c r="BD354" s="30"/>
      <c r="BE354" s="30"/>
      <c r="BF354" s="30"/>
      <c r="BG354" s="30"/>
      <c r="BH354" s="30"/>
      <c r="BI354" s="30"/>
      <c r="BJ354" s="30"/>
      <c r="BK354" s="30"/>
      <c r="BL354" s="30"/>
      <c r="BM354" s="30"/>
      <c r="BN354" s="30"/>
      <c r="BO354" s="30"/>
      <c r="BP354" s="30"/>
      <c r="BQ354" s="30"/>
      <c r="BR354" s="30"/>
      <c r="BS354" s="30"/>
      <c r="BT354" s="30"/>
      <c r="BU354" s="30"/>
      <c r="BV354" s="30"/>
      <c r="BW354" s="30"/>
      <c r="BX354" s="30"/>
      <c r="BY354" s="30"/>
      <c r="BZ354" s="30"/>
      <c r="CA354" s="30"/>
      <c r="CB354" s="30"/>
      <c r="CC354" s="30"/>
      <c r="CD354" s="30"/>
      <c r="CE354" s="30"/>
      <c r="CF354" s="30"/>
      <c r="CG354" s="30"/>
      <c r="CH354" s="30"/>
      <c r="CI354" s="30"/>
      <c r="CJ354" s="30"/>
      <c r="CK354" s="30"/>
      <c r="CL354" s="30"/>
      <c r="CM354" s="30"/>
      <c r="CN354" s="30"/>
      <c r="CO354" s="30"/>
      <c r="CP354" s="30"/>
      <c r="CQ354" s="30"/>
      <c r="CR354" s="30"/>
      <c r="CS354" s="30"/>
      <c r="CT354" s="30"/>
      <c r="CU354" s="30"/>
      <c r="CV354" s="30"/>
      <c r="CW354" s="30"/>
      <c r="CX354" s="30"/>
      <c r="CY354" s="30"/>
      <c r="CZ354" s="30"/>
      <c r="DA354" s="30"/>
      <c r="DB354" s="30"/>
      <c r="DC354" s="30"/>
      <c r="DD354" s="30"/>
      <c r="DE354" s="30"/>
      <c r="DF354" s="30"/>
      <c r="DG354" s="30"/>
      <c r="DH354" s="30"/>
      <c r="DI354" s="30"/>
      <c r="DJ354" s="30"/>
      <c r="DK354" s="30"/>
      <c r="DL354" s="30"/>
      <c r="DM354" s="30"/>
      <c r="DN354" s="30"/>
      <c r="DO354" s="30"/>
      <c r="DP354" s="30"/>
      <c r="DQ354" s="30"/>
      <c r="DR354" s="30"/>
      <c r="DS354" s="30"/>
      <c r="DT354" s="30"/>
      <c r="DU354" s="30"/>
      <c r="DV354" s="30"/>
      <c r="DW354" s="30"/>
      <c r="DX354" s="30"/>
      <c r="DY354" s="30"/>
      <c r="DZ354" s="30"/>
      <c r="EA354" s="30"/>
    </row>
    <row r="355" spans="3:131" ht="12.75">
      <c r="C355" s="24"/>
      <c r="D355" s="24"/>
      <c r="E355" s="24"/>
      <c r="F355" s="24"/>
      <c r="G355" s="24"/>
      <c r="H355" s="30"/>
      <c r="I355" s="24"/>
      <c r="J355" s="40"/>
      <c r="K355" s="24"/>
      <c r="L355" s="24"/>
      <c r="M355" s="24"/>
      <c r="N355" s="24"/>
      <c r="O355" s="24"/>
      <c r="P355" s="40"/>
      <c r="Q355" s="24"/>
      <c r="R355" s="24"/>
      <c r="S355" s="24"/>
      <c r="T355" s="24"/>
      <c r="U355" s="24"/>
      <c r="V355" s="40"/>
      <c r="W355" s="29"/>
      <c r="X355" s="40"/>
      <c r="Y355" s="40"/>
      <c r="Z355" s="40"/>
      <c r="AA355" s="40"/>
      <c r="AB355" s="4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c r="AY355" s="30"/>
      <c r="AZ355" s="30"/>
      <c r="BA355" s="30"/>
      <c r="BB355" s="30"/>
      <c r="BC355" s="30"/>
      <c r="BD355" s="30"/>
      <c r="BE355" s="30"/>
      <c r="BF355" s="30"/>
      <c r="BG355" s="30"/>
      <c r="BH355" s="30"/>
      <c r="BI355" s="30"/>
      <c r="BJ355" s="30"/>
      <c r="BK355" s="30"/>
      <c r="BL355" s="30"/>
      <c r="BM355" s="30"/>
      <c r="BN355" s="30"/>
      <c r="BO355" s="30"/>
      <c r="BP355" s="30"/>
      <c r="BQ355" s="30"/>
      <c r="BR355" s="30"/>
      <c r="BS355" s="30"/>
      <c r="BT355" s="30"/>
      <c r="BU355" s="30"/>
      <c r="BV355" s="30"/>
      <c r="BW355" s="30"/>
      <c r="BX355" s="30"/>
      <c r="BY355" s="30"/>
      <c r="BZ355" s="30"/>
      <c r="CA355" s="30"/>
      <c r="CB355" s="30"/>
      <c r="CC355" s="30"/>
      <c r="CD355" s="30"/>
      <c r="CE355" s="30"/>
      <c r="CF355" s="30"/>
      <c r="CG355" s="30"/>
      <c r="CH355" s="30"/>
      <c r="CI355" s="30"/>
      <c r="CJ355" s="30"/>
      <c r="CK355" s="30"/>
      <c r="CL355" s="30"/>
      <c r="CM355" s="30"/>
      <c r="CN355" s="30"/>
      <c r="CO355" s="30"/>
      <c r="CP355" s="30"/>
      <c r="CQ355" s="30"/>
      <c r="CR355" s="30"/>
      <c r="CS355" s="30"/>
      <c r="CT355" s="30"/>
      <c r="CU355" s="30"/>
      <c r="CV355" s="30"/>
      <c r="CW355" s="30"/>
      <c r="CX355" s="30"/>
      <c r="CY355" s="30"/>
      <c r="CZ355" s="30"/>
      <c r="DA355" s="30"/>
      <c r="DB355" s="30"/>
      <c r="DC355" s="30"/>
      <c r="DD355" s="30"/>
      <c r="DE355" s="30"/>
      <c r="DF355" s="30"/>
      <c r="DG355" s="30"/>
      <c r="DH355" s="30"/>
      <c r="DI355" s="30"/>
      <c r="DJ355" s="30"/>
      <c r="DK355" s="30"/>
      <c r="DL355" s="30"/>
      <c r="DM355" s="30"/>
      <c r="DN355" s="30"/>
      <c r="DO355" s="30"/>
      <c r="DP355" s="30"/>
      <c r="DQ355" s="30"/>
      <c r="DR355" s="30"/>
      <c r="DS355" s="30"/>
      <c r="DT355" s="30"/>
      <c r="DU355" s="30"/>
      <c r="DV355" s="30"/>
      <c r="DW355" s="30"/>
      <c r="DX355" s="30"/>
      <c r="DY355" s="30"/>
      <c r="DZ355" s="30"/>
      <c r="EA355" s="30"/>
    </row>
    <row r="356" spans="3:131" ht="12.75">
      <c r="C356" s="24"/>
      <c r="D356" s="24"/>
      <c r="E356" s="24"/>
      <c r="F356" s="24"/>
      <c r="G356" s="24"/>
      <c r="H356" s="30"/>
      <c r="I356" s="24"/>
      <c r="J356" s="40"/>
      <c r="K356" s="24"/>
      <c r="L356" s="24"/>
      <c r="M356" s="24"/>
      <c r="N356" s="24"/>
      <c r="O356" s="24"/>
      <c r="P356" s="40"/>
      <c r="Q356" s="24"/>
      <c r="R356" s="24"/>
      <c r="S356" s="24"/>
      <c r="T356" s="24"/>
      <c r="U356" s="24"/>
      <c r="V356" s="40"/>
      <c r="W356" s="29"/>
      <c r="X356" s="40"/>
      <c r="Y356" s="40"/>
      <c r="Z356" s="40"/>
      <c r="AA356" s="40"/>
      <c r="AB356" s="4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30"/>
      <c r="BA356" s="30"/>
      <c r="BB356" s="30"/>
      <c r="BC356" s="30"/>
      <c r="BD356" s="30"/>
      <c r="BE356" s="30"/>
      <c r="BF356" s="30"/>
      <c r="BG356" s="30"/>
      <c r="BH356" s="30"/>
      <c r="BI356" s="30"/>
      <c r="BJ356" s="30"/>
      <c r="BK356" s="30"/>
      <c r="BL356" s="30"/>
      <c r="BM356" s="30"/>
      <c r="BN356" s="30"/>
      <c r="BO356" s="30"/>
      <c r="BP356" s="30"/>
      <c r="BQ356" s="30"/>
      <c r="BR356" s="30"/>
      <c r="BS356" s="30"/>
      <c r="BT356" s="30"/>
      <c r="BU356" s="30"/>
      <c r="BV356" s="30"/>
      <c r="BW356" s="30"/>
      <c r="BX356" s="30"/>
      <c r="BY356" s="30"/>
      <c r="BZ356" s="30"/>
      <c r="CA356" s="30"/>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row>
    <row r="357" spans="3:131" ht="12.75">
      <c r="C357" s="24"/>
      <c r="D357" s="24"/>
      <c r="E357" s="24"/>
      <c r="F357" s="24"/>
      <c r="G357" s="24"/>
      <c r="H357" s="30"/>
      <c r="I357" s="24"/>
      <c r="J357" s="40"/>
      <c r="K357" s="24"/>
      <c r="L357" s="24"/>
      <c r="M357" s="24"/>
      <c r="N357" s="24"/>
      <c r="O357" s="24"/>
      <c r="P357" s="40"/>
      <c r="Q357" s="24"/>
      <c r="R357" s="24"/>
      <c r="S357" s="24"/>
      <c r="T357" s="24"/>
      <c r="U357" s="24"/>
      <c r="V357" s="40"/>
      <c r="W357" s="29"/>
      <c r="X357" s="40"/>
      <c r="Y357" s="40"/>
      <c r="Z357" s="40"/>
      <c r="AA357" s="40"/>
      <c r="AB357" s="4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30"/>
      <c r="BG357" s="30"/>
      <c r="BH357" s="30"/>
      <c r="BI357" s="30"/>
      <c r="BJ357" s="30"/>
      <c r="BK357" s="30"/>
      <c r="BL357" s="30"/>
      <c r="BM357" s="30"/>
      <c r="BN357" s="30"/>
      <c r="BO357" s="30"/>
      <c r="BP357" s="30"/>
      <c r="BQ357" s="30"/>
      <c r="BR357" s="30"/>
      <c r="BS357" s="30"/>
      <c r="BT357" s="30"/>
      <c r="BU357" s="30"/>
      <c r="BV357" s="30"/>
      <c r="BW357" s="30"/>
      <c r="BX357" s="30"/>
      <c r="BY357" s="30"/>
      <c r="BZ357" s="30"/>
      <c r="CA357" s="30"/>
      <c r="CB357" s="30"/>
      <c r="CC357" s="30"/>
      <c r="CD357" s="30"/>
      <c r="CE357" s="30"/>
      <c r="CF357" s="30"/>
      <c r="CG357" s="30"/>
      <c r="CH357" s="30"/>
      <c r="CI357" s="30"/>
      <c r="CJ357" s="30"/>
      <c r="CK357" s="30"/>
      <c r="CL357" s="30"/>
      <c r="CM357" s="30"/>
      <c r="CN357" s="30"/>
      <c r="CO357" s="30"/>
      <c r="CP357" s="30"/>
      <c r="CQ357" s="30"/>
      <c r="CR357" s="30"/>
      <c r="CS357" s="30"/>
      <c r="CT357" s="30"/>
      <c r="CU357" s="30"/>
      <c r="CV357" s="30"/>
      <c r="CW357" s="30"/>
      <c r="CX357" s="30"/>
      <c r="CY357" s="30"/>
      <c r="CZ357" s="30"/>
      <c r="DA357" s="30"/>
      <c r="DB357" s="30"/>
      <c r="DC357" s="30"/>
      <c r="DD357" s="30"/>
      <c r="DE357" s="30"/>
      <c r="DF357" s="30"/>
      <c r="DG357" s="30"/>
      <c r="DH357" s="30"/>
      <c r="DI357" s="30"/>
      <c r="DJ357" s="30"/>
      <c r="DK357" s="30"/>
      <c r="DL357" s="30"/>
      <c r="DM357" s="30"/>
      <c r="DN357" s="30"/>
      <c r="DO357" s="30"/>
      <c r="DP357" s="30"/>
      <c r="DQ357" s="30"/>
      <c r="DR357" s="30"/>
      <c r="DS357" s="30"/>
      <c r="DT357" s="30"/>
      <c r="DU357" s="30"/>
      <c r="DV357" s="30"/>
      <c r="DW357" s="30"/>
      <c r="DX357" s="30"/>
      <c r="DY357" s="30"/>
      <c r="DZ357" s="30"/>
      <c r="EA357" s="30"/>
    </row>
    <row r="358" spans="3:131" ht="12.75">
      <c r="C358" s="24"/>
      <c r="D358" s="24"/>
      <c r="E358" s="24"/>
      <c r="F358" s="24"/>
      <c r="G358" s="24"/>
      <c r="H358" s="30"/>
      <c r="I358" s="24"/>
      <c r="J358" s="40"/>
      <c r="K358" s="24"/>
      <c r="L358" s="24"/>
      <c r="M358" s="24"/>
      <c r="N358" s="24"/>
      <c r="O358" s="24"/>
      <c r="P358" s="40"/>
      <c r="Q358" s="24"/>
      <c r="R358" s="24"/>
      <c r="S358" s="24"/>
      <c r="T358" s="24"/>
      <c r="U358" s="24"/>
      <c r="V358" s="40"/>
      <c r="W358" s="29"/>
      <c r="X358" s="40"/>
      <c r="Y358" s="40"/>
      <c r="Z358" s="40"/>
      <c r="AA358" s="40"/>
      <c r="AB358" s="4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c r="BC358" s="30"/>
      <c r="BD358" s="30"/>
      <c r="BE358" s="30"/>
      <c r="BF358" s="30"/>
      <c r="BG358" s="30"/>
      <c r="BH358" s="30"/>
      <c r="BI358" s="30"/>
      <c r="BJ358" s="30"/>
      <c r="BK358" s="30"/>
      <c r="BL358" s="30"/>
      <c r="BM358" s="30"/>
      <c r="BN358" s="30"/>
      <c r="BO358" s="30"/>
      <c r="BP358" s="30"/>
      <c r="BQ358" s="30"/>
      <c r="BR358" s="30"/>
      <c r="BS358" s="30"/>
      <c r="BT358" s="30"/>
      <c r="BU358" s="30"/>
      <c r="BV358" s="30"/>
      <c r="BW358" s="30"/>
      <c r="BX358" s="30"/>
      <c r="BY358" s="30"/>
      <c r="BZ358" s="30"/>
      <c r="CA358" s="30"/>
      <c r="CB358" s="30"/>
      <c r="CC358" s="30"/>
      <c r="CD358" s="30"/>
      <c r="CE358" s="30"/>
      <c r="CF358" s="30"/>
      <c r="CG358" s="30"/>
      <c r="CH358" s="30"/>
      <c r="CI358" s="30"/>
      <c r="CJ358" s="30"/>
      <c r="CK358" s="30"/>
      <c r="CL358" s="30"/>
      <c r="CM358" s="30"/>
      <c r="CN358" s="30"/>
      <c r="CO358" s="30"/>
      <c r="CP358" s="30"/>
      <c r="CQ358" s="30"/>
      <c r="CR358" s="30"/>
      <c r="CS358" s="30"/>
      <c r="CT358" s="30"/>
      <c r="CU358" s="30"/>
      <c r="CV358" s="30"/>
      <c r="CW358" s="30"/>
      <c r="CX358" s="30"/>
      <c r="CY358" s="30"/>
      <c r="CZ358" s="30"/>
      <c r="DA358" s="30"/>
      <c r="DB358" s="30"/>
      <c r="DC358" s="30"/>
      <c r="DD358" s="30"/>
      <c r="DE358" s="30"/>
      <c r="DF358" s="30"/>
      <c r="DG358" s="30"/>
      <c r="DH358" s="30"/>
      <c r="DI358" s="30"/>
      <c r="DJ358" s="30"/>
      <c r="DK358" s="30"/>
      <c r="DL358" s="30"/>
      <c r="DM358" s="30"/>
      <c r="DN358" s="30"/>
      <c r="DO358" s="30"/>
      <c r="DP358" s="30"/>
      <c r="DQ358" s="30"/>
      <c r="DR358" s="30"/>
      <c r="DS358" s="30"/>
      <c r="DT358" s="30"/>
      <c r="DU358" s="30"/>
      <c r="DV358" s="30"/>
      <c r="DW358" s="30"/>
      <c r="DX358" s="30"/>
      <c r="DY358" s="30"/>
      <c r="DZ358" s="30"/>
      <c r="EA358" s="30"/>
    </row>
    <row r="359" spans="3:131" ht="12.75">
      <c r="C359" s="24"/>
      <c r="D359" s="24"/>
      <c r="E359" s="24"/>
      <c r="F359" s="24"/>
      <c r="G359" s="24"/>
      <c r="H359" s="30"/>
      <c r="I359" s="24"/>
      <c r="J359" s="40"/>
      <c r="K359" s="24"/>
      <c r="L359" s="24"/>
      <c r="M359" s="24"/>
      <c r="N359" s="24"/>
      <c r="O359" s="24"/>
      <c r="P359" s="40"/>
      <c r="Q359" s="24"/>
      <c r="R359" s="24"/>
      <c r="S359" s="24"/>
      <c r="T359" s="24"/>
      <c r="U359" s="24"/>
      <c r="V359" s="40"/>
      <c r="W359" s="29"/>
      <c r="X359" s="40"/>
      <c r="Y359" s="40"/>
      <c r="Z359" s="40"/>
      <c r="AA359" s="40"/>
      <c r="AB359" s="4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c r="AY359" s="30"/>
      <c r="AZ359" s="30"/>
      <c r="BA359" s="30"/>
      <c r="BB359" s="30"/>
      <c r="BC359" s="30"/>
      <c r="BD359" s="30"/>
      <c r="BE359" s="30"/>
      <c r="BF359" s="30"/>
      <c r="BG359" s="30"/>
      <c r="BH359" s="30"/>
      <c r="BI359" s="30"/>
      <c r="BJ359" s="30"/>
      <c r="BK359" s="30"/>
      <c r="BL359" s="30"/>
      <c r="BM359" s="30"/>
      <c r="BN359" s="30"/>
      <c r="BO359" s="30"/>
      <c r="BP359" s="30"/>
      <c r="BQ359" s="30"/>
      <c r="BR359" s="30"/>
      <c r="BS359" s="30"/>
      <c r="BT359" s="30"/>
      <c r="BU359" s="30"/>
      <c r="BV359" s="30"/>
      <c r="BW359" s="30"/>
      <c r="BX359" s="30"/>
      <c r="BY359" s="30"/>
      <c r="BZ359" s="30"/>
      <c r="CA359" s="30"/>
      <c r="CB359" s="30"/>
      <c r="CC359" s="30"/>
      <c r="CD359" s="30"/>
      <c r="CE359" s="30"/>
      <c r="CF359" s="30"/>
      <c r="CG359" s="30"/>
      <c r="CH359" s="30"/>
      <c r="CI359" s="30"/>
      <c r="CJ359" s="30"/>
      <c r="CK359" s="30"/>
      <c r="CL359" s="30"/>
      <c r="CM359" s="30"/>
      <c r="CN359" s="30"/>
      <c r="CO359" s="30"/>
      <c r="CP359" s="30"/>
      <c r="CQ359" s="30"/>
      <c r="CR359" s="30"/>
      <c r="CS359" s="30"/>
      <c r="CT359" s="30"/>
      <c r="CU359" s="30"/>
      <c r="CV359" s="30"/>
      <c r="CW359" s="30"/>
      <c r="CX359" s="30"/>
      <c r="CY359" s="30"/>
      <c r="CZ359" s="30"/>
      <c r="DA359" s="30"/>
      <c r="DB359" s="30"/>
      <c r="DC359" s="30"/>
      <c r="DD359" s="30"/>
      <c r="DE359" s="30"/>
      <c r="DF359" s="30"/>
      <c r="DG359" s="30"/>
      <c r="DH359" s="30"/>
      <c r="DI359" s="30"/>
      <c r="DJ359" s="30"/>
      <c r="DK359" s="30"/>
      <c r="DL359" s="30"/>
      <c r="DM359" s="30"/>
      <c r="DN359" s="30"/>
      <c r="DO359" s="30"/>
      <c r="DP359" s="30"/>
      <c r="DQ359" s="30"/>
      <c r="DR359" s="30"/>
      <c r="DS359" s="30"/>
      <c r="DT359" s="30"/>
      <c r="DU359" s="30"/>
      <c r="DV359" s="30"/>
      <c r="DW359" s="30"/>
      <c r="DX359" s="30"/>
      <c r="DY359" s="30"/>
      <c r="DZ359" s="30"/>
      <c r="EA359" s="30"/>
    </row>
    <row r="360" spans="3:131" ht="12.75">
      <c r="C360" s="24"/>
      <c r="D360" s="24"/>
      <c r="E360" s="24"/>
      <c r="F360" s="24"/>
      <c r="G360" s="24"/>
      <c r="H360" s="30"/>
      <c r="I360" s="24"/>
      <c r="J360" s="40"/>
      <c r="K360" s="24"/>
      <c r="L360" s="24"/>
      <c r="M360" s="24"/>
      <c r="N360" s="24"/>
      <c r="O360" s="24"/>
      <c r="P360" s="40"/>
      <c r="Q360" s="24"/>
      <c r="R360" s="24"/>
      <c r="S360" s="24"/>
      <c r="T360" s="24"/>
      <c r="U360" s="24"/>
      <c r="V360" s="40"/>
      <c r="W360" s="29"/>
      <c r="X360" s="40"/>
      <c r="Y360" s="40"/>
      <c r="Z360" s="40"/>
      <c r="AA360" s="40"/>
      <c r="AB360" s="4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c r="AY360" s="30"/>
      <c r="AZ360" s="30"/>
      <c r="BA360" s="30"/>
      <c r="BB360" s="30"/>
      <c r="BC360" s="30"/>
      <c r="BD360" s="30"/>
      <c r="BE360" s="30"/>
      <c r="BF360" s="30"/>
      <c r="BG360" s="30"/>
      <c r="BH360" s="30"/>
      <c r="BI360" s="30"/>
      <c r="BJ360" s="30"/>
      <c r="BK360" s="30"/>
      <c r="BL360" s="30"/>
      <c r="BM360" s="30"/>
      <c r="BN360" s="30"/>
      <c r="BO360" s="30"/>
      <c r="BP360" s="30"/>
      <c r="BQ360" s="30"/>
      <c r="BR360" s="30"/>
      <c r="BS360" s="30"/>
      <c r="BT360" s="30"/>
      <c r="BU360" s="30"/>
      <c r="BV360" s="30"/>
      <c r="BW360" s="30"/>
      <c r="BX360" s="30"/>
      <c r="BY360" s="30"/>
      <c r="BZ360" s="30"/>
      <c r="CA360" s="30"/>
      <c r="CB360" s="30"/>
      <c r="CC360" s="30"/>
      <c r="CD360" s="30"/>
      <c r="CE360" s="30"/>
      <c r="CF360" s="30"/>
      <c r="CG360" s="30"/>
      <c r="CH360" s="30"/>
      <c r="CI360" s="30"/>
      <c r="CJ360" s="30"/>
      <c r="CK360" s="30"/>
      <c r="CL360" s="30"/>
      <c r="CM360" s="30"/>
      <c r="CN360" s="30"/>
      <c r="CO360" s="30"/>
      <c r="CP360" s="30"/>
      <c r="CQ360" s="30"/>
      <c r="CR360" s="30"/>
      <c r="CS360" s="30"/>
      <c r="CT360" s="30"/>
      <c r="CU360" s="30"/>
      <c r="CV360" s="30"/>
      <c r="CW360" s="30"/>
      <c r="CX360" s="30"/>
      <c r="CY360" s="30"/>
      <c r="CZ360" s="30"/>
      <c r="DA360" s="30"/>
      <c r="DB360" s="30"/>
      <c r="DC360" s="30"/>
      <c r="DD360" s="30"/>
      <c r="DE360" s="30"/>
      <c r="DF360" s="30"/>
      <c r="DG360" s="30"/>
      <c r="DH360" s="30"/>
      <c r="DI360" s="30"/>
      <c r="DJ360" s="30"/>
      <c r="DK360" s="30"/>
      <c r="DL360" s="30"/>
      <c r="DM360" s="30"/>
      <c r="DN360" s="30"/>
      <c r="DO360" s="30"/>
      <c r="DP360" s="30"/>
      <c r="DQ360" s="30"/>
      <c r="DR360" s="30"/>
      <c r="DS360" s="30"/>
      <c r="DT360" s="30"/>
      <c r="DU360" s="30"/>
      <c r="DV360" s="30"/>
      <c r="DW360" s="30"/>
      <c r="DX360" s="30"/>
      <c r="DY360" s="30"/>
      <c r="DZ360" s="30"/>
      <c r="EA360" s="30"/>
    </row>
    <row r="361" spans="3:131" ht="12.75">
      <c r="C361" s="24"/>
      <c r="D361" s="24"/>
      <c r="E361" s="24"/>
      <c r="F361" s="24"/>
      <c r="G361" s="24"/>
      <c r="H361" s="30"/>
      <c r="I361" s="24"/>
      <c r="J361" s="40"/>
      <c r="K361" s="24"/>
      <c r="L361" s="24"/>
      <c r="M361" s="24"/>
      <c r="N361" s="24"/>
      <c r="O361" s="24"/>
      <c r="P361" s="40"/>
      <c r="Q361" s="24"/>
      <c r="R361" s="24"/>
      <c r="S361" s="24"/>
      <c r="T361" s="24"/>
      <c r="U361" s="24"/>
      <c r="V361" s="40"/>
      <c r="W361" s="29"/>
      <c r="X361" s="40"/>
      <c r="Y361" s="40"/>
      <c r="Z361" s="40"/>
      <c r="AA361" s="40"/>
      <c r="AB361" s="4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c r="BJ361" s="30"/>
      <c r="BK361" s="30"/>
      <c r="BL361" s="30"/>
      <c r="BM361" s="30"/>
      <c r="BN361" s="30"/>
      <c r="BO361" s="30"/>
      <c r="BP361" s="30"/>
      <c r="BQ361" s="30"/>
      <c r="BR361" s="30"/>
      <c r="BS361" s="30"/>
      <c r="BT361" s="30"/>
      <c r="BU361" s="30"/>
      <c r="BV361" s="30"/>
      <c r="BW361" s="30"/>
      <c r="BX361" s="30"/>
      <c r="BY361" s="30"/>
      <c r="BZ361" s="30"/>
      <c r="CA361" s="30"/>
      <c r="CB361" s="30"/>
      <c r="CC361" s="30"/>
      <c r="CD361" s="30"/>
      <c r="CE361" s="30"/>
      <c r="CF361" s="30"/>
      <c r="CG361" s="30"/>
      <c r="CH361" s="30"/>
      <c r="CI361" s="30"/>
      <c r="CJ361" s="30"/>
      <c r="CK361" s="30"/>
      <c r="CL361" s="30"/>
      <c r="CM361" s="30"/>
      <c r="CN361" s="30"/>
      <c r="CO361" s="30"/>
      <c r="CP361" s="30"/>
      <c r="CQ361" s="30"/>
      <c r="CR361" s="30"/>
      <c r="CS361" s="30"/>
      <c r="CT361" s="30"/>
      <c r="CU361" s="30"/>
      <c r="CV361" s="30"/>
      <c r="CW361" s="30"/>
      <c r="CX361" s="30"/>
      <c r="CY361" s="30"/>
      <c r="CZ361" s="30"/>
      <c r="DA361" s="30"/>
      <c r="DB361" s="30"/>
      <c r="DC361" s="30"/>
      <c r="DD361" s="30"/>
      <c r="DE361" s="30"/>
      <c r="DF361" s="30"/>
      <c r="DG361" s="30"/>
      <c r="DH361" s="30"/>
      <c r="DI361" s="30"/>
      <c r="DJ361" s="30"/>
      <c r="DK361" s="30"/>
      <c r="DL361" s="30"/>
      <c r="DM361" s="30"/>
      <c r="DN361" s="30"/>
      <c r="DO361" s="30"/>
      <c r="DP361" s="30"/>
      <c r="DQ361" s="30"/>
      <c r="DR361" s="30"/>
      <c r="DS361" s="30"/>
      <c r="DT361" s="30"/>
      <c r="DU361" s="30"/>
      <c r="DV361" s="30"/>
      <c r="DW361" s="30"/>
      <c r="DX361" s="30"/>
      <c r="DY361" s="30"/>
      <c r="DZ361" s="30"/>
      <c r="EA361" s="30"/>
    </row>
    <row r="362" spans="3:131" ht="12.75">
      <c r="C362" s="24"/>
      <c r="D362" s="24"/>
      <c r="E362" s="24"/>
      <c r="F362" s="24"/>
      <c r="G362" s="24"/>
      <c r="H362" s="30"/>
      <c r="I362" s="24"/>
      <c r="J362" s="40"/>
      <c r="K362" s="24"/>
      <c r="L362" s="24"/>
      <c r="M362" s="24"/>
      <c r="N362" s="24"/>
      <c r="O362" s="24"/>
      <c r="P362" s="40"/>
      <c r="Q362" s="24"/>
      <c r="R362" s="24"/>
      <c r="S362" s="24"/>
      <c r="T362" s="24"/>
      <c r="U362" s="24"/>
      <c r="V362" s="40"/>
      <c r="W362" s="29"/>
      <c r="X362" s="40"/>
      <c r="Y362" s="40"/>
      <c r="Z362" s="40"/>
      <c r="AA362" s="40"/>
      <c r="AB362" s="4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c r="BJ362" s="30"/>
      <c r="BK362" s="30"/>
      <c r="BL362" s="30"/>
      <c r="BM362" s="30"/>
      <c r="BN362" s="30"/>
      <c r="BO362" s="30"/>
      <c r="BP362" s="30"/>
      <c r="BQ362" s="30"/>
      <c r="BR362" s="30"/>
      <c r="BS362" s="30"/>
      <c r="BT362" s="30"/>
      <c r="BU362" s="30"/>
      <c r="BV362" s="30"/>
      <c r="BW362" s="30"/>
      <c r="BX362" s="30"/>
      <c r="BY362" s="30"/>
      <c r="BZ362" s="30"/>
      <c r="CA362" s="30"/>
      <c r="CB362" s="30"/>
      <c r="CC362" s="30"/>
      <c r="CD362" s="30"/>
      <c r="CE362" s="30"/>
      <c r="CF362" s="30"/>
      <c r="CG362" s="30"/>
      <c r="CH362" s="30"/>
      <c r="CI362" s="30"/>
      <c r="CJ362" s="30"/>
      <c r="CK362" s="30"/>
      <c r="CL362" s="30"/>
      <c r="CM362" s="30"/>
      <c r="CN362" s="30"/>
      <c r="CO362" s="30"/>
      <c r="CP362" s="30"/>
      <c r="CQ362" s="30"/>
      <c r="CR362" s="30"/>
      <c r="CS362" s="30"/>
      <c r="CT362" s="30"/>
      <c r="CU362" s="30"/>
      <c r="CV362" s="30"/>
      <c r="CW362" s="30"/>
      <c r="CX362" s="30"/>
      <c r="CY362" s="30"/>
      <c r="CZ362" s="30"/>
      <c r="DA362" s="30"/>
      <c r="DB362" s="30"/>
      <c r="DC362" s="30"/>
      <c r="DD362" s="30"/>
      <c r="DE362" s="30"/>
      <c r="DF362" s="30"/>
      <c r="DG362" s="30"/>
      <c r="DH362" s="30"/>
      <c r="DI362" s="30"/>
      <c r="DJ362" s="30"/>
      <c r="DK362" s="30"/>
      <c r="DL362" s="30"/>
      <c r="DM362" s="30"/>
      <c r="DN362" s="30"/>
      <c r="DO362" s="30"/>
      <c r="DP362" s="30"/>
      <c r="DQ362" s="30"/>
      <c r="DR362" s="30"/>
      <c r="DS362" s="30"/>
      <c r="DT362" s="30"/>
      <c r="DU362" s="30"/>
      <c r="DV362" s="30"/>
      <c r="DW362" s="30"/>
      <c r="DX362" s="30"/>
      <c r="DY362" s="30"/>
      <c r="DZ362" s="30"/>
      <c r="EA362" s="30"/>
    </row>
    <row r="363" spans="3:131" ht="12.75">
      <c r="C363" s="24"/>
      <c r="D363" s="24"/>
      <c r="E363" s="24"/>
      <c r="F363" s="24"/>
      <c r="G363" s="24"/>
      <c r="H363" s="30"/>
      <c r="I363" s="24"/>
      <c r="J363" s="40"/>
      <c r="K363" s="24"/>
      <c r="L363" s="24"/>
      <c r="M363" s="24"/>
      <c r="N363" s="24"/>
      <c r="O363" s="24"/>
      <c r="P363" s="40"/>
      <c r="Q363" s="24"/>
      <c r="R363" s="24"/>
      <c r="S363" s="24"/>
      <c r="T363" s="24"/>
      <c r="U363" s="24"/>
      <c r="V363" s="40"/>
      <c r="W363" s="29"/>
      <c r="X363" s="40"/>
      <c r="Y363" s="40"/>
      <c r="Z363" s="40"/>
      <c r="AA363" s="40"/>
      <c r="AB363" s="4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c r="AY363" s="30"/>
      <c r="AZ363" s="30"/>
      <c r="BA363" s="30"/>
      <c r="BB363" s="30"/>
      <c r="BC363" s="30"/>
      <c r="BD363" s="30"/>
      <c r="BE363" s="30"/>
      <c r="BF363" s="30"/>
      <c r="BG363" s="30"/>
      <c r="BH363" s="30"/>
      <c r="BI363" s="30"/>
      <c r="BJ363" s="30"/>
      <c r="BK363" s="30"/>
      <c r="BL363" s="30"/>
      <c r="BM363" s="30"/>
      <c r="BN363" s="30"/>
      <c r="BO363" s="30"/>
      <c r="BP363" s="30"/>
      <c r="BQ363" s="30"/>
      <c r="BR363" s="30"/>
      <c r="BS363" s="30"/>
      <c r="BT363" s="30"/>
      <c r="BU363" s="30"/>
      <c r="BV363" s="30"/>
      <c r="BW363" s="30"/>
      <c r="BX363" s="30"/>
      <c r="BY363" s="30"/>
      <c r="BZ363" s="30"/>
      <c r="CA363" s="30"/>
      <c r="CB363" s="30"/>
      <c r="CC363" s="30"/>
      <c r="CD363" s="30"/>
      <c r="CE363" s="30"/>
      <c r="CF363" s="30"/>
      <c r="CG363" s="30"/>
      <c r="CH363" s="30"/>
      <c r="CI363" s="30"/>
      <c r="CJ363" s="30"/>
      <c r="CK363" s="30"/>
      <c r="CL363" s="30"/>
      <c r="CM363" s="30"/>
      <c r="CN363" s="30"/>
      <c r="CO363" s="30"/>
      <c r="CP363" s="30"/>
      <c r="CQ363" s="30"/>
      <c r="CR363" s="30"/>
      <c r="CS363" s="30"/>
      <c r="CT363" s="30"/>
      <c r="CU363" s="30"/>
      <c r="CV363" s="30"/>
      <c r="CW363" s="30"/>
      <c r="CX363" s="30"/>
      <c r="CY363" s="30"/>
      <c r="CZ363" s="30"/>
      <c r="DA363" s="30"/>
      <c r="DB363" s="30"/>
      <c r="DC363" s="30"/>
      <c r="DD363" s="30"/>
      <c r="DE363" s="30"/>
      <c r="DF363" s="30"/>
      <c r="DG363" s="30"/>
      <c r="DH363" s="30"/>
      <c r="DI363" s="30"/>
      <c r="DJ363" s="30"/>
      <c r="DK363" s="30"/>
      <c r="DL363" s="30"/>
      <c r="DM363" s="30"/>
      <c r="DN363" s="30"/>
      <c r="DO363" s="30"/>
      <c r="DP363" s="30"/>
      <c r="DQ363" s="30"/>
      <c r="DR363" s="30"/>
      <c r="DS363" s="30"/>
      <c r="DT363" s="30"/>
      <c r="DU363" s="30"/>
      <c r="DV363" s="30"/>
      <c r="DW363" s="30"/>
      <c r="DX363" s="30"/>
      <c r="DY363" s="30"/>
      <c r="DZ363" s="30"/>
      <c r="EA363" s="30"/>
    </row>
    <row r="364" spans="3:131" ht="12.75">
      <c r="C364" s="24"/>
      <c r="D364" s="24"/>
      <c r="E364" s="24"/>
      <c r="F364" s="24"/>
      <c r="G364" s="24"/>
      <c r="H364" s="30"/>
      <c r="I364" s="24"/>
      <c r="J364" s="40"/>
      <c r="K364" s="24"/>
      <c r="L364" s="24"/>
      <c r="M364" s="24"/>
      <c r="N364" s="24"/>
      <c r="O364" s="24"/>
      <c r="P364" s="40"/>
      <c r="Q364" s="24"/>
      <c r="R364" s="24"/>
      <c r="S364" s="24"/>
      <c r="T364" s="24"/>
      <c r="U364" s="24"/>
      <c r="V364" s="40"/>
      <c r="W364" s="29"/>
      <c r="X364" s="40"/>
      <c r="Y364" s="40"/>
      <c r="Z364" s="40"/>
      <c r="AA364" s="40"/>
      <c r="AB364" s="4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c r="AY364" s="30"/>
      <c r="AZ364" s="30"/>
      <c r="BA364" s="30"/>
      <c r="BB364" s="30"/>
      <c r="BC364" s="30"/>
      <c r="BD364" s="30"/>
      <c r="BE364" s="30"/>
      <c r="BF364" s="30"/>
      <c r="BG364" s="30"/>
      <c r="BH364" s="30"/>
      <c r="BI364" s="30"/>
      <c r="BJ364" s="30"/>
      <c r="BK364" s="30"/>
      <c r="BL364" s="30"/>
      <c r="BM364" s="30"/>
      <c r="BN364" s="30"/>
      <c r="BO364" s="30"/>
      <c r="BP364" s="30"/>
      <c r="BQ364" s="30"/>
      <c r="BR364" s="30"/>
      <c r="BS364" s="30"/>
      <c r="BT364" s="30"/>
      <c r="BU364" s="30"/>
      <c r="BV364" s="30"/>
      <c r="BW364" s="30"/>
      <c r="BX364" s="30"/>
      <c r="BY364" s="30"/>
      <c r="BZ364" s="30"/>
      <c r="CA364" s="30"/>
      <c r="CB364" s="30"/>
      <c r="CC364" s="30"/>
      <c r="CD364" s="30"/>
      <c r="CE364" s="30"/>
      <c r="CF364" s="30"/>
      <c r="CG364" s="30"/>
      <c r="CH364" s="30"/>
      <c r="CI364" s="30"/>
      <c r="CJ364" s="30"/>
      <c r="CK364" s="30"/>
      <c r="CL364" s="30"/>
      <c r="CM364" s="30"/>
      <c r="CN364" s="30"/>
      <c r="CO364" s="30"/>
      <c r="CP364" s="30"/>
      <c r="CQ364" s="30"/>
      <c r="CR364" s="30"/>
      <c r="CS364" s="30"/>
      <c r="CT364" s="30"/>
      <c r="CU364" s="30"/>
      <c r="CV364" s="30"/>
      <c r="CW364" s="30"/>
      <c r="CX364" s="30"/>
      <c r="CY364" s="30"/>
      <c r="CZ364" s="30"/>
      <c r="DA364" s="30"/>
      <c r="DB364" s="30"/>
      <c r="DC364" s="30"/>
      <c r="DD364" s="30"/>
      <c r="DE364" s="30"/>
      <c r="DF364" s="30"/>
      <c r="DG364" s="30"/>
      <c r="DH364" s="30"/>
      <c r="DI364" s="30"/>
      <c r="DJ364" s="30"/>
      <c r="DK364" s="30"/>
      <c r="DL364" s="30"/>
      <c r="DM364" s="30"/>
      <c r="DN364" s="30"/>
      <c r="DO364" s="30"/>
      <c r="DP364" s="30"/>
      <c r="DQ364" s="30"/>
      <c r="DR364" s="30"/>
      <c r="DS364" s="30"/>
      <c r="DT364" s="30"/>
      <c r="DU364" s="30"/>
      <c r="DV364" s="30"/>
      <c r="DW364" s="30"/>
      <c r="DX364" s="30"/>
      <c r="DY364" s="30"/>
      <c r="DZ364" s="30"/>
      <c r="EA364" s="30"/>
    </row>
    <row r="365" spans="3:131" ht="12.75">
      <c r="C365" s="24"/>
      <c r="D365" s="24"/>
      <c r="E365" s="24"/>
      <c r="F365" s="24"/>
      <c r="G365" s="24"/>
      <c r="H365" s="30"/>
      <c r="I365" s="24"/>
      <c r="J365" s="40"/>
      <c r="K365" s="24"/>
      <c r="L365" s="24"/>
      <c r="M365" s="24"/>
      <c r="N365" s="24"/>
      <c r="O365" s="24"/>
      <c r="P365" s="40"/>
      <c r="Q365" s="24"/>
      <c r="R365" s="24"/>
      <c r="S365" s="24"/>
      <c r="T365" s="24"/>
      <c r="U365" s="24"/>
      <c r="V365" s="40"/>
      <c r="W365" s="29"/>
      <c r="X365" s="40"/>
      <c r="Y365" s="40"/>
      <c r="Z365" s="40"/>
      <c r="AA365" s="40"/>
      <c r="AB365" s="4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c r="AY365" s="30"/>
      <c r="AZ365" s="30"/>
      <c r="BA365" s="30"/>
      <c r="BB365" s="30"/>
      <c r="BC365" s="30"/>
      <c r="BD365" s="30"/>
      <c r="BE365" s="30"/>
      <c r="BF365" s="30"/>
      <c r="BG365" s="30"/>
      <c r="BH365" s="30"/>
      <c r="BI365" s="30"/>
      <c r="BJ365" s="30"/>
      <c r="BK365" s="30"/>
      <c r="BL365" s="30"/>
      <c r="BM365" s="30"/>
      <c r="BN365" s="30"/>
      <c r="BO365" s="30"/>
      <c r="BP365" s="30"/>
      <c r="BQ365" s="30"/>
      <c r="BR365" s="30"/>
      <c r="BS365" s="30"/>
      <c r="BT365" s="30"/>
      <c r="BU365" s="30"/>
      <c r="BV365" s="30"/>
      <c r="BW365" s="30"/>
      <c r="BX365" s="30"/>
      <c r="BY365" s="30"/>
      <c r="BZ365" s="30"/>
      <c r="CA365" s="30"/>
      <c r="CB365" s="30"/>
      <c r="CC365" s="30"/>
      <c r="CD365" s="30"/>
      <c r="CE365" s="30"/>
      <c r="CF365" s="30"/>
      <c r="CG365" s="30"/>
      <c r="CH365" s="30"/>
      <c r="CI365" s="30"/>
      <c r="CJ365" s="30"/>
      <c r="CK365" s="30"/>
      <c r="CL365" s="30"/>
      <c r="CM365" s="30"/>
      <c r="CN365" s="30"/>
      <c r="CO365" s="30"/>
      <c r="CP365" s="30"/>
      <c r="CQ365" s="30"/>
      <c r="CR365" s="30"/>
      <c r="CS365" s="30"/>
      <c r="CT365" s="30"/>
      <c r="CU365" s="30"/>
      <c r="CV365" s="30"/>
      <c r="CW365" s="30"/>
      <c r="CX365" s="30"/>
      <c r="CY365" s="30"/>
      <c r="CZ365" s="30"/>
      <c r="DA365" s="30"/>
      <c r="DB365" s="30"/>
      <c r="DC365" s="30"/>
      <c r="DD365" s="30"/>
      <c r="DE365" s="30"/>
      <c r="DF365" s="30"/>
      <c r="DG365" s="30"/>
      <c r="DH365" s="30"/>
      <c r="DI365" s="30"/>
      <c r="DJ365" s="30"/>
      <c r="DK365" s="30"/>
      <c r="DL365" s="30"/>
      <c r="DM365" s="30"/>
      <c r="DN365" s="30"/>
      <c r="DO365" s="30"/>
      <c r="DP365" s="30"/>
      <c r="DQ365" s="30"/>
      <c r="DR365" s="30"/>
      <c r="DS365" s="30"/>
      <c r="DT365" s="30"/>
      <c r="DU365" s="30"/>
      <c r="DV365" s="30"/>
      <c r="DW365" s="30"/>
      <c r="DX365" s="30"/>
      <c r="DY365" s="30"/>
      <c r="DZ365" s="30"/>
      <c r="EA365" s="30"/>
    </row>
    <row r="366" spans="3:131" ht="12.75">
      <c r="C366" s="24"/>
      <c r="D366" s="24"/>
      <c r="E366" s="24"/>
      <c r="F366" s="24"/>
      <c r="G366" s="24"/>
      <c r="H366" s="30"/>
      <c r="I366" s="24"/>
      <c r="J366" s="40"/>
      <c r="K366" s="24"/>
      <c r="L366" s="24"/>
      <c r="M366" s="24"/>
      <c r="N366" s="24"/>
      <c r="O366" s="24"/>
      <c r="P366" s="40"/>
      <c r="Q366" s="24"/>
      <c r="R366" s="24"/>
      <c r="S366" s="24"/>
      <c r="T366" s="24"/>
      <c r="U366" s="24"/>
      <c r="V366" s="40"/>
      <c r="W366" s="29"/>
      <c r="X366" s="40"/>
      <c r="Y366" s="40"/>
      <c r="Z366" s="40"/>
      <c r="AA366" s="40"/>
      <c r="AB366" s="4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c r="BC366" s="30"/>
      <c r="BD366" s="30"/>
      <c r="BE366" s="30"/>
      <c r="BF366" s="30"/>
      <c r="BG366" s="30"/>
      <c r="BH366" s="30"/>
      <c r="BI366" s="30"/>
      <c r="BJ366" s="30"/>
      <c r="BK366" s="30"/>
      <c r="BL366" s="30"/>
      <c r="BM366" s="30"/>
      <c r="BN366" s="30"/>
      <c r="BO366" s="30"/>
      <c r="BP366" s="30"/>
      <c r="BQ366" s="30"/>
      <c r="BR366" s="30"/>
      <c r="BS366" s="30"/>
      <c r="BT366" s="30"/>
      <c r="BU366" s="30"/>
      <c r="BV366" s="30"/>
      <c r="BW366" s="30"/>
      <c r="BX366" s="30"/>
      <c r="BY366" s="30"/>
      <c r="BZ366" s="30"/>
      <c r="CA366" s="30"/>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row>
    <row r="367" spans="3:131" ht="12.75">
      <c r="C367" s="24"/>
      <c r="D367" s="24"/>
      <c r="E367" s="24"/>
      <c r="F367" s="24"/>
      <c r="G367" s="24"/>
      <c r="H367" s="30"/>
      <c r="I367" s="24"/>
      <c r="J367" s="40"/>
      <c r="K367" s="24"/>
      <c r="L367" s="24"/>
      <c r="M367" s="24"/>
      <c r="N367" s="24"/>
      <c r="O367" s="24"/>
      <c r="P367" s="40"/>
      <c r="Q367" s="24"/>
      <c r="R367" s="24"/>
      <c r="S367" s="24"/>
      <c r="T367" s="24"/>
      <c r="U367" s="24"/>
      <c r="V367" s="40"/>
      <c r="W367" s="29"/>
      <c r="X367" s="40"/>
      <c r="Y367" s="40"/>
      <c r="Z367" s="40"/>
      <c r="AA367" s="40"/>
      <c r="AB367" s="4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c r="BK367" s="30"/>
      <c r="BL367" s="30"/>
      <c r="BM367" s="30"/>
      <c r="BN367" s="30"/>
      <c r="BO367" s="30"/>
      <c r="BP367" s="30"/>
      <c r="BQ367" s="30"/>
      <c r="BR367" s="30"/>
      <c r="BS367" s="30"/>
      <c r="BT367" s="30"/>
      <c r="BU367" s="30"/>
      <c r="BV367" s="30"/>
      <c r="BW367" s="30"/>
      <c r="BX367" s="30"/>
      <c r="BY367" s="30"/>
      <c r="BZ367" s="30"/>
      <c r="CA367" s="30"/>
      <c r="CB367" s="30"/>
      <c r="CC367" s="30"/>
      <c r="CD367" s="30"/>
      <c r="CE367" s="30"/>
      <c r="CF367" s="30"/>
      <c r="CG367" s="30"/>
      <c r="CH367" s="30"/>
      <c r="CI367" s="30"/>
      <c r="CJ367" s="30"/>
      <c r="CK367" s="30"/>
      <c r="CL367" s="30"/>
      <c r="CM367" s="30"/>
      <c r="CN367" s="30"/>
      <c r="CO367" s="30"/>
      <c r="CP367" s="30"/>
      <c r="CQ367" s="30"/>
      <c r="CR367" s="30"/>
      <c r="CS367" s="30"/>
      <c r="CT367" s="30"/>
      <c r="CU367" s="30"/>
      <c r="CV367" s="30"/>
      <c r="CW367" s="30"/>
      <c r="CX367" s="30"/>
      <c r="CY367" s="30"/>
      <c r="CZ367" s="30"/>
      <c r="DA367" s="30"/>
      <c r="DB367" s="30"/>
      <c r="DC367" s="30"/>
      <c r="DD367" s="30"/>
      <c r="DE367" s="30"/>
      <c r="DF367" s="30"/>
      <c r="DG367" s="30"/>
      <c r="DH367" s="30"/>
      <c r="DI367" s="30"/>
      <c r="DJ367" s="30"/>
      <c r="DK367" s="30"/>
      <c r="DL367" s="30"/>
      <c r="DM367" s="30"/>
      <c r="DN367" s="30"/>
      <c r="DO367" s="30"/>
      <c r="DP367" s="30"/>
      <c r="DQ367" s="30"/>
      <c r="DR367" s="30"/>
      <c r="DS367" s="30"/>
      <c r="DT367" s="30"/>
      <c r="DU367" s="30"/>
      <c r="DV367" s="30"/>
      <c r="DW367" s="30"/>
      <c r="DX367" s="30"/>
      <c r="DY367" s="30"/>
      <c r="DZ367" s="30"/>
      <c r="EA367" s="30"/>
    </row>
    <row r="368" spans="3:131" ht="12.75">
      <c r="C368" s="24"/>
      <c r="D368" s="24"/>
      <c r="E368" s="24"/>
      <c r="F368" s="24"/>
      <c r="G368" s="24"/>
      <c r="H368" s="30"/>
      <c r="I368" s="24"/>
      <c r="J368" s="40"/>
      <c r="K368" s="24"/>
      <c r="L368" s="24"/>
      <c r="M368" s="24"/>
      <c r="N368" s="24"/>
      <c r="O368" s="24"/>
      <c r="P368" s="40"/>
      <c r="Q368" s="24"/>
      <c r="R368" s="24"/>
      <c r="S368" s="24"/>
      <c r="T368" s="24"/>
      <c r="U368" s="24"/>
      <c r="V368" s="40"/>
      <c r="W368" s="29"/>
      <c r="X368" s="40"/>
      <c r="Y368" s="40"/>
      <c r="Z368" s="40"/>
      <c r="AA368" s="40"/>
      <c r="AB368" s="4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c r="BK368" s="30"/>
      <c r="BL368" s="30"/>
      <c r="BM368" s="30"/>
      <c r="BN368" s="30"/>
      <c r="BO368" s="30"/>
      <c r="BP368" s="30"/>
      <c r="BQ368" s="30"/>
      <c r="BR368" s="30"/>
      <c r="BS368" s="30"/>
      <c r="BT368" s="30"/>
      <c r="BU368" s="30"/>
      <c r="BV368" s="30"/>
      <c r="BW368" s="30"/>
      <c r="BX368" s="30"/>
      <c r="BY368" s="30"/>
      <c r="BZ368" s="30"/>
      <c r="CA368" s="30"/>
      <c r="CB368" s="30"/>
      <c r="CC368" s="30"/>
      <c r="CD368" s="30"/>
      <c r="CE368" s="30"/>
      <c r="CF368" s="30"/>
      <c r="CG368" s="30"/>
      <c r="CH368" s="30"/>
      <c r="CI368" s="30"/>
      <c r="CJ368" s="30"/>
      <c r="CK368" s="30"/>
      <c r="CL368" s="30"/>
      <c r="CM368" s="30"/>
      <c r="CN368" s="30"/>
      <c r="CO368" s="30"/>
      <c r="CP368" s="30"/>
      <c r="CQ368" s="30"/>
      <c r="CR368" s="30"/>
      <c r="CS368" s="30"/>
      <c r="CT368" s="30"/>
      <c r="CU368" s="30"/>
      <c r="CV368" s="30"/>
      <c r="CW368" s="30"/>
      <c r="CX368" s="30"/>
      <c r="CY368" s="30"/>
      <c r="CZ368" s="30"/>
      <c r="DA368" s="30"/>
      <c r="DB368" s="30"/>
      <c r="DC368" s="30"/>
      <c r="DD368" s="30"/>
      <c r="DE368" s="30"/>
      <c r="DF368" s="30"/>
      <c r="DG368" s="30"/>
      <c r="DH368" s="30"/>
      <c r="DI368" s="30"/>
      <c r="DJ368" s="30"/>
      <c r="DK368" s="30"/>
      <c r="DL368" s="30"/>
      <c r="DM368" s="30"/>
      <c r="DN368" s="30"/>
      <c r="DO368" s="30"/>
      <c r="DP368" s="30"/>
      <c r="DQ368" s="30"/>
      <c r="DR368" s="30"/>
      <c r="DS368" s="30"/>
      <c r="DT368" s="30"/>
      <c r="DU368" s="30"/>
      <c r="DV368" s="30"/>
      <c r="DW368" s="30"/>
      <c r="DX368" s="30"/>
      <c r="DY368" s="30"/>
      <c r="DZ368" s="30"/>
      <c r="EA368" s="30"/>
    </row>
    <row r="369" spans="3:131" ht="12.75">
      <c r="C369" s="24"/>
      <c r="D369" s="24"/>
      <c r="E369" s="24"/>
      <c r="F369" s="24"/>
      <c r="G369" s="24"/>
      <c r="H369" s="30"/>
      <c r="I369" s="24"/>
      <c r="J369" s="40"/>
      <c r="K369" s="24"/>
      <c r="L369" s="24"/>
      <c r="M369" s="24"/>
      <c r="N369" s="24"/>
      <c r="O369" s="24"/>
      <c r="P369" s="40"/>
      <c r="Q369" s="24"/>
      <c r="R369" s="24"/>
      <c r="S369" s="24"/>
      <c r="T369" s="24"/>
      <c r="U369" s="24"/>
      <c r="V369" s="40"/>
      <c r="W369" s="29"/>
      <c r="X369" s="40"/>
      <c r="Y369" s="40"/>
      <c r="Z369" s="40"/>
      <c r="AA369" s="40"/>
      <c r="AB369" s="4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c r="AY369" s="30"/>
      <c r="AZ369" s="30"/>
      <c r="BA369" s="30"/>
      <c r="BB369" s="30"/>
      <c r="BC369" s="30"/>
      <c r="BD369" s="30"/>
      <c r="BE369" s="30"/>
      <c r="BF369" s="30"/>
      <c r="BG369" s="30"/>
      <c r="BH369" s="30"/>
      <c r="BI369" s="30"/>
      <c r="BJ369" s="30"/>
      <c r="BK369" s="30"/>
      <c r="BL369" s="30"/>
      <c r="BM369" s="30"/>
      <c r="BN369" s="30"/>
      <c r="BO369" s="30"/>
      <c r="BP369" s="30"/>
      <c r="BQ369" s="30"/>
      <c r="BR369" s="30"/>
      <c r="BS369" s="30"/>
      <c r="BT369" s="30"/>
      <c r="BU369" s="30"/>
      <c r="BV369" s="30"/>
      <c r="BW369" s="30"/>
      <c r="BX369" s="30"/>
      <c r="BY369" s="30"/>
      <c r="BZ369" s="30"/>
      <c r="CA369" s="30"/>
      <c r="CB369" s="30"/>
      <c r="CC369" s="30"/>
      <c r="CD369" s="30"/>
      <c r="CE369" s="30"/>
      <c r="CF369" s="30"/>
      <c r="CG369" s="30"/>
      <c r="CH369" s="30"/>
      <c r="CI369" s="30"/>
      <c r="CJ369" s="30"/>
      <c r="CK369" s="30"/>
      <c r="CL369" s="30"/>
      <c r="CM369" s="30"/>
      <c r="CN369" s="30"/>
      <c r="CO369" s="30"/>
      <c r="CP369" s="30"/>
      <c r="CQ369" s="30"/>
      <c r="CR369" s="30"/>
      <c r="CS369" s="30"/>
      <c r="CT369" s="30"/>
      <c r="CU369" s="30"/>
      <c r="CV369" s="30"/>
      <c r="CW369" s="30"/>
      <c r="CX369" s="30"/>
      <c r="CY369" s="30"/>
      <c r="CZ369" s="30"/>
      <c r="DA369" s="30"/>
      <c r="DB369" s="30"/>
      <c r="DC369" s="30"/>
      <c r="DD369" s="30"/>
      <c r="DE369" s="30"/>
      <c r="DF369" s="30"/>
      <c r="DG369" s="30"/>
      <c r="DH369" s="30"/>
      <c r="DI369" s="30"/>
      <c r="DJ369" s="30"/>
      <c r="DK369" s="30"/>
      <c r="DL369" s="30"/>
      <c r="DM369" s="30"/>
      <c r="DN369" s="30"/>
      <c r="DO369" s="30"/>
      <c r="DP369" s="30"/>
      <c r="DQ369" s="30"/>
      <c r="DR369" s="30"/>
      <c r="DS369" s="30"/>
      <c r="DT369" s="30"/>
      <c r="DU369" s="30"/>
      <c r="DV369" s="30"/>
      <c r="DW369" s="30"/>
      <c r="DX369" s="30"/>
      <c r="DY369" s="30"/>
      <c r="DZ369" s="30"/>
      <c r="EA369" s="30"/>
    </row>
    <row r="370" spans="3:131" ht="12.75">
      <c r="C370" s="24"/>
      <c r="D370" s="24"/>
      <c r="E370" s="24"/>
      <c r="F370" s="24"/>
      <c r="G370" s="24"/>
      <c r="H370" s="30"/>
      <c r="I370" s="24"/>
      <c r="J370" s="40"/>
      <c r="K370" s="24"/>
      <c r="L370" s="24"/>
      <c r="M370" s="24"/>
      <c r="N370" s="24"/>
      <c r="O370" s="24"/>
      <c r="P370" s="40"/>
      <c r="Q370" s="24"/>
      <c r="R370" s="24"/>
      <c r="S370" s="24"/>
      <c r="T370" s="24"/>
      <c r="U370" s="24"/>
      <c r="V370" s="40"/>
      <c r="W370" s="29"/>
      <c r="X370" s="40"/>
      <c r="Y370" s="40"/>
      <c r="Z370" s="40"/>
      <c r="AA370" s="40"/>
      <c r="AB370" s="4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c r="AY370" s="30"/>
      <c r="AZ370" s="30"/>
      <c r="BA370" s="30"/>
      <c r="BB370" s="30"/>
      <c r="BC370" s="30"/>
      <c r="BD370" s="30"/>
      <c r="BE370" s="30"/>
      <c r="BF370" s="30"/>
      <c r="BG370" s="30"/>
      <c r="BH370" s="30"/>
      <c r="BI370" s="30"/>
      <c r="BJ370" s="30"/>
      <c r="BK370" s="30"/>
      <c r="BL370" s="30"/>
      <c r="BM370" s="30"/>
      <c r="BN370" s="30"/>
      <c r="BO370" s="30"/>
      <c r="BP370" s="30"/>
      <c r="BQ370" s="30"/>
      <c r="BR370" s="30"/>
      <c r="BS370" s="30"/>
      <c r="BT370" s="30"/>
      <c r="BU370" s="30"/>
      <c r="BV370" s="30"/>
      <c r="BW370" s="30"/>
      <c r="BX370" s="30"/>
      <c r="BY370" s="30"/>
      <c r="BZ370" s="30"/>
      <c r="CA370" s="30"/>
      <c r="CB370" s="30"/>
      <c r="CC370" s="30"/>
      <c r="CD370" s="30"/>
      <c r="CE370" s="30"/>
      <c r="CF370" s="30"/>
      <c r="CG370" s="30"/>
      <c r="CH370" s="30"/>
      <c r="CI370" s="30"/>
      <c r="CJ370" s="30"/>
      <c r="CK370" s="30"/>
      <c r="CL370" s="30"/>
      <c r="CM370" s="30"/>
      <c r="CN370" s="30"/>
      <c r="CO370" s="30"/>
      <c r="CP370" s="30"/>
      <c r="CQ370" s="30"/>
      <c r="CR370" s="30"/>
      <c r="CS370" s="30"/>
      <c r="CT370" s="30"/>
      <c r="CU370" s="30"/>
      <c r="CV370" s="30"/>
      <c r="CW370" s="30"/>
      <c r="CX370" s="30"/>
      <c r="CY370" s="30"/>
      <c r="CZ370" s="30"/>
      <c r="DA370" s="30"/>
      <c r="DB370" s="30"/>
      <c r="DC370" s="30"/>
      <c r="DD370" s="30"/>
      <c r="DE370" s="30"/>
      <c r="DF370" s="30"/>
      <c r="DG370" s="30"/>
      <c r="DH370" s="30"/>
      <c r="DI370" s="30"/>
      <c r="DJ370" s="30"/>
      <c r="DK370" s="30"/>
      <c r="DL370" s="30"/>
      <c r="DM370" s="30"/>
      <c r="DN370" s="30"/>
      <c r="DO370" s="30"/>
      <c r="DP370" s="30"/>
      <c r="DQ370" s="30"/>
      <c r="DR370" s="30"/>
      <c r="DS370" s="30"/>
      <c r="DT370" s="30"/>
      <c r="DU370" s="30"/>
      <c r="DV370" s="30"/>
      <c r="DW370" s="30"/>
      <c r="DX370" s="30"/>
      <c r="DY370" s="30"/>
      <c r="DZ370" s="30"/>
      <c r="EA370" s="30"/>
    </row>
    <row r="371" spans="3:131" ht="12.75">
      <c r="C371" s="24"/>
      <c r="D371" s="24"/>
      <c r="E371" s="24"/>
      <c r="F371" s="24"/>
      <c r="G371" s="24"/>
      <c r="H371" s="30"/>
      <c r="I371" s="24"/>
      <c r="J371" s="40"/>
      <c r="K371" s="24"/>
      <c r="L371" s="24"/>
      <c r="M371" s="24"/>
      <c r="N371" s="24"/>
      <c r="O371" s="24"/>
      <c r="P371" s="40"/>
      <c r="Q371" s="24"/>
      <c r="R371" s="24"/>
      <c r="S371" s="24"/>
      <c r="T371" s="24"/>
      <c r="U371" s="24"/>
      <c r="V371" s="40"/>
      <c r="W371" s="29"/>
      <c r="X371" s="40"/>
      <c r="Y371" s="40"/>
      <c r="Z371" s="40"/>
      <c r="AA371" s="40"/>
      <c r="AB371" s="4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c r="AY371" s="30"/>
      <c r="AZ371" s="30"/>
      <c r="BA371" s="30"/>
      <c r="BB371" s="30"/>
      <c r="BC371" s="30"/>
      <c r="BD371" s="30"/>
      <c r="BE371" s="30"/>
      <c r="BF371" s="30"/>
      <c r="BG371" s="30"/>
      <c r="BH371" s="30"/>
      <c r="BI371" s="30"/>
      <c r="BJ371" s="30"/>
      <c r="BK371" s="30"/>
      <c r="BL371" s="30"/>
      <c r="BM371" s="30"/>
      <c r="BN371" s="30"/>
      <c r="BO371" s="30"/>
      <c r="BP371" s="30"/>
      <c r="BQ371" s="30"/>
      <c r="BR371" s="30"/>
      <c r="BS371" s="30"/>
      <c r="BT371" s="30"/>
      <c r="BU371" s="30"/>
      <c r="BV371" s="30"/>
      <c r="BW371" s="30"/>
      <c r="BX371" s="30"/>
      <c r="BY371" s="30"/>
      <c r="BZ371" s="30"/>
      <c r="CA371" s="30"/>
      <c r="CB371" s="30"/>
      <c r="CC371" s="30"/>
      <c r="CD371" s="30"/>
      <c r="CE371" s="30"/>
      <c r="CF371" s="30"/>
      <c r="CG371" s="30"/>
      <c r="CH371" s="30"/>
      <c r="CI371" s="30"/>
      <c r="CJ371" s="30"/>
      <c r="CK371" s="30"/>
      <c r="CL371" s="30"/>
      <c r="CM371" s="30"/>
      <c r="CN371" s="30"/>
      <c r="CO371" s="30"/>
      <c r="CP371" s="30"/>
      <c r="CQ371" s="30"/>
      <c r="CR371" s="30"/>
      <c r="CS371" s="30"/>
      <c r="CT371" s="30"/>
      <c r="CU371" s="30"/>
      <c r="CV371" s="30"/>
      <c r="CW371" s="30"/>
      <c r="CX371" s="30"/>
      <c r="CY371" s="30"/>
      <c r="CZ371" s="30"/>
      <c r="DA371" s="30"/>
      <c r="DB371" s="30"/>
      <c r="DC371" s="30"/>
      <c r="DD371" s="30"/>
      <c r="DE371" s="30"/>
      <c r="DF371" s="30"/>
      <c r="DG371" s="30"/>
      <c r="DH371" s="30"/>
      <c r="DI371" s="30"/>
      <c r="DJ371" s="30"/>
      <c r="DK371" s="30"/>
      <c r="DL371" s="30"/>
      <c r="DM371" s="30"/>
      <c r="DN371" s="30"/>
      <c r="DO371" s="30"/>
      <c r="DP371" s="30"/>
      <c r="DQ371" s="30"/>
      <c r="DR371" s="30"/>
      <c r="DS371" s="30"/>
      <c r="DT371" s="30"/>
      <c r="DU371" s="30"/>
      <c r="DV371" s="30"/>
      <c r="DW371" s="30"/>
      <c r="DX371" s="30"/>
      <c r="DY371" s="30"/>
      <c r="DZ371" s="30"/>
      <c r="EA371" s="30"/>
    </row>
    <row r="372" spans="3:131" ht="12.75">
      <c r="C372" s="24"/>
      <c r="D372" s="24"/>
      <c r="E372" s="24"/>
      <c r="F372" s="24"/>
      <c r="G372" s="24"/>
      <c r="H372" s="30"/>
      <c r="I372" s="24"/>
      <c r="J372" s="40"/>
      <c r="K372" s="24"/>
      <c r="L372" s="24"/>
      <c r="M372" s="24"/>
      <c r="N372" s="24"/>
      <c r="O372" s="24"/>
      <c r="P372" s="40"/>
      <c r="Q372" s="24"/>
      <c r="R372" s="24"/>
      <c r="S372" s="24"/>
      <c r="T372" s="24"/>
      <c r="U372" s="24"/>
      <c r="V372" s="40"/>
      <c r="W372" s="29"/>
      <c r="X372" s="40"/>
      <c r="Y372" s="40"/>
      <c r="Z372" s="40"/>
      <c r="AA372" s="40"/>
      <c r="AB372" s="4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c r="BK372" s="30"/>
      <c r="BL372" s="30"/>
      <c r="BM372" s="30"/>
      <c r="BN372" s="30"/>
      <c r="BO372" s="30"/>
      <c r="BP372" s="30"/>
      <c r="BQ372" s="30"/>
      <c r="BR372" s="30"/>
      <c r="BS372" s="30"/>
      <c r="BT372" s="30"/>
      <c r="BU372" s="30"/>
      <c r="BV372" s="30"/>
      <c r="BW372" s="30"/>
      <c r="BX372" s="30"/>
      <c r="BY372" s="30"/>
      <c r="BZ372" s="30"/>
      <c r="CA372" s="30"/>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row>
    <row r="373" spans="3:131" ht="12.75">
      <c r="C373" s="24"/>
      <c r="D373" s="24"/>
      <c r="E373" s="24"/>
      <c r="F373" s="24"/>
      <c r="G373" s="24"/>
      <c r="H373" s="30"/>
      <c r="I373" s="24"/>
      <c r="J373" s="40"/>
      <c r="K373" s="24"/>
      <c r="L373" s="24"/>
      <c r="M373" s="24"/>
      <c r="N373" s="24"/>
      <c r="O373" s="24"/>
      <c r="P373" s="40"/>
      <c r="Q373" s="24"/>
      <c r="R373" s="24"/>
      <c r="S373" s="24"/>
      <c r="T373" s="24"/>
      <c r="U373" s="24"/>
      <c r="V373" s="40"/>
      <c r="W373" s="29"/>
      <c r="X373" s="40"/>
      <c r="Y373" s="40"/>
      <c r="Z373" s="40"/>
      <c r="AA373" s="40"/>
      <c r="AB373" s="4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c r="AY373" s="30"/>
      <c r="AZ373" s="30"/>
      <c r="BA373" s="30"/>
      <c r="BB373" s="30"/>
      <c r="BC373" s="30"/>
      <c r="BD373" s="30"/>
      <c r="BE373" s="30"/>
      <c r="BF373" s="30"/>
      <c r="BG373" s="30"/>
      <c r="BH373" s="30"/>
      <c r="BI373" s="30"/>
      <c r="BJ373" s="30"/>
      <c r="BK373" s="30"/>
      <c r="BL373" s="30"/>
      <c r="BM373" s="30"/>
      <c r="BN373" s="30"/>
      <c r="BO373" s="30"/>
      <c r="BP373" s="30"/>
      <c r="BQ373" s="30"/>
      <c r="BR373" s="30"/>
      <c r="BS373" s="30"/>
      <c r="BT373" s="30"/>
      <c r="BU373" s="30"/>
      <c r="BV373" s="30"/>
      <c r="BW373" s="30"/>
      <c r="BX373" s="30"/>
      <c r="BY373" s="30"/>
      <c r="BZ373" s="30"/>
      <c r="CA373" s="30"/>
      <c r="CB373" s="30"/>
      <c r="CC373" s="30"/>
      <c r="CD373" s="30"/>
      <c r="CE373" s="30"/>
      <c r="CF373" s="30"/>
      <c r="CG373" s="30"/>
      <c r="CH373" s="30"/>
      <c r="CI373" s="30"/>
      <c r="CJ373" s="30"/>
      <c r="CK373" s="30"/>
      <c r="CL373" s="30"/>
      <c r="CM373" s="30"/>
      <c r="CN373" s="30"/>
      <c r="CO373" s="30"/>
      <c r="CP373" s="30"/>
      <c r="CQ373" s="30"/>
      <c r="CR373" s="30"/>
      <c r="CS373" s="30"/>
      <c r="CT373" s="30"/>
      <c r="CU373" s="30"/>
      <c r="CV373" s="30"/>
      <c r="CW373" s="30"/>
      <c r="CX373" s="30"/>
      <c r="CY373" s="30"/>
      <c r="CZ373" s="30"/>
      <c r="DA373" s="30"/>
      <c r="DB373" s="30"/>
      <c r="DC373" s="30"/>
      <c r="DD373" s="30"/>
      <c r="DE373" s="30"/>
      <c r="DF373" s="30"/>
      <c r="DG373" s="30"/>
      <c r="DH373" s="30"/>
      <c r="DI373" s="30"/>
      <c r="DJ373" s="30"/>
      <c r="DK373" s="30"/>
      <c r="DL373" s="30"/>
      <c r="DM373" s="30"/>
      <c r="DN373" s="30"/>
      <c r="DO373" s="30"/>
      <c r="DP373" s="30"/>
      <c r="DQ373" s="30"/>
      <c r="DR373" s="30"/>
      <c r="DS373" s="30"/>
      <c r="DT373" s="30"/>
      <c r="DU373" s="30"/>
      <c r="DV373" s="30"/>
      <c r="DW373" s="30"/>
      <c r="DX373" s="30"/>
      <c r="DY373" s="30"/>
      <c r="DZ373" s="30"/>
      <c r="EA373" s="30"/>
    </row>
    <row r="374" spans="3:131" ht="12.75">
      <c r="C374" s="24"/>
      <c r="D374" s="24"/>
      <c r="E374" s="24"/>
      <c r="F374" s="24"/>
      <c r="G374" s="24"/>
      <c r="H374" s="30"/>
      <c r="I374" s="24"/>
      <c r="J374" s="40"/>
      <c r="K374" s="24"/>
      <c r="L374" s="24"/>
      <c r="M374" s="24"/>
      <c r="N374" s="24"/>
      <c r="O374" s="24"/>
      <c r="P374" s="40"/>
      <c r="Q374" s="24"/>
      <c r="R374" s="24"/>
      <c r="S374" s="24"/>
      <c r="T374" s="24"/>
      <c r="U374" s="24"/>
      <c r="V374" s="40"/>
      <c r="W374" s="29"/>
      <c r="X374" s="40"/>
      <c r="Y374" s="40"/>
      <c r="Z374" s="40"/>
      <c r="AA374" s="40"/>
      <c r="AB374" s="4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c r="BJ374" s="30"/>
      <c r="BK374" s="30"/>
      <c r="BL374" s="30"/>
      <c r="BM374" s="30"/>
      <c r="BN374" s="30"/>
      <c r="BO374" s="30"/>
      <c r="BP374" s="30"/>
      <c r="BQ374" s="30"/>
      <c r="BR374" s="30"/>
      <c r="BS374" s="30"/>
      <c r="BT374" s="30"/>
      <c r="BU374" s="30"/>
      <c r="BV374" s="30"/>
      <c r="BW374" s="30"/>
      <c r="BX374" s="30"/>
      <c r="BY374" s="30"/>
      <c r="BZ374" s="30"/>
      <c r="CA374" s="30"/>
      <c r="CB374" s="30"/>
      <c r="CC374" s="30"/>
      <c r="CD374" s="30"/>
      <c r="CE374" s="30"/>
      <c r="CF374" s="30"/>
      <c r="CG374" s="30"/>
      <c r="CH374" s="30"/>
      <c r="CI374" s="30"/>
      <c r="CJ374" s="30"/>
      <c r="CK374" s="30"/>
      <c r="CL374" s="30"/>
      <c r="CM374" s="30"/>
      <c r="CN374" s="30"/>
      <c r="CO374" s="30"/>
      <c r="CP374" s="30"/>
      <c r="CQ374" s="30"/>
      <c r="CR374" s="30"/>
      <c r="CS374" s="30"/>
      <c r="CT374" s="30"/>
      <c r="CU374" s="30"/>
      <c r="CV374" s="30"/>
      <c r="CW374" s="30"/>
      <c r="CX374" s="30"/>
      <c r="CY374" s="30"/>
      <c r="CZ374" s="30"/>
      <c r="DA374" s="30"/>
      <c r="DB374" s="30"/>
      <c r="DC374" s="30"/>
      <c r="DD374" s="30"/>
      <c r="DE374" s="30"/>
      <c r="DF374" s="30"/>
      <c r="DG374" s="30"/>
      <c r="DH374" s="30"/>
      <c r="DI374" s="30"/>
      <c r="DJ374" s="30"/>
      <c r="DK374" s="30"/>
      <c r="DL374" s="30"/>
      <c r="DM374" s="30"/>
      <c r="DN374" s="30"/>
      <c r="DO374" s="30"/>
      <c r="DP374" s="30"/>
      <c r="DQ374" s="30"/>
      <c r="DR374" s="30"/>
      <c r="DS374" s="30"/>
      <c r="DT374" s="30"/>
      <c r="DU374" s="30"/>
      <c r="DV374" s="30"/>
      <c r="DW374" s="30"/>
      <c r="DX374" s="30"/>
      <c r="DY374" s="30"/>
      <c r="DZ374" s="30"/>
      <c r="EA374" s="30"/>
    </row>
    <row r="375" spans="3:131" ht="12.75">
      <c r="C375" s="24"/>
      <c r="D375" s="24"/>
      <c r="E375" s="24"/>
      <c r="F375" s="24"/>
      <c r="G375" s="24"/>
      <c r="H375" s="30"/>
      <c r="I375" s="24"/>
      <c r="J375" s="40"/>
      <c r="K375" s="24"/>
      <c r="L375" s="24"/>
      <c r="M375" s="24"/>
      <c r="N375" s="24"/>
      <c r="O375" s="24"/>
      <c r="P375" s="40"/>
      <c r="Q375" s="24"/>
      <c r="R375" s="24"/>
      <c r="S375" s="24"/>
      <c r="T375" s="24"/>
      <c r="U375" s="24"/>
      <c r="V375" s="40"/>
      <c r="W375" s="29"/>
      <c r="X375" s="40"/>
      <c r="Y375" s="40"/>
      <c r="Z375" s="40"/>
      <c r="AA375" s="40"/>
      <c r="AB375" s="4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c r="BJ375" s="30"/>
      <c r="BK375" s="30"/>
      <c r="BL375" s="30"/>
      <c r="BM375" s="30"/>
      <c r="BN375" s="30"/>
      <c r="BO375" s="30"/>
      <c r="BP375" s="30"/>
      <c r="BQ375" s="30"/>
      <c r="BR375" s="30"/>
      <c r="BS375" s="30"/>
      <c r="BT375" s="30"/>
      <c r="BU375" s="30"/>
      <c r="BV375" s="30"/>
      <c r="BW375" s="30"/>
      <c r="BX375" s="30"/>
      <c r="BY375" s="30"/>
      <c r="BZ375" s="30"/>
      <c r="CA375" s="30"/>
      <c r="CB375" s="30"/>
      <c r="CC375" s="30"/>
      <c r="CD375" s="30"/>
      <c r="CE375" s="30"/>
      <c r="CF375" s="30"/>
      <c r="CG375" s="30"/>
      <c r="CH375" s="30"/>
      <c r="CI375" s="30"/>
      <c r="CJ375" s="30"/>
      <c r="CK375" s="30"/>
      <c r="CL375" s="30"/>
      <c r="CM375" s="30"/>
      <c r="CN375" s="30"/>
      <c r="CO375" s="30"/>
      <c r="CP375" s="30"/>
      <c r="CQ375" s="30"/>
      <c r="CR375" s="30"/>
      <c r="CS375" s="30"/>
      <c r="CT375" s="30"/>
      <c r="CU375" s="30"/>
      <c r="CV375" s="30"/>
      <c r="CW375" s="30"/>
      <c r="CX375" s="30"/>
      <c r="CY375" s="30"/>
      <c r="CZ375" s="30"/>
      <c r="DA375" s="30"/>
      <c r="DB375" s="30"/>
      <c r="DC375" s="30"/>
      <c r="DD375" s="30"/>
      <c r="DE375" s="30"/>
      <c r="DF375" s="30"/>
      <c r="DG375" s="30"/>
      <c r="DH375" s="30"/>
      <c r="DI375" s="30"/>
      <c r="DJ375" s="30"/>
      <c r="DK375" s="30"/>
      <c r="DL375" s="30"/>
      <c r="DM375" s="30"/>
      <c r="DN375" s="30"/>
      <c r="DO375" s="30"/>
      <c r="DP375" s="30"/>
      <c r="DQ375" s="30"/>
      <c r="DR375" s="30"/>
      <c r="DS375" s="30"/>
      <c r="DT375" s="30"/>
      <c r="DU375" s="30"/>
      <c r="DV375" s="30"/>
      <c r="DW375" s="30"/>
      <c r="DX375" s="30"/>
      <c r="DY375" s="30"/>
      <c r="DZ375" s="30"/>
      <c r="EA375" s="30"/>
    </row>
    <row r="376" spans="3:131" ht="12.75">
      <c r="C376" s="24"/>
      <c r="D376" s="24"/>
      <c r="E376" s="24"/>
      <c r="F376" s="24"/>
      <c r="G376" s="24"/>
      <c r="H376" s="30"/>
      <c r="I376" s="24"/>
      <c r="J376" s="40"/>
      <c r="K376" s="24"/>
      <c r="L376" s="24"/>
      <c r="M376" s="24"/>
      <c r="N376" s="24"/>
      <c r="O376" s="24"/>
      <c r="P376" s="40"/>
      <c r="Q376" s="24"/>
      <c r="R376" s="24"/>
      <c r="S376" s="24"/>
      <c r="T376" s="24"/>
      <c r="U376" s="24"/>
      <c r="V376" s="40"/>
      <c r="W376" s="29"/>
      <c r="X376" s="40"/>
      <c r="Y376" s="40"/>
      <c r="Z376" s="40"/>
      <c r="AA376" s="40"/>
      <c r="AB376" s="4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c r="BK376" s="30"/>
      <c r="BL376" s="30"/>
      <c r="BM376" s="30"/>
      <c r="BN376" s="30"/>
      <c r="BO376" s="30"/>
      <c r="BP376" s="30"/>
      <c r="BQ376" s="30"/>
      <c r="BR376" s="30"/>
      <c r="BS376" s="30"/>
      <c r="BT376" s="30"/>
      <c r="BU376" s="30"/>
      <c r="BV376" s="30"/>
      <c r="BW376" s="30"/>
      <c r="BX376" s="30"/>
      <c r="BY376" s="30"/>
      <c r="BZ376" s="30"/>
      <c r="CA376" s="30"/>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row>
    <row r="377" spans="3:131" ht="12.75">
      <c r="C377" s="24"/>
      <c r="D377" s="24"/>
      <c r="E377" s="24"/>
      <c r="F377" s="24"/>
      <c r="G377" s="24"/>
      <c r="H377" s="30"/>
      <c r="I377" s="24"/>
      <c r="J377" s="40"/>
      <c r="K377" s="24"/>
      <c r="L377" s="24"/>
      <c r="M377" s="24"/>
      <c r="N377" s="24"/>
      <c r="O377" s="24"/>
      <c r="P377" s="40"/>
      <c r="Q377" s="24"/>
      <c r="R377" s="24"/>
      <c r="S377" s="24"/>
      <c r="T377" s="24"/>
      <c r="U377" s="24"/>
      <c r="V377" s="40"/>
      <c r="W377" s="29"/>
      <c r="X377" s="40"/>
      <c r="Y377" s="40"/>
      <c r="Z377" s="40"/>
      <c r="AA377" s="40"/>
      <c r="AB377" s="4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c r="AY377" s="30"/>
      <c r="AZ377" s="30"/>
      <c r="BA377" s="30"/>
      <c r="BB377" s="30"/>
      <c r="BC377" s="30"/>
      <c r="BD377" s="30"/>
      <c r="BE377" s="30"/>
      <c r="BF377" s="30"/>
      <c r="BG377" s="30"/>
      <c r="BH377" s="30"/>
      <c r="BI377" s="30"/>
      <c r="BJ377" s="30"/>
      <c r="BK377" s="30"/>
      <c r="BL377" s="30"/>
      <c r="BM377" s="30"/>
      <c r="BN377" s="30"/>
      <c r="BO377" s="30"/>
      <c r="BP377" s="30"/>
      <c r="BQ377" s="30"/>
      <c r="BR377" s="30"/>
      <c r="BS377" s="30"/>
      <c r="BT377" s="30"/>
      <c r="BU377" s="30"/>
      <c r="BV377" s="30"/>
      <c r="BW377" s="30"/>
      <c r="BX377" s="30"/>
      <c r="BY377" s="30"/>
      <c r="BZ377" s="30"/>
      <c r="CA377" s="30"/>
      <c r="CB377" s="30"/>
      <c r="CC377" s="30"/>
      <c r="CD377" s="30"/>
      <c r="CE377" s="30"/>
      <c r="CF377" s="30"/>
      <c r="CG377" s="30"/>
      <c r="CH377" s="30"/>
      <c r="CI377" s="30"/>
      <c r="CJ377" s="30"/>
      <c r="CK377" s="30"/>
      <c r="CL377" s="30"/>
      <c r="CM377" s="30"/>
      <c r="CN377" s="30"/>
      <c r="CO377" s="30"/>
      <c r="CP377" s="30"/>
      <c r="CQ377" s="30"/>
      <c r="CR377" s="30"/>
      <c r="CS377" s="30"/>
      <c r="CT377" s="30"/>
      <c r="CU377" s="30"/>
      <c r="CV377" s="30"/>
      <c r="CW377" s="30"/>
      <c r="CX377" s="30"/>
      <c r="CY377" s="30"/>
      <c r="CZ377" s="30"/>
      <c r="DA377" s="30"/>
      <c r="DB377" s="30"/>
      <c r="DC377" s="30"/>
      <c r="DD377" s="30"/>
      <c r="DE377" s="30"/>
      <c r="DF377" s="30"/>
      <c r="DG377" s="30"/>
      <c r="DH377" s="30"/>
      <c r="DI377" s="30"/>
      <c r="DJ377" s="30"/>
      <c r="DK377" s="30"/>
      <c r="DL377" s="30"/>
      <c r="DM377" s="30"/>
      <c r="DN377" s="30"/>
      <c r="DO377" s="30"/>
      <c r="DP377" s="30"/>
      <c r="DQ377" s="30"/>
      <c r="DR377" s="30"/>
      <c r="DS377" s="30"/>
      <c r="DT377" s="30"/>
      <c r="DU377" s="30"/>
      <c r="DV377" s="30"/>
      <c r="DW377" s="30"/>
      <c r="DX377" s="30"/>
      <c r="DY377" s="30"/>
      <c r="DZ377" s="30"/>
      <c r="EA377" s="30"/>
    </row>
    <row r="378" spans="3:131" ht="12.75">
      <c r="C378" s="24"/>
      <c r="D378" s="24"/>
      <c r="E378" s="24"/>
      <c r="F378" s="24"/>
      <c r="G378" s="24"/>
      <c r="H378" s="30"/>
      <c r="I378" s="24"/>
      <c r="J378" s="40"/>
      <c r="K378" s="24"/>
      <c r="L378" s="24"/>
      <c r="M378" s="24"/>
      <c r="N378" s="24"/>
      <c r="O378" s="24"/>
      <c r="P378" s="40"/>
      <c r="Q378" s="24"/>
      <c r="R378" s="24"/>
      <c r="S378" s="24"/>
      <c r="T378" s="24"/>
      <c r="U378" s="24"/>
      <c r="V378" s="40"/>
      <c r="W378" s="29"/>
      <c r="X378" s="40"/>
      <c r="Y378" s="40"/>
      <c r="Z378" s="40"/>
      <c r="AA378" s="40"/>
      <c r="AB378" s="4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c r="BK378" s="30"/>
      <c r="BL378" s="30"/>
      <c r="BM378" s="30"/>
      <c r="BN378" s="30"/>
      <c r="BO378" s="30"/>
      <c r="BP378" s="30"/>
      <c r="BQ378" s="30"/>
      <c r="BR378" s="30"/>
      <c r="BS378" s="30"/>
      <c r="BT378" s="30"/>
      <c r="BU378" s="30"/>
      <c r="BV378" s="30"/>
      <c r="BW378" s="30"/>
      <c r="BX378" s="30"/>
      <c r="BY378" s="30"/>
      <c r="BZ378" s="30"/>
      <c r="CA378" s="30"/>
      <c r="CB378" s="30"/>
      <c r="CC378" s="30"/>
      <c r="CD378" s="30"/>
      <c r="CE378" s="30"/>
      <c r="CF378" s="30"/>
      <c r="CG378" s="30"/>
      <c r="CH378" s="30"/>
      <c r="CI378" s="30"/>
      <c r="CJ378" s="30"/>
      <c r="CK378" s="30"/>
      <c r="CL378" s="30"/>
      <c r="CM378" s="30"/>
      <c r="CN378" s="30"/>
      <c r="CO378" s="30"/>
      <c r="CP378" s="30"/>
      <c r="CQ378" s="30"/>
      <c r="CR378" s="30"/>
      <c r="CS378" s="30"/>
      <c r="CT378" s="30"/>
      <c r="CU378" s="30"/>
      <c r="CV378" s="30"/>
      <c r="CW378" s="30"/>
      <c r="CX378" s="30"/>
      <c r="CY378" s="30"/>
      <c r="CZ378" s="30"/>
      <c r="DA378" s="30"/>
      <c r="DB378" s="30"/>
      <c r="DC378" s="30"/>
      <c r="DD378" s="30"/>
      <c r="DE378" s="30"/>
      <c r="DF378" s="30"/>
      <c r="DG378" s="30"/>
      <c r="DH378" s="30"/>
      <c r="DI378" s="30"/>
      <c r="DJ378" s="30"/>
      <c r="DK378" s="30"/>
      <c r="DL378" s="30"/>
      <c r="DM378" s="30"/>
      <c r="DN378" s="30"/>
      <c r="DO378" s="30"/>
      <c r="DP378" s="30"/>
      <c r="DQ378" s="30"/>
      <c r="DR378" s="30"/>
      <c r="DS378" s="30"/>
      <c r="DT378" s="30"/>
      <c r="DU378" s="30"/>
      <c r="DV378" s="30"/>
      <c r="DW378" s="30"/>
      <c r="DX378" s="30"/>
      <c r="DY378" s="30"/>
      <c r="DZ378" s="30"/>
      <c r="EA378" s="30"/>
    </row>
    <row r="379" spans="3:131" ht="12.75">
      <c r="C379" s="24"/>
      <c r="D379" s="24"/>
      <c r="E379" s="24"/>
      <c r="F379" s="24"/>
      <c r="G379" s="24"/>
      <c r="H379" s="30"/>
      <c r="I379" s="24"/>
      <c r="J379" s="40"/>
      <c r="K379" s="24"/>
      <c r="L379" s="24"/>
      <c r="M379" s="24"/>
      <c r="N379" s="24"/>
      <c r="O379" s="24"/>
      <c r="P379" s="40"/>
      <c r="Q379" s="24"/>
      <c r="R379" s="24"/>
      <c r="S379" s="24"/>
      <c r="T379" s="24"/>
      <c r="U379" s="24"/>
      <c r="V379" s="40"/>
      <c r="W379" s="29"/>
      <c r="X379" s="40"/>
      <c r="Y379" s="40"/>
      <c r="Z379" s="40"/>
      <c r="AA379" s="40"/>
      <c r="AB379" s="4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c r="BK379" s="30"/>
      <c r="BL379" s="30"/>
      <c r="BM379" s="30"/>
      <c r="BN379" s="30"/>
      <c r="BO379" s="30"/>
      <c r="BP379" s="30"/>
      <c r="BQ379" s="30"/>
      <c r="BR379" s="30"/>
      <c r="BS379" s="30"/>
      <c r="BT379" s="30"/>
      <c r="BU379" s="30"/>
      <c r="BV379" s="30"/>
      <c r="BW379" s="30"/>
      <c r="BX379" s="30"/>
      <c r="BY379" s="30"/>
      <c r="BZ379" s="30"/>
      <c r="CA379" s="30"/>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row>
    <row r="380" spans="3:131" ht="12.75">
      <c r="C380" s="24"/>
      <c r="D380" s="24"/>
      <c r="E380" s="24"/>
      <c r="F380" s="24"/>
      <c r="G380" s="24"/>
      <c r="H380" s="30"/>
      <c r="I380" s="24"/>
      <c r="J380" s="40"/>
      <c r="K380" s="24"/>
      <c r="L380" s="24"/>
      <c r="M380" s="24"/>
      <c r="N380" s="24"/>
      <c r="O380" s="24"/>
      <c r="P380" s="40"/>
      <c r="Q380" s="24"/>
      <c r="R380" s="24"/>
      <c r="S380" s="24"/>
      <c r="T380" s="24"/>
      <c r="U380" s="24"/>
      <c r="V380" s="40"/>
      <c r="W380" s="29"/>
      <c r="X380" s="40"/>
      <c r="Y380" s="40"/>
      <c r="Z380" s="40"/>
      <c r="AA380" s="40"/>
      <c r="AB380" s="4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c r="AY380" s="30"/>
      <c r="AZ380" s="30"/>
      <c r="BA380" s="30"/>
      <c r="BB380" s="30"/>
      <c r="BC380" s="30"/>
      <c r="BD380" s="30"/>
      <c r="BE380" s="30"/>
      <c r="BF380" s="30"/>
      <c r="BG380" s="30"/>
      <c r="BH380" s="30"/>
      <c r="BI380" s="30"/>
      <c r="BJ380" s="30"/>
      <c r="BK380" s="30"/>
      <c r="BL380" s="30"/>
      <c r="BM380" s="30"/>
      <c r="BN380" s="30"/>
      <c r="BO380" s="30"/>
      <c r="BP380" s="30"/>
      <c r="BQ380" s="30"/>
      <c r="BR380" s="30"/>
      <c r="BS380" s="30"/>
      <c r="BT380" s="30"/>
      <c r="BU380" s="30"/>
      <c r="BV380" s="30"/>
      <c r="BW380" s="30"/>
      <c r="BX380" s="30"/>
      <c r="BY380" s="30"/>
      <c r="BZ380" s="30"/>
      <c r="CA380" s="30"/>
      <c r="CB380" s="30"/>
      <c r="CC380" s="30"/>
      <c r="CD380" s="30"/>
      <c r="CE380" s="30"/>
      <c r="CF380" s="30"/>
      <c r="CG380" s="30"/>
      <c r="CH380" s="30"/>
      <c r="CI380" s="30"/>
      <c r="CJ380" s="30"/>
      <c r="CK380" s="30"/>
      <c r="CL380" s="30"/>
      <c r="CM380" s="30"/>
      <c r="CN380" s="30"/>
      <c r="CO380" s="30"/>
      <c r="CP380" s="30"/>
      <c r="CQ380" s="30"/>
      <c r="CR380" s="30"/>
      <c r="CS380" s="30"/>
      <c r="CT380" s="30"/>
      <c r="CU380" s="30"/>
      <c r="CV380" s="30"/>
      <c r="CW380" s="30"/>
      <c r="CX380" s="30"/>
      <c r="CY380" s="30"/>
      <c r="CZ380" s="30"/>
      <c r="DA380" s="30"/>
      <c r="DB380" s="30"/>
      <c r="DC380" s="30"/>
      <c r="DD380" s="30"/>
      <c r="DE380" s="30"/>
      <c r="DF380" s="30"/>
      <c r="DG380" s="30"/>
      <c r="DH380" s="30"/>
      <c r="DI380" s="30"/>
      <c r="DJ380" s="30"/>
      <c r="DK380" s="30"/>
      <c r="DL380" s="30"/>
      <c r="DM380" s="30"/>
      <c r="DN380" s="30"/>
      <c r="DO380" s="30"/>
      <c r="DP380" s="30"/>
      <c r="DQ380" s="30"/>
      <c r="DR380" s="30"/>
      <c r="DS380" s="30"/>
      <c r="DT380" s="30"/>
      <c r="DU380" s="30"/>
      <c r="DV380" s="30"/>
      <c r="DW380" s="30"/>
      <c r="DX380" s="30"/>
      <c r="DY380" s="30"/>
      <c r="DZ380" s="30"/>
      <c r="EA380" s="30"/>
    </row>
    <row r="381" spans="3:131" ht="12.75">
      <c r="C381" s="24"/>
      <c r="D381" s="24"/>
      <c r="E381" s="24"/>
      <c r="F381" s="24"/>
      <c r="G381" s="24"/>
      <c r="H381" s="30"/>
      <c r="I381" s="24"/>
      <c r="J381" s="40"/>
      <c r="K381" s="24"/>
      <c r="L381" s="24"/>
      <c r="M381" s="24"/>
      <c r="N381" s="24"/>
      <c r="O381" s="24"/>
      <c r="P381" s="40"/>
      <c r="Q381" s="24"/>
      <c r="R381" s="24"/>
      <c r="S381" s="24"/>
      <c r="T381" s="24"/>
      <c r="U381" s="24"/>
      <c r="V381" s="40"/>
      <c r="W381" s="29"/>
      <c r="X381" s="40"/>
      <c r="Y381" s="40"/>
      <c r="Z381" s="40"/>
      <c r="AA381" s="40"/>
      <c r="AB381" s="4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c r="BJ381" s="30"/>
      <c r="BK381" s="30"/>
      <c r="BL381" s="30"/>
      <c r="BM381" s="30"/>
      <c r="BN381" s="30"/>
      <c r="BO381" s="30"/>
      <c r="BP381" s="30"/>
      <c r="BQ381" s="30"/>
      <c r="BR381" s="30"/>
      <c r="BS381" s="30"/>
      <c r="BT381" s="30"/>
      <c r="BU381" s="30"/>
      <c r="BV381" s="30"/>
      <c r="BW381" s="30"/>
      <c r="BX381" s="30"/>
      <c r="BY381" s="30"/>
      <c r="BZ381" s="30"/>
      <c r="CA381" s="30"/>
      <c r="CB381" s="30"/>
      <c r="CC381" s="30"/>
      <c r="CD381" s="30"/>
      <c r="CE381" s="30"/>
      <c r="CF381" s="30"/>
      <c r="CG381" s="30"/>
      <c r="CH381" s="30"/>
      <c r="CI381" s="30"/>
      <c r="CJ381" s="30"/>
      <c r="CK381" s="30"/>
      <c r="CL381" s="30"/>
      <c r="CM381" s="30"/>
      <c r="CN381" s="30"/>
      <c r="CO381" s="30"/>
      <c r="CP381" s="30"/>
      <c r="CQ381" s="30"/>
      <c r="CR381" s="30"/>
      <c r="CS381" s="30"/>
      <c r="CT381" s="30"/>
      <c r="CU381" s="30"/>
      <c r="CV381" s="30"/>
      <c r="CW381" s="30"/>
      <c r="CX381" s="30"/>
      <c r="CY381" s="30"/>
      <c r="CZ381" s="30"/>
      <c r="DA381" s="30"/>
      <c r="DB381" s="30"/>
      <c r="DC381" s="30"/>
      <c r="DD381" s="30"/>
      <c r="DE381" s="30"/>
      <c r="DF381" s="30"/>
      <c r="DG381" s="30"/>
      <c r="DH381" s="30"/>
      <c r="DI381" s="30"/>
      <c r="DJ381" s="30"/>
      <c r="DK381" s="30"/>
      <c r="DL381" s="30"/>
      <c r="DM381" s="30"/>
      <c r="DN381" s="30"/>
      <c r="DO381" s="30"/>
      <c r="DP381" s="30"/>
      <c r="DQ381" s="30"/>
      <c r="DR381" s="30"/>
      <c r="DS381" s="30"/>
      <c r="DT381" s="30"/>
      <c r="DU381" s="30"/>
      <c r="DV381" s="30"/>
      <c r="DW381" s="30"/>
      <c r="DX381" s="30"/>
      <c r="DY381" s="30"/>
      <c r="DZ381" s="30"/>
      <c r="EA381" s="30"/>
    </row>
    <row r="382" spans="3:131" ht="12.75">
      <c r="C382" s="24"/>
      <c r="D382" s="24"/>
      <c r="E382" s="24"/>
      <c r="F382" s="24"/>
      <c r="G382" s="24"/>
      <c r="H382" s="30"/>
      <c r="I382" s="24"/>
      <c r="J382" s="40"/>
      <c r="K382" s="24"/>
      <c r="L382" s="24"/>
      <c r="M382" s="24"/>
      <c r="N382" s="24"/>
      <c r="O382" s="24"/>
      <c r="P382" s="40"/>
      <c r="Q382" s="24"/>
      <c r="R382" s="24"/>
      <c r="S382" s="24"/>
      <c r="T382" s="24"/>
      <c r="U382" s="24"/>
      <c r="V382" s="40"/>
      <c r="W382" s="29"/>
      <c r="X382" s="40"/>
      <c r="Y382" s="40"/>
      <c r="Z382" s="40"/>
      <c r="AA382" s="40"/>
      <c r="AB382" s="4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c r="AY382" s="30"/>
      <c r="AZ382" s="30"/>
      <c r="BA382" s="30"/>
      <c r="BB382" s="30"/>
      <c r="BC382" s="30"/>
      <c r="BD382" s="30"/>
      <c r="BE382" s="30"/>
      <c r="BF382" s="30"/>
      <c r="BG382" s="30"/>
      <c r="BH382" s="30"/>
      <c r="BI382" s="30"/>
      <c r="BJ382" s="30"/>
      <c r="BK382" s="30"/>
      <c r="BL382" s="30"/>
      <c r="BM382" s="30"/>
      <c r="BN382" s="30"/>
      <c r="BO382" s="30"/>
      <c r="BP382" s="30"/>
      <c r="BQ382" s="30"/>
      <c r="BR382" s="30"/>
      <c r="BS382" s="30"/>
      <c r="BT382" s="30"/>
      <c r="BU382" s="30"/>
      <c r="BV382" s="30"/>
      <c r="BW382" s="30"/>
      <c r="BX382" s="30"/>
      <c r="BY382" s="30"/>
      <c r="BZ382" s="30"/>
      <c r="CA382" s="30"/>
      <c r="CB382" s="30"/>
      <c r="CC382" s="30"/>
      <c r="CD382" s="30"/>
      <c r="CE382" s="30"/>
      <c r="CF382" s="30"/>
      <c r="CG382" s="30"/>
      <c r="CH382" s="30"/>
      <c r="CI382" s="30"/>
      <c r="CJ382" s="30"/>
      <c r="CK382" s="30"/>
      <c r="CL382" s="30"/>
      <c r="CM382" s="30"/>
      <c r="CN382" s="30"/>
      <c r="CO382" s="30"/>
      <c r="CP382" s="30"/>
      <c r="CQ382" s="30"/>
      <c r="CR382" s="30"/>
      <c r="CS382" s="30"/>
      <c r="CT382" s="30"/>
      <c r="CU382" s="30"/>
      <c r="CV382" s="30"/>
      <c r="CW382" s="30"/>
      <c r="CX382" s="30"/>
      <c r="CY382" s="30"/>
      <c r="CZ382" s="30"/>
      <c r="DA382" s="30"/>
      <c r="DB382" s="30"/>
      <c r="DC382" s="30"/>
      <c r="DD382" s="30"/>
      <c r="DE382" s="30"/>
      <c r="DF382" s="30"/>
      <c r="DG382" s="30"/>
      <c r="DH382" s="30"/>
      <c r="DI382" s="30"/>
      <c r="DJ382" s="30"/>
      <c r="DK382" s="30"/>
      <c r="DL382" s="30"/>
      <c r="DM382" s="30"/>
      <c r="DN382" s="30"/>
      <c r="DO382" s="30"/>
      <c r="DP382" s="30"/>
      <c r="DQ382" s="30"/>
      <c r="DR382" s="30"/>
      <c r="DS382" s="30"/>
      <c r="DT382" s="30"/>
      <c r="DU382" s="30"/>
      <c r="DV382" s="30"/>
      <c r="DW382" s="30"/>
      <c r="DX382" s="30"/>
      <c r="DY382" s="30"/>
      <c r="DZ382" s="30"/>
      <c r="EA382" s="30"/>
    </row>
    <row r="383" spans="3:131" ht="12.75">
      <c r="C383" s="24"/>
      <c r="D383" s="24"/>
      <c r="E383" s="24"/>
      <c r="F383" s="24"/>
      <c r="G383" s="24"/>
      <c r="H383" s="30"/>
      <c r="I383" s="24"/>
      <c r="J383" s="40"/>
      <c r="K383" s="24"/>
      <c r="L383" s="24"/>
      <c r="M383" s="24"/>
      <c r="N383" s="24"/>
      <c r="O383" s="24"/>
      <c r="P383" s="40"/>
      <c r="Q383" s="24"/>
      <c r="R383" s="24"/>
      <c r="S383" s="24"/>
      <c r="T383" s="24"/>
      <c r="U383" s="24"/>
      <c r="V383" s="40"/>
      <c r="W383" s="29"/>
      <c r="X383" s="40"/>
      <c r="Y383" s="40"/>
      <c r="Z383" s="40"/>
      <c r="AA383" s="40"/>
      <c r="AB383" s="4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c r="AY383" s="30"/>
      <c r="AZ383" s="30"/>
      <c r="BA383" s="30"/>
      <c r="BB383" s="30"/>
      <c r="BC383" s="30"/>
      <c r="BD383" s="30"/>
      <c r="BE383" s="30"/>
      <c r="BF383" s="30"/>
      <c r="BG383" s="30"/>
      <c r="BH383" s="30"/>
      <c r="BI383" s="30"/>
      <c r="BJ383" s="30"/>
      <c r="BK383" s="30"/>
      <c r="BL383" s="30"/>
      <c r="BM383" s="30"/>
      <c r="BN383" s="30"/>
      <c r="BO383" s="30"/>
      <c r="BP383" s="30"/>
      <c r="BQ383" s="30"/>
      <c r="BR383" s="30"/>
      <c r="BS383" s="30"/>
      <c r="BT383" s="30"/>
      <c r="BU383" s="30"/>
      <c r="BV383" s="30"/>
      <c r="BW383" s="30"/>
      <c r="BX383" s="30"/>
      <c r="BY383" s="30"/>
      <c r="BZ383" s="30"/>
      <c r="CA383" s="30"/>
      <c r="CB383" s="30"/>
      <c r="CC383" s="30"/>
      <c r="CD383" s="30"/>
      <c r="CE383" s="30"/>
      <c r="CF383" s="30"/>
      <c r="CG383" s="30"/>
      <c r="CH383" s="30"/>
      <c r="CI383" s="30"/>
      <c r="CJ383" s="30"/>
      <c r="CK383" s="30"/>
      <c r="CL383" s="30"/>
      <c r="CM383" s="30"/>
      <c r="CN383" s="30"/>
      <c r="CO383" s="30"/>
      <c r="CP383" s="30"/>
      <c r="CQ383" s="30"/>
      <c r="CR383" s="30"/>
      <c r="CS383" s="30"/>
      <c r="CT383" s="30"/>
      <c r="CU383" s="30"/>
      <c r="CV383" s="30"/>
      <c r="CW383" s="30"/>
      <c r="CX383" s="30"/>
      <c r="CY383" s="30"/>
      <c r="CZ383" s="30"/>
      <c r="DA383" s="30"/>
      <c r="DB383" s="30"/>
      <c r="DC383" s="30"/>
      <c r="DD383" s="30"/>
      <c r="DE383" s="30"/>
      <c r="DF383" s="30"/>
      <c r="DG383" s="30"/>
      <c r="DH383" s="30"/>
      <c r="DI383" s="30"/>
      <c r="DJ383" s="30"/>
      <c r="DK383" s="30"/>
      <c r="DL383" s="30"/>
      <c r="DM383" s="30"/>
      <c r="DN383" s="30"/>
      <c r="DO383" s="30"/>
      <c r="DP383" s="30"/>
      <c r="DQ383" s="30"/>
      <c r="DR383" s="30"/>
      <c r="DS383" s="30"/>
      <c r="DT383" s="30"/>
      <c r="DU383" s="30"/>
      <c r="DV383" s="30"/>
      <c r="DW383" s="30"/>
      <c r="DX383" s="30"/>
      <c r="DY383" s="30"/>
      <c r="DZ383" s="30"/>
      <c r="EA383" s="30"/>
    </row>
    <row r="384" spans="3:131" ht="12.75">
      <c r="C384" s="24"/>
      <c r="D384" s="24"/>
      <c r="E384" s="24"/>
      <c r="F384" s="24"/>
      <c r="G384" s="24"/>
      <c r="H384" s="30"/>
      <c r="I384" s="24"/>
      <c r="J384" s="40"/>
      <c r="K384" s="24"/>
      <c r="L384" s="24"/>
      <c r="M384" s="24"/>
      <c r="N384" s="24"/>
      <c r="O384" s="24"/>
      <c r="P384" s="40"/>
      <c r="Q384" s="24"/>
      <c r="R384" s="24"/>
      <c r="S384" s="24"/>
      <c r="T384" s="24"/>
      <c r="U384" s="24"/>
      <c r="V384" s="40"/>
      <c r="W384" s="29"/>
      <c r="X384" s="40"/>
      <c r="Y384" s="40"/>
      <c r="Z384" s="40"/>
      <c r="AA384" s="40"/>
      <c r="AB384" s="4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c r="AY384" s="30"/>
      <c r="AZ384" s="30"/>
      <c r="BA384" s="30"/>
      <c r="BB384" s="30"/>
      <c r="BC384" s="30"/>
      <c r="BD384" s="30"/>
      <c r="BE384" s="30"/>
      <c r="BF384" s="30"/>
      <c r="BG384" s="30"/>
      <c r="BH384" s="30"/>
      <c r="BI384" s="30"/>
      <c r="BJ384" s="30"/>
      <c r="BK384" s="30"/>
      <c r="BL384" s="30"/>
      <c r="BM384" s="30"/>
      <c r="BN384" s="30"/>
      <c r="BO384" s="30"/>
      <c r="BP384" s="30"/>
      <c r="BQ384" s="30"/>
      <c r="BR384" s="30"/>
      <c r="BS384" s="30"/>
      <c r="BT384" s="30"/>
      <c r="BU384" s="30"/>
      <c r="BV384" s="30"/>
      <c r="BW384" s="30"/>
      <c r="BX384" s="30"/>
      <c r="BY384" s="30"/>
      <c r="BZ384" s="30"/>
      <c r="CA384" s="30"/>
      <c r="CB384" s="30"/>
      <c r="CC384" s="30"/>
      <c r="CD384" s="30"/>
      <c r="CE384" s="30"/>
      <c r="CF384" s="30"/>
      <c r="CG384" s="30"/>
      <c r="CH384" s="30"/>
      <c r="CI384" s="30"/>
      <c r="CJ384" s="30"/>
      <c r="CK384" s="30"/>
      <c r="CL384" s="30"/>
      <c r="CM384" s="30"/>
      <c r="CN384" s="30"/>
      <c r="CO384" s="30"/>
      <c r="CP384" s="30"/>
      <c r="CQ384" s="30"/>
      <c r="CR384" s="30"/>
      <c r="CS384" s="30"/>
      <c r="CT384" s="30"/>
      <c r="CU384" s="30"/>
      <c r="CV384" s="30"/>
      <c r="CW384" s="30"/>
      <c r="CX384" s="30"/>
      <c r="CY384" s="30"/>
      <c r="CZ384" s="30"/>
      <c r="DA384" s="30"/>
      <c r="DB384" s="30"/>
      <c r="DC384" s="30"/>
      <c r="DD384" s="30"/>
      <c r="DE384" s="30"/>
      <c r="DF384" s="30"/>
      <c r="DG384" s="30"/>
      <c r="DH384" s="30"/>
      <c r="DI384" s="30"/>
      <c r="DJ384" s="30"/>
      <c r="DK384" s="30"/>
      <c r="DL384" s="30"/>
      <c r="DM384" s="30"/>
      <c r="DN384" s="30"/>
      <c r="DO384" s="30"/>
      <c r="DP384" s="30"/>
      <c r="DQ384" s="30"/>
      <c r="DR384" s="30"/>
      <c r="DS384" s="30"/>
      <c r="DT384" s="30"/>
      <c r="DU384" s="30"/>
      <c r="DV384" s="30"/>
      <c r="DW384" s="30"/>
      <c r="DX384" s="30"/>
      <c r="DY384" s="30"/>
      <c r="DZ384" s="30"/>
      <c r="EA384" s="30"/>
    </row>
    <row r="385" spans="3:131" ht="12.75">
      <c r="C385" s="24"/>
      <c r="D385" s="24"/>
      <c r="E385" s="24"/>
      <c r="F385" s="24"/>
      <c r="G385" s="24"/>
      <c r="H385" s="30"/>
      <c r="I385" s="24"/>
      <c r="J385" s="40"/>
      <c r="K385" s="24"/>
      <c r="L385" s="24"/>
      <c r="M385" s="24"/>
      <c r="N385" s="24"/>
      <c r="O385" s="24"/>
      <c r="P385" s="40"/>
      <c r="Q385" s="24"/>
      <c r="R385" s="24"/>
      <c r="S385" s="24"/>
      <c r="T385" s="24"/>
      <c r="U385" s="24"/>
      <c r="V385" s="40"/>
      <c r="W385" s="29"/>
      <c r="X385" s="40"/>
      <c r="Y385" s="40"/>
      <c r="Z385" s="40"/>
      <c r="AA385" s="40"/>
      <c r="AB385" s="4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c r="BK385" s="30"/>
      <c r="BL385" s="30"/>
      <c r="BM385" s="30"/>
      <c r="BN385" s="30"/>
      <c r="BO385" s="30"/>
      <c r="BP385" s="30"/>
      <c r="BQ385" s="30"/>
      <c r="BR385" s="30"/>
      <c r="BS385" s="30"/>
      <c r="BT385" s="30"/>
      <c r="BU385" s="30"/>
      <c r="BV385" s="30"/>
      <c r="BW385" s="30"/>
      <c r="BX385" s="30"/>
      <c r="BY385" s="30"/>
      <c r="BZ385" s="30"/>
      <c r="CA385" s="30"/>
      <c r="CB385" s="30"/>
      <c r="CC385" s="30"/>
      <c r="CD385" s="30"/>
      <c r="CE385" s="30"/>
      <c r="CF385" s="30"/>
      <c r="CG385" s="30"/>
      <c r="CH385" s="30"/>
      <c r="CI385" s="30"/>
      <c r="CJ385" s="30"/>
      <c r="CK385" s="30"/>
      <c r="CL385" s="30"/>
      <c r="CM385" s="30"/>
      <c r="CN385" s="30"/>
      <c r="CO385" s="30"/>
      <c r="CP385" s="30"/>
      <c r="CQ385" s="30"/>
      <c r="CR385" s="30"/>
      <c r="CS385" s="30"/>
      <c r="CT385" s="30"/>
      <c r="CU385" s="30"/>
      <c r="CV385" s="30"/>
      <c r="CW385" s="30"/>
      <c r="CX385" s="30"/>
      <c r="CY385" s="30"/>
      <c r="CZ385" s="30"/>
      <c r="DA385" s="30"/>
      <c r="DB385" s="30"/>
      <c r="DC385" s="30"/>
      <c r="DD385" s="30"/>
      <c r="DE385" s="30"/>
      <c r="DF385" s="30"/>
      <c r="DG385" s="30"/>
      <c r="DH385" s="30"/>
      <c r="DI385" s="30"/>
      <c r="DJ385" s="30"/>
      <c r="DK385" s="30"/>
      <c r="DL385" s="30"/>
      <c r="DM385" s="30"/>
      <c r="DN385" s="30"/>
      <c r="DO385" s="30"/>
      <c r="DP385" s="30"/>
      <c r="DQ385" s="30"/>
      <c r="DR385" s="30"/>
      <c r="DS385" s="30"/>
      <c r="DT385" s="30"/>
      <c r="DU385" s="30"/>
      <c r="DV385" s="30"/>
      <c r="DW385" s="30"/>
      <c r="DX385" s="30"/>
      <c r="DY385" s="30"/>
      <c r="DZ385" s="30"/>
      <c r="EA385" s="30"/>
    </row>
    <row r="386" spans="3:131" ht="12.75">
      <c r="C386" s="24"/>
      <c r="D386" s="24"/>
      <c r="E386" s="24"/>
      <c r="F386" s="24"/>
      <c r="G386" s="24"/>
      <c r="H386" s="30"/>
      <c r="I386" s="24"/>
      <c r="J386" s="40"/>
      <c r="K386" s="24"/>
      <c r="L386" s="24"/>
      <c r="M386" s="24"/>
      <c r="N386" s="24"/>
      <c r="O386" s="24"/>
      <c r="P386" s="40"/>
      <c r="Q386" s="24"/>
      <c r="R386" s="24"/>
      <c r="S386" s="24"/>
      <c r="T386" s="24"/>
      <c r="U386" s="24"/>
      <c r="V386" s="40"/>
      <c r="W386" s="29"/>
      <c r="X386" s="40"/>
      <c r="Y386" s="40"/>
      <c r="Z386" s="40"/>
      <c r="AA386" s="40"/>
      <c r="AB386" s="4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30"/>
      <c r="BA386" s="30"/>
      <c r="BB386" s="30"/>
      <c r="BC386" s="30"/>
      <c r="BD386" s="30"/>
      <c r="BE386" s="30"/>
      <c r="BF386" s="30"/>
      <c r="BG386" s="30"/>
      <c r="BH386" s="30"/>
      <c r="BI386" s="30"/>
      <c r="BJ386" s="30"/>
      <c r="BK386" s="30"/>
      <c r="BL386" s="30"/>
      <c r="BM386" s="30"/>
      <c r="BN386" s="30"/>
      <c r="BO386" s="30"/>
      <c r="BP386" s="30"/>
      <c r="BQ386" s="30"/>
      <c r="BR386" s="30"/>
      <c r="BS386" s="30"/>
      <c r="BT386" s="30"/>
      <c r="BU386" s="30"/>
      <c r="BV386" s="30"/>
      <c r="BW386" s="30"/>
      <c r="BX386" s="30"/>
      <c r="BY386" s="30"/>
      <c r="BZ386" s="30"/>
      <c r="CA386" s="30"/>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c r="EA386" s="30"/>
    </row>
    <row r="387" spans="3:131" ht="12.75">
      <c r="C387" s="24"/>
      <c r="D387" s="24"/>
      <c r="E387" s="24"/>
      <c r="F387" s="24"/>
      <c r="G387" s="24"/>
      <c r="H387" s="30"/>
      <c r="I387" s="24"/>
      <c r="J387" s="40"/>
      <c r="K387" s="24"/>
      <c r="L387" s="24"/>
      <c r="M387" s="24"/>
      <c r="N387" s="24"/>
      <c r="O387" s="24"/>
      <c r="P387" s="40"/>
      <c r="Q387" s="24"/>
      <c r="R387" s="24"/>
      <c r="S387" s="24"/>
      <c r="T387" s="24"/>
      <c r="U387" s="24"/>
      <c r="V387" s="40"/>
      <c r="W387" s="29"/>
      <c r="X387" s="40"/>
      <c r="Y387" s="40"/>
      <c r="Z387" s="40"/>
      <c r="AA387" s="40"/>
      <c r="AB387" s="4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c r="AY387" s="30"/>
      <c r="AZ387" s="30"/>
      <c r="BA387" s="30"/>
      <c r="BB387" s="30"/>
      <c r="BC387" s="30"/>
      <c r="BD387" s="30"/>
      <c r="BE387" s="30"/>
      <c r="BF387" s="30"/>
      <c r="BG387" s="30"/>
      <c r="BH387" s="30"/>
      <c r="BI387" s="30"/>
      <c r="BJ387" s="30"/>
      <c r="BK387" s="30"/>
      <c r="BL387" s="30"/>
      <c r="BM387" s="30"/>
      <c r="BN387" s="30"/>
      <c r="BO387" s="30"/>
      <c r="BP387" s="30"/>
      <c r="BQ387" s="30"/>
      <c r="BR387" s="30"/>
      <c r="BS387" s="30"/>
      <c r="BT387" s="30"/>
      <c r="BU387" s="30"/>
      <c r="BV387" s="30"/>
      <c r="BW387" s="30"/>
      <c r="BX387" s="30"/>
      <c r="BY387" s="30"/>
      <c r="BZ387" s="30"/>
      <c r="CA387" s="30"/>
      <c r="CB387" s="30"/>
      <c r="CC387" s="30"/>
      <c r="CD387" s="30"/>
      <c r="CE387" s="30"/>
      <c r="CF387" s="30"/>
      <c r="CG387" s="30"/>
      <c r="CH387" s="30"/>
      <c r="CI387" s="30"/>
      <c r="CJ387" s="30"/>
      <c r="CK387" s="30"/>
      <c r="CL387" s="30"/>
      <c r="CM387" s="30"/>
      <c r="CN387" s="30"/>
      <c r="CO387" s="30"/>
      <c r="CP387" s="30"/>
      <c r="CQ387" s="30"/>
      <c r="CR387" s="30"/>
      <c r="CS387" s="30"/>
      <c r="CT387" s="30"/>
      <c r="CU387" s="30"/>
      <c r="CV387" s="30"/>
      <c r="CW387" s="30"/>
      <c r="CX387" s="30"/>
      <c r="CY387" s="30"/>
      <c r="CZ387" s="30"/>
      <c r="DA387" s="30"/>
      <c r="DB387" s="30"/>
      <c r="DC387" s="30"/>
      <c r="DD387" s="30"/>
      <c r="DE387" s="30"/>
      <c r="DF387" s="30"/>
      <c r="DG387" s="30"/>
      <c r="DH387" s="30"/>
      <c r="DI387" s="30"/>
      <c r="DJ387" s="30"/>
      <c r="DK387" s="30"/>
      <c r="DL387" s="30"/>
      <c r="DM387" s="30"/>
      <c r="DN387" s="30"/>
      <c r="DO387" s="30"/>
      <c r="DP387" s="30"/>
      <c r="DQ387" s="30"/>
      <c r="DR387" s="30"/>
      <c r="DS387" s="30"/>
      <c r="DT387" s="30"/>
      <c r="DU387" s="30"/>
      <c r="DV387" s="30"/>
      <c r="DW387" s="30"/>
      <c r="DX387" s="30"/>
      <c r="DY387" s="30"/>
      <c r="DZ387" s="30"/>
      <c r="EA387" s="30"/>
    </row>
    <row r="388" spans="3:131" ht="12.75">
      <c r="C388" s="24"/>
      <c r="D388" s="24"/>
      <c r="E388" s="24"/>
      <c r="F388" s="24"/>
      <c r="G388" s="24"/>
      <c r="H388" s="30"/>
      <c r="I388" s="24"/>
      <c r="J388" s="40"/>
      <c r="K388" s="24"/>
      <c r="L388" s="24"/>
      <c r="M388" s="24"/>
      <c r="N388" s="24"/>
      <c r="O388" s="24"/>
      <c r="P388" s="40"/>
      <c r="Q388" s="24"/>
      <c r="R388" s="24"/>
      <c r="S388" s="24"/>
      <c r="T388" s="24"/>
      <c r="U388" s="24"/>
      <c r="V388" s="40"/>
      <c r="W388" s="29"/>
      <c r="X388" s="40"/>
      <c r="Y388" s="40"/>
      <c r="Z388" s="40"/>
      <c r="AA388" s="40"/>
      <c r="AB388" s="4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c r="AY388" s="30"/>
      <c r="AZ388" s="30"/>
      <c r="BA388" s="30"/>
      <c r="BB388" s="30"/>
      <c r="BC388" s="30"/>
      <c r="BD388" s="30"/>
      <c r="BE388" s="30"/>
      <c r="BF388" s="30"/>
      <c r="BG388" s="30"/>
      <c r="BH388" s="30"/>
      <c r="BI388" s="30"/>
      <c r="BJ388" s="30"/>
      <c r="BK388" s="30"/>
      <c r="BL388" s="30"/>
      <c r="BM388" s="30"/>
      <c r="BN388" s="30"/>
      <c r="BO388" s="30"/>
      <c r="BP388" s="30"/>
      <c r="BQ388" s="30"/>
      <c r="BR388" s="30"/>
      <c r="BS388" s="30"/>
      <c r="BT388" s="30"/>
      <c r="BU388" s="30"/>
      <c r="BV388" s="30"/>
      <c r="BW388" s="30"/>
      <c r="BX388" s="30"/>
      <c r="BY388" s="30"/>
      <c r="BZ388" s="30"/>
      <c r="CA388" s="30"/>
      <c r="CB388" s="30"/>
      <c r="CC388" s="30"/>
      <c r="CD388" s="30"/>
      <c r="CE388" s="30"/>
      <c r="CF388" s="30"/>
      <c r="CG388" s="30"/>
      <c r="CH388" s="30"/>
      <c r="CI388" s="30"/>
      <c r="CJ388" s="30"/>
      <c r="CK388" s="30"/>
      <c r="CL388" s="30"/>
      <c r="CM388" s="30"/>
      <c r="CN388" s="30"/>
      <c r="CO388" s="30"/>
      <c r="CP388" s="30"/>
      <c r="CQ388" s="30"/>
      <c r="CR388" s="30"/>
      <c r="CS388" s="30"/>
      <c r="CT388" s="30"/>
      <c r="CU388" s="30"/>
      <c r="CV388" s="30"/>
      <c r="CW388" s="30"/>
      <c r="CX388" s="30"/>
      <c r="CY388" s="30"/>
      <c r="CZ388" s="30"/>
      <c r="DA388" s="30"/>
      <c r="DB388" s="30"/>
      <c r="DC388" s="30"/>
      <c r="DD388" s="30"/>
      <c r="DE388" s="30"/>
      <c r="DF388" s="30"/>
      <c r="DG388" s="30"/>
      <c r="DH388" s="30"/>
      <c r="DI388" s="30"/>
      <c r="DJ388" s="30"/>
      <c r="DK388" s="30"/>
      <c r="DL388" s="30"/>
      <c r="DM388" s="30"/>
      <c r="DN388" s="30"/>
      <c r="DO388" s="30"/>
      <c r="DP388" s="30"/>
      <c r="DQ388" s="30"/>
      <c r="DR388" s="30"/>
      <c r="DS388" s="30"/>
      <c r="DT388" s="30"/>
      <c r="DU388" s="30"/>
      <c r="DV388" s="30"/>
      <c r="DW388" s="30"/>
      <c r="DX388" s="30"/>
      <c r="DY388" s="30"/>
      <c r="DZ388" s="30"/>
      <c r="EA388" s="30"/>
    </row>
    <row r="389" spans="3:131" ht="12.75">
      <c r="C389" s="24"/>
      <c r="D389" s="24"/>
      <c r="E389" s="24"/>
      <c r="F389" s="24"/>
      <c r="G389" s="24"/>
      <c r="H389" s="30"/>
      <c r="I389" s="24"/>
      <c r="J389" s="40"/>
      <c r="K389" s="24"/>
      <c r="L389" s="24"/>
      <c r="M389" s="24"/>
      <c r="N389" s="24"/>
      <c r="O389" s="24"/>
      <c r="P389" s="40"/>
      <c r="Q389" s="24"/>
      <c r="R389" s="24"/>
      <c r="S389" s="24"/>
      <c r="T389" s="24"/>
      <c r="U389" s="24"/>
      <c r="V389" s="40"/>
      <c r="W389" s="29"/>
      <c r="X389" s="40"/>
      <c r="Y389" s="40"/>
      <c r="Z389" s="40"/>
      <c r="AA389" s="40"/>
      <c r="AB389" s="4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c r="BK389" s="30"/>
      <c r="BL389" s="30"/>
      <c r="BM389" s="30"/>
      <c r="BN389" s="30"/>
      <c r="BO389" s="30"/>
      <c r="BP389" s="30"/>
      <c r="BQ389" s="30"/>
      <c r="BR389" s="30"/>
      <c r="BS389" s="30"/>
      <c r="BT389" s="30"/>
      <c r="BU389" s="30"/>
      <c r="BV389" s="30"/>
      <c r="BW389" s="30"/>
      <c r="BX389" s="30"/>
      <c r="BY389" s="30"/>
      <c r="BZ389" s="30"/>
      <c r="CA389" s="30"/>
      <c r="CB389" s="30"/>
      <c r="CC389" s="30"/>
      <c r="CD389" s="30"/>
      <c r="CE389" s="30"/>
      <c r="CF389" s="30"/>
      <c r="CG389" s="30"/>
      <c r="CH389" s="30"/>
      <c r="CI389" s="30"/>
      <c r="CJ389" s="30"/>
      <c r="CK389" s="30"/>
      <c r="CL389" s="30"/>
      <c r="CM389" s="30"/>
      <c r="CN389" s="30"/>
      <c r="CO389" s="30"/>
      <c r="CP389" s="30"/>
      <c r="CQ389" s="30"/>
      <c r="CR389" s="30"/>
      <c r="CS389" s="30"/>
      <c r="CT389" s="30"/>
      <c r="CU389" s="30"/>
      <c r="CV389" s="30"/>
      <c r="CW389" s="30"/>
      <c r="CX389" s="30"/>
      <c r="CY389" s="30"/>
      <c r="CZ389" s="30"/>
      <c r="DA389" s="30"/>
      <c r="DB389" s="30"/>
      <c r="DC389" s="30"/>
      <c r="DD389" s="30"/>
      <c r="DE389" s="30"/>
      <c r="DF389" s="30"/>
      <c r="DG389" s="30"/>
      <c r="DH389" s="30"/>
      <c r="DI389" s="30"/>
      <c r="DJ389" s="30"/>
      <c r="DK389" s="30"/>
      <c r="DL389" s="30"/>
      <c r="DM389" s="30"/>
      <c r="DN389" s="30"/>
      <c r="DO389" s="30"/>
      <c r="DP389" s="30"/>
      <c r="DQ389" s="30"/>
      <c r="DR389" s="30"/>
      <c r="DS389" s="30"/>
      <c r="DT389" s="30"/>
      <c r="DU389" s="30"/>
      <c r="DV389" s="30"/>
      <c r="DW389" s="30"/>
      <c r="DX389" s="30"/>
      <c r="DY389" s="30"/>
      <c r="DZ389" s="30"/>
      <c r="EA389" s="30"/>
    </row>
    <row r="390" spans="3:131" ht="12.75">
      <c r="C390" s="24"/>
      <c r="D390" s="24"/>
      <c r="E390" s="24"/>
      <c r="F390" s="24"/>
      <c r="G390" s="24"/>
      <c r="H390" s="30"/>
      <c r="I390" s="24"/>
      <c r="J390" s="40"/>
      <c r="K390" s="24"/>
      <c r="L390" s="24"/>
      <c r="M390" s="24"/>
      <c r="N390" s="24"/>
      <c r="O390" s="24"/>
      <c r="P390" s="40"/>
      <c r="Q390" s="24"/>
      <c r="R390" s="24"/>
      <c r="S390" s="24"/>
      <c r="T390" s="24"/>
      <c r="U390" s="24"/>
      <c r="V390" s="40"/>
      <c r="W390" s="29"/>
      <c r="X390" s="40"/>
      <c r="Y390" s="40"/>
      <c r="Z390" s="40"/>
      <c r="AA390" s="40"/>
      <c r="AB390" s="4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c r="AY390" s="30"/>
      <c r="AZ390" s="30"/>
      <c r="BA390" s="30"/>
      <c r="BB390" s="30"/>
      <c r="BC390" s="30"/>
      <c r="BD390" s="30"/>
      <c r="BE390" s="30"/>
      <c r="BF390" s="30"/>
      <c r="BG390" s="30"/>
      <c r="BH390" s="30"/>
      <c r="BI390" s="30"/>
      <c r="BJ390" s="30"/>
      <c r="BK390" s="30"/>
      <c r="BL390" s="30"/>
      <c r="BM390" s="30"/>
      <c r="BN390" s="30"/>
      <c r="BO390" s="30"/>
      <c r="BP390" s="30"/>
      <c r="BQ390" s="30"/>
      <c r="BR390" s="30"/>
      <c r="BS390" s="30"/>
      <c r="BT390" s="30"/>
      <c r="BU390" s="30"/>
      <c r="BV390" s="30"/>
      <c r="BW390" s="30"/>
      <c r="BX390" s="30"/>
      <c r="BY390" s="30"/>
      <c r="BZ390" s="30"/>
      <c r="CA390" s="30"/>
      <c r="CB390" s="30"/>
      <c r="CC390" s="30"/>
      <c r="CD390" s="30"/>
      <c r="CE390" s="30"/>
      <c r="CF390" s="30"/>
      <c r="CG390" s="30"/>
      <c r="CH390" s="30"/>
      <c r="CI390" s="30"/>
      <c r="CJ390" s="30"/>
      <c r="CK390" s="30"/>
      <c r="CL390" s="30"/>
      <c r="CM390" s="30"/>
      <c r="CN390" s="30"/>
      <c r="CO390" s="30"/>
      <c r="CP390" s="30"/>
      <c r="CQ390" s="30"/>
      <c r="CR390" s="30"/>
      <c r="CS390" s="30"/>
      <c r="CT390" s="30"/>
      <c r="CU390" s="30"/>
      <c r="CV390" s="30"/>
      <c r="CW390" s="30"/>
      <c r="CX390" s="30"/>
      <c r="CY390" s="30"/>
      <c r="CZ390" s="30"/>
      <c r="DA390" s="30"/>
      <c r="DB390" s="30"/>
      <c r="DC390" s="30"/>
      <c r="DD390" s="30"/>
      <c r="DE390" s="30"/>
      <c r="DF390" s="30"/>
      <c r="DG390" s="30"/>
      <c r="DH390" s="30"/>
      <c r="DI390" s="30"/>
      <c r="DJ390" s="30"/>
      <c r="DK390" s="30"/>
      <c r="DL390" s="30"/>
      <c r="DM390" s="30"/>
      <c r="DN390" s="30"/>
      <c r="DO390" s="30"/>
      <c r="DP390" s="30"/>
      <c r="DQ390" s="30"/>
      <c r="DR390" s="30"/>
      <c r="DS390" s="30"/>
      <c r="DT390" s="30"/>
      <c r="DU390" s="30"/>
      <c r="DV390" s="30"/>
      <c r="DW390" s="30"/>
      <c r="DX390" s="30"/>
      <c r="DY390" s="30"/>
      <c r="DZ390" s="30"/>
      <c r="EA390" s="30"/>
    </row>
    <row r="391" spans="3:131" ht="12.75">
      <c r="C391" s="24"/>
      <c r="D391" s="24"/>
      <c r="E391" s="24"/>
      <c r="F391" s="24"/>
      <c r="G391" s="24"/>
      <c r="H391" s="30"/>
      <c r="I391" s="24"/>
      <c r="J391" s="40"/>
      <c r="K391" s="24"/>
      <c r="L391" s="24"/>
      <c r="M391" s="24"/>
      <c r="N391" s="24"/>
      <c r="O391" s="24"/>
      <c r="P391" s="40"/>
      <c r="Q391" s="24"/>
      <c r="R391" s="24"/>
      <c r="S391" s="24"/>
      <c r="T391" s="24"/>
      <c r="U391" s="24"/>
      <c r="V391" s="40"/>
      <c r="W391" s="29"/>
      <c r="X391" s="40"/>
      <c r="Y391" s="40"/>
      <c r="Z391" s="40"/>
      <c r="AA391" s="40"/>
      <c r="AB391" s="4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c r="AY391" s="30"/>
      <c r="AZ391" s="30"/>
      <c r="BA391" s="30"/>
      <c r="BB391" s="30"/>
      <c r="BC391" s="30"/>
      <c r="BD391" s="30"/>
      <c r="BE391" s="30"/>
      <c r="BF391" s="30"/>
      <c r="BG391" s="30"/>
      <c r="BH391" s="30"/>
      <c r="BI391" s="30"/>
      <c r="BJ391" s="30"/>
      <c r="BK391" s="30"/>
      <c r="BL391" s="30"/>
      <c r="BM391" s="30"/>
      <c r="BN391" s="30"/>
      <c r="BO391" s="30"/>
      <c r="BP391" s="30"/>
      <c r="BQ391" s="30"/>
      <c r="BR391" s="30"/>
      <c r="BS391" s="30"/>
      <c r="BT391" s="30"/>
      <c r="BU391" s="30"/>
      <c r="BV391" s="30"/>
      <c r="BW391" s="30"/>
      <c r="BX391" s="30"/>
      <c r="BY391" s="30"/>
      <c r="BZ391" s="30"/>
      <c r="CA391" s="30"/>
      <c r="CB391" s="30"/>
      <c r="CC391" s="30"/>
      <c r="CD391" s="30"/>
      <c r="CE391" s="30"/>
      <c r="CF391" s="30"/>
      <c r="CG391" s="30"/>
      <c r="CH391" s="30"/>
      <c r="CI391" s="30"/>
      <c r="CJ391" s="30"/>
      <c r="CK391" s="30"/>
      <c r="CL391" s="30"/>
      <c r="CM391" s="30"/>
      <c r="CN391" s="30"/>
      <c r="CO391" s="30"/>
      <c r="CP391" s="30"/>
      <c r="CQ391" s="30"/>
      <c r="CR391" s="30"/>
      <c r="CS391" s="30"/>
      <c r="CT391" s="30"/>
      <c r="CU391" s="30"/>
      <c r="CV391" s="30"/>
      <c r="CW391" s="30"/>
      <c r="CX391" s="30"/>
      <c r="CY391" s="30"/>
      <c r="CZ391" s="30"/>
      <c r="DA391" s="30"/>
      <c r="DB391" s="30"/>
      <c r="DC391" s="30"/>
      <c r="DD391" s="30"/>
      <c r="DE391" s="30"/>
      <c r="DF391" s="30"/>
      <c r="DG391" s="30"/>
      <c r="DH391" s="30"/>
      <c r="DI391" s="30"/>
      <c r="DJ391" s="30"/>
      <c r="DK391" s="30"/>
      <c r="DL391" s="30"/>
      <c r="DM391" s="30"/>
      <c r="DN391" s="30"/>
      <c r="DO391" s="30"/>
      <c r="DP391" s="30"/>
      <c r="DQ391" s="30"/>
      <c r="DR391" s="30"/>
      <c r="DS391" s="30"/>
      <c r="DT391" s="30"/>
      <c r="DU391" s="30"/>
      <c r="DV391" s="30"/>
      <c r="DW391" s="30"/>
      <c r="DX391" s="30"/>
      <c r="DY391" s="30"/>
      <c r="DZ391" s="30"/>
      <c r="EA391" s="30"/>
    </row>
    <row r="392" spans="3:131" ht="12.75">
      <c r="C392" s="24"/>
      <c r="D392" s="24"/>
      <c r="E392" s="24"/>
      <c r="F392" s="24"/>
      <c r="G392" s="24"/>
      <c r="H392" s="30"/>
      <c r="I392" s="24"/>
      <c r="J392" s="40"/>
      <c r="K392" s="24"/>
      <c r="L392" s="24"/>
      <c r="M392" s="24"/>
      <c r="N392" s="24"/>
      <c r="O392" s="24"/>
      <c r="P392" s="40"/>
      <c r="Q392" s="24"/>
      <c r="R392" s="24"/>
      <c r="S392" s="24"/>
      <c r="T392" s="24"/>
      <c r="U392" s="24"/>
      <c r="V392" s="40"/>
      <c r="W392" s="29"/>
      <c r="X392" s="40"/>
      <c r="Y392" s="40"/>
      <c r="Z392" s="40"/>
      <c r="AA392" s="40"/>
      <c r="AB392" s="4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c r="BL392" s="30"/>
      <c r="BM392" s="30"/>
      <c r="BN392" s="30"/>
      <c r="BO392" s="30"/>
      <c r="BP392" s="30"/>
      <c r="BQ392" s="30"/>
      <c r="BR392" s="30"/>
      <c r="BS392" s="30"/>
      <c r="BT392" s="30"/>
      <c r="BU392" s="30"/>
      <c r="BV392" s="30"/>
      <c r="BW392" s="30"/>
      <c r="BX392" s="30"/>
      <c r="BY392" s="30"/>
      <c r="BZ392" s="30"/>
      <c r="CA392" s="30"/>
      <c r="CB392" s="30"/>
      <c r="CC392" s="30"/>
      <c r="CD392" s="30"/>
      <c r="CE392" s="30"/>
      <c r="CF392" s="30"/>
      <c r="CG392" s="30"/>
      <c r="CH392" s="30"/>
      <c r="CI392" s="30"/>
      <c r="CJ392" s="30"/>
      <c r="CK392" s="30"/>
      <c r="CL392" s="30"/>
      <c r="CM392" s="30"/>
      <c r="CN392" s="30"/>
      <c r="CO392" s="30"/>
      <c r="CP392" s="30"/>
      <c r="CQ392" s="30"/>
      <c r="CR392" s="30"/>
      <c r="CS392" s="30"/>
      <c r="CT392" s="30"/>
      <c r="CU392" s="30"/>
      <c r="CV392" s="30"/>
      <c r="CW392" s="30"/>
      <c r="CX392" s="30"/>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DX392" s="30"/>
      <c r="DY392" s="30"/>
      <c r="DZ392" s="30"/>
      <c r="EA392" s="30"/>
    </row>
    <row r="393" spans="3:131" ht="12.75">
      <c r="C393" s="24"/>
      <c r="D393" s="24"/>
      <c r="E393" s="24"/>
      <c r="F393" s="24"/>
      <c r="G393" s="24"/>
      <c r="H393" s="30"/>
      <c r="I393" s="24"/>
      <c r="J393" s="40"/>
      <c r="K393" s="24"/>
      <c r="L393" s="24"/>
      <c r="M393" s="24"/>
      <c r="N393" s="24"/>
      <c r="O393" s="24"/>
      <c r="P393" s="40"/>
      <c r="Q393" s="24"/>
      <c r="R393" s="24"/>
      <c r="S393" s="24"/>
      <c r="T393" s="24"/>
      <c r="U393" s="24"/>
      <c r="V393" s="40"/>
      <c r="W393" s="29"/>
      <c r="X393" s="40"/>
      <c r="Y393" s="40"/>
      <c r="Z393" s="40"/>
      <c r="AA393" s="40"/>
      <c r="AB393" s="4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30"/>
      <c r="BA393" s="30"/>
      <c r="BB393" s="30"/>
      <c r="BC393" s="30"/>
      <c r="BD393" s="30"/>
      <c r="BE393" s="30"/>
      <c r="BF393" s="30"/>
      <c r="BG393" s="30"/>
      <c r="BH393" s="30"/>
      <c r="BI393" s="30"/>
      <c r="BJ393" s="30"/>
      <c r="BK393" s="30"/>
      <c r="BL393" s="30"/>
      <c r="BM393" s="30"/>
      <c r="BN393" s="30"/>
      <c r="BO393" s="30"/>
      <c r="BP393" s="30"/>
      <c r="BQ393" s="30"/>
      <c r="BR393" s="30"/>
      <c r="BS393" s="30"/>
      <c r="BT393" s="30"/>
      <c r="BU393" s="30"/>
      <c r="BV393" s="30"/>
      <c r="BW393" s="30"/>
      <c r="BX393" s="30"/>
      <c r="BY393" s="30"/>
      <c r="BZ393" s="30"/>
      <c r="CA393" s="30"/>
      <c r="CB393" s="30"/>
      <c r="CC393" s="30"/>
      <c r="CD393" s="30"/>
      <c r="CE393" s="30"/>
      <c r="CF393" s="30"/>
      <c r="CG393" s="30"/>
      <c r="CH393" s="30"/>
      <c r="CI393" s="30"/>
      <c r="CJ393" s="30"/>
      <c r="CK393" s="30"/>
      <c r="CL393" s="30"/>
      <c r="CM393" s="30"/>
      <c r="CN393" s="30"/>
      <c r="CO393" s="30"/>
      <c r="CP393" s="30"/>
      <c r="CQ393" s="30"/>
      <c r="CR393" s="30"/>
      <c r="CS393" s="30"/>
      <c r="CT393" s="30"/>
      <c r="CU393" s="30"/>
      <c r="CV393" s="30"/>
      <c r="CW393" s="30"/>
      <c r="CX393" s="30"/>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DX393" s="30"/>
      <c r="DY393" s="30"/>
      <c r="DZ393" s="30"/>
      <c r="EA393" s="30"/>
    </row>
    <row r="394" spans="3:131" ht="12.75">
      <c r="C394" s="24"/>
      <c r="D394" s="24"/>
      <c r="E394" s="24"/>
      <c r="F394" s="24"/>
      <c r="G394" s="24"/>
      <c r="H394" s="30"/>
      <c r="I394" s="24"/>
      <c r="J394" s="40"/>
      <c r="K394" s="24"/>
      <c r="L394" s="24"/>
      <c r="M394" s="24"/>
      <c r="N394" s="24"/>
      <c r="O394" s="24"/>
      <c r="P394" s="40"/>
      <c r="Q394" s="24"/>
      <c r="R394" s="24"/>
      <c r="S394" s="24"/>
      <c r="T394" s="24"/>
      <c r="U394" s="24"/>
      <c r="V394" s="40"/>
      <c r="W394" s="29"/>
      <c r="X394" s="40"/>
      <c r="Y394" s="40"/>
      <c r="Z394" s="40"/>
      <c r="AA394" s="40"/>
      <c r="AB394" s="4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c r="AY394" s="30"/>
      <c r="AZ394" s="30"/>
      <c r="BA394" s="30"/>
      <c r="BB394" s="30"/>
      <c r="BC394" s="30"/>
      <c r="BD394" s="30"/>
      <c r="BE394" s="30"/>
      <c r="BF394" s="30"/>
      <c r="BG394" s="30"/>
      <c r="BH394" s="30"/>
      <c r="BI394" s="30"/>
      <c r="BJ394" s="30"/>
      <c r="BK394" s="30"/>
      <c r="BL394" s="30"/>
      <c r="BM394" s="30"/>
      <c r="BN394" s="30"/>
      <c r="BO394" s="30"/>
      <c r="BP394" s="30"/>
      <c r="BQ394" s="30"/>
      <c r="BR394" s="30"/>
      <c r="BS394" s="30"/>
      <c r="BT394" s="30"/>
      <c r="BU394" s="30"/>
      <c r="BV394" s="30"/>
      <c r="BW394" s="30"/>
      <c r="BX394" s="30"/>
      <c r="BY394" s="30"/>
      <c r="BZ394" s="30"/>
      <c r="CA394" s="30"/>
      <c r="CB394" s="30"/>
      <c r="CC394" s="30"/>
      <c r="CD394" s="30"/>
      <c r="CE394" s="30"/>
      <c r="CF394" s="30"/>
      <c r="CG394" s="30"/>
      <c r="CH394" s="30"/>
      <c r="CI394" s="30"/>
      <c r="CJ394" s="30"/>
      <c r="CK394" s="30"/>
      <c r="CL394" s="30"/>
      <c r="CM394" s="30"/>
      <c r="CN394" s="30"/>
      <c r="CO394" s="30"/>
      <c r="CP394" s="30"/>
      <c r="CQ394" s="30"/>
      <c r="CR394" s="30"/>
      <c r="CS394" s="30"/>
      <c r="CT394" s="30"/>
      <c r="CU394" s="30"/>
      <c r="CV394" s="30"/>
      <c r="CW394" s="30"/>
      <c r="CX394" s="30"/>
      <c r="CY394" s="30"/>
      <c r="CZ394" s="30"/>
      <c r="DA394" s="30"/>
      <c r="DB394" s="30"/>
      <c r="DC394" s="30"/>
      <c r="DD394" s="30"/>
      <c r="DE394" s="30"/>
      <c r="DF394" s="30"/>
      <c r="DG394" s="30"/>
      <c r="DH394" s="30"/>
      <c r="DI394" s="30"/>
      <c r="DJ394" s="30"/>
      <c r="DK394" s="30"/>
      <c r="DL394" s="30"/>
      <c r="DM394" s="30"/>
      <c r="DN394" s="30"/>
      <c r="DO394" s="30"/>
      <c r="DP394" s="30"/>
      <c r="DQ394" s="30"/>
      <c r="DR394" s="30"/>
      <c r="DS394" s="30"/>
      <c r="DT394" s="30"/>
      <c r="DU394" s="30"/>
      <c r="DV394" s="30"/>
      <c r="DW394" s="30"/>
      <c r="DX394" s="30"/>
      <c r="DY394" s="30"/>
      <c r="DZ394" s="30"/>
      <c r="EA394" s="30"/>
    </row>
    <row r="395" spans="3:131" ht="12.75">
      <c r="C395" s="24"/>
      <c r="D395" s="24"/>
      <c r="E395" s="24"/>
      <c r="F395" s="24"/>
      <c r="G395" s="24"/>
      <c r="H395" s="30"/>
      <c r="I395" s="24"/>
      <c r="J395" s="40"/>
      <c r="K395" s="24"/>
      <c r="L395" s="24"/>
      <c r="M395" s="24"/>
      <c r="N395" s="24"/>
      <c r="O395" s="24"/>
      <c r="P395" s="40"/>
      <c r="Q395" s="24"/>
      <c r="R395" s="24"/>
      <c r="S395" s="24"/>
      <c r="T395" s="24"/>
      <c r="U395" s="24"/>
      <c r="V395" s="40"/>
      <c r="W395" s="29"/>
      <c r="X395" s="40"/>
      <c r="Y395" s="40"/>
      <c r="Z395" s="40"/>
      <c r="AA395" s="40"/>
      <c r="AB395" s="4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c r="AY395" s="30"/>
      <c r="AZ395" s="30"/>
      <c r="BA395" s="30"/>
      <c r="BB395" s="30"/>
      <c r="BC395" s="30"/>
      <c r="BD395" s="30"/>
      <c r="BE395" s="30"/>
      <c r="BF395" s="30"/>
      <c r="BG395" s="30"/>
      <c r="BH395" s="30"/>
      <c r="BI395" s="30"/>
      <c r="BJ395" s="30"/>
      <c r="BK395" s="30"/>
      <c r="BL395" s="30"/>
      <c r="BM395" s="30"/>
      <c r="BN395" s="30"/>
      <c r="BO395" s="30"/>
      <c r="BP395" s="30"/>
      <c r="BQ395" s="30"/>
      <c r="BR395" s="30"/>
      <c r="BS395" s="30"/>
      <c r="BT395" s="30"/>
      <c r="BU395" s="30"/>
      <c r="BV395" s="30"/>
      <c r="BW395" s="30"/>
      <c r="BX395" s="30"/>
      <c r="BY395" s="30"/>
      <c r="BZ395" s="30"/>
      <c r="CA395" s="30"/>
      <c r="CB395" s="30"/>
      <c r="CC395" s="30"/>
      <c r="CD395" s="30"/>
      <c r="CE395" s="30"/>
      <c r="CF395" s="30"/>
      <c r="CG395" s="30"/>
      <c r="CH395" s="30"/>
      <c r="CI395" s="30"/>
      <c r="CJ395" s="30"/>
      <c r="CK395" s="30"/>
      <c r="CL395" s="30"/>
      <c r="CM395" s="30"/>
      <c r="CN395" s="30"/>
      <c r="CO395" s="30"/>
      <c r="CP395" s="30"/>
      <c r="CQ395" s="30"/>
      <c r="CR395" s="30"/>
      <c r="CS395" s="30"/>
      <c r="CT395" s="30"/>
      <c r="CU395" s="30"/>
      <c r="CV395" s="30"/>
      <c r="CW395" s="30"/>
      <c r="CX395" s="30"/>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DZ395" s="30"/>
      <c r="EA395" s="30"/>
    </row>
    <row r="396" spans="3:131" ht="12.75">
      <c r="C396" s="24"/>
      <c r="D396" s="24"/>
      <c r="E396" s="24"/>
      <c r="F396" s="24"/>
      <c r="G396" s="24"/>
      <c r="H396" s="30"/>
      <c r="I396" s="24"/>
      <c r="J396" s="40"/>
      <c r="K396" s="24"/>
      <c r="L396" s="24"/>
      <c r="M396" s="24"/>
      <c r="N396" s="24"/>
      <c r="O396" s="24"/>
      <c r="P396" s="40"/>
      <c r="Q396" s="24"/>
      <c r="R396" s="24"/>
      <c r="S396" s="24"/>
      <c r="T396" s="24"/>
      <c r="U396" s="24"/>
      <c r="V396" s="40"/>
      <c r="W396" s="29"/>
      <c r="X396" s="40"/>
      <c r="Y396" s="40"/>
      <c r="Z396" s="40"/>
      <c r="AA396" s="40"/>
      <c r="AB396" s="4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row>
    <row r="397" spans="3:131" ht="12.75">
      <c r="C397" s="24"/>
      <c r="D397" s="24"/>
      <c r="E397" s="24"/>
      <c r="F397" s="24"/>
      <c r="G397" s="24"/>
      <c r="H397" s="30"/>
      <c r="I397" s="24"/>
      <c r="J397" s="40"/>
      <c r="K397" s="24"/>
      <c r="L397" s="24"/>
      <c r="M397" s="24"/>
      <c r="N397" s="24"/>
      <c r="O397" s="24"/>
      <c r="P397" s="40"/>
      <c r="Q397" s="24"/>
      <c r="R397" s="24"/>
      <c r="S397" s="24"/>
      <c r="T397" s="24"/>
      <c r="U397" s="24"/>
      <c r="V397" s="40"/>
      <c r="W397" s="29"/>
      <c r="X397" s="40"/>
      <c r="Y397" s="40"/>
      <c r="Z397" s="40"/>
      <c r="AA397" s="40"/>
      <c r="AB397" s="4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c r="AY397" s="30"/>
      <c r="AZ397" s="30"/>
      <c r="BA397" s="30"/>
      <c r="BB397" s="30"/>
      <c r="BC397" s="30"/>
      <c r="BD397" s="30"/>
      <c r="BE397" s="30"/>
      <c r="BF397" s="30"/>
      <c r="BG397" s="30"/>
      <c r="BH397" s="30"/>
      <c r="BI397" s="30"/>
      <c r="BJ397" s="30"/>
      <c r="BK397" s="30"/>
      <c r="BL397" s="30"/>
      <c r="BM397" s="30"/>
      <c r="BN397" s="30"/>
      <c r="BO397" s="30"/>
      <c r="BP397" s="30"/>
      <c r="BQ397" s="30"/>
      <c r="BR397" s="30"/>
      <c r="BS397" s="30"/>
      <c r="BT397" s="30"/>
      <c r="BU397" s="30"/>
      <c r="BV397" s="30"/>
      <c r="BW397" s="30"/>
      <c r="BX397" s="30"/>
      <c r="BY397" s="30"/>
      <c r="BZ397" s="30"/>
      <c r="CA397" s="30"/>
      <c r="CB397" s="30"/>
      <c r="CC397" s="30"/>
      <c r="CD397" s="30"/>
      <c r="CE397" s="30"/>
      <c r="CF397" s="30"/>
      <c r="CG397" s="30"/>
      <c r="CH397" s="30"/>
      <c r="CI397" s="30"/>
      <c r="CJ397" s="30"/>
      <c r="CK397" s="30"/>
      <c r="CL397" s="30"/>
      <c r="CM397" s="30"/>
      <c r="CN397" s="30"/>
      <c r="CO397" s="30"/>
      <c r="CP397" s="30"/>
      <c r="CQ397" s="30"/>
      <c r="CR397" s="30"/>
      <c r="CS397" s="30"/>
      <c r="CT397" s="30"/>
      <c r="CU397" s="30"/>
      <c r="CV397" s="30"/>
      <c r="CW397" s="30"/>
      <c r="CX397" s="30"/>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DZ397" s="30"/>
      <c r="EA397" s="30"/>
    </row>
    <row r="398" spans="3:131" ht="12.75">
      <c r="C398" s="24"/>
      <c r="D398" s="24"/>
      <c r="E398" s="24"/>
      <c r="F398" s="24"/>
      <c r="G398" s="24"/>
      <c r="H398" s="30"/>
      <c r="I398" s="24"/>
      <c r="J398" s="40"/>
      <c r="K398" s="24"/>
      <c r="L398" s="24"/>
      <c r="M398" s="24"/>
      <c r="N398" s="24"/>
      <c r="O398" s="24"/>
      <c r="P398" s="40"/>
      <c r="Q398" s="24"/>
      <c r="R398" s="24"/>
      <c r="S398" s="24"/>
      <c r="T398" s="24"/>
      <c r="U398" s="24"/>
      <c r="V398" s="40"/>
      <c r="W398" s="29"/>
      <c r="X398" s="40"/>
      <c r="Y398" s="40"/>
      <c r="Z398" s="40"/>
      <c r="AA398" s="40"/>
      <c r="AB398" s="4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c r="AY398" s="30"/>
      <c r="AZ398" s="30"/>
      <c r="BA398" s="30"/>
      <c r="BB398" s="30"/>
      <c r="BC398" s="30"/>
      <c r="BD398" s="30"/>
      <c r="BE398" s="30"/>
      <c r="BF398" s="30"/>
      <c r="BG398" s="30"/>
      <c r="BH398" s="30"/>
      <c r="BI398" s="30"/>
      <c r="BJ398" s="30"/>
      <c r="BK398" s="30"/>
      <c r="BL398" s="30"/>
      <c r="BM398" s="30"/>
      <c r="BN398" s="30"/>
      <c r="BO398" s="30"/>
      <c r="BP398" s="30"/>
      <c r="BQ398" s="30"/>
      <c r="BR398" s="30"/>
      <c r="BS398" s="30"/>
      <c r="BT398" s="30"/>
      <c r="BU398" s="30"/>
      <c r="BV398" s="30"/>
      <c r="BW398" s="30"/>
      <c r="BX398" s="30"/>
      <c r="BY398" s="30"/>
      <c r="BZ398" s="30"/>
      <c r="CA398" s="30"/>
      <c r="CB398" s="30"/>
      <c r="CC398" s="30"/>
      <c r="CD398" s="30"/>
      <c r="CE398" s="30"/>
      <c r="CF398" s="30"/>
      <c r="CG398" s="30"/>
      <c r="CH398" s="30"/>
      <c r="CI398" s="30"/>
      <c r="CJ398" s="30"/>
      <c r="CK398" s="30"/>
      <c r="CL398" s="30"/>
      <c r="CM398" s="30"/>
      <c r="CN398" s="30"/>
      <c r="CO398" s="30"/>
      <c r="CP398" s="30"/>
      <c r="CQ398" s="30"/>
      <c r="CR398" s="30"/>
      <c r="CS398" s="30"/>
      <c r="CT398" s="30"/>
      <c r="CU398" s="30"/>
      <c r="CV398" s="30"/>
      <c r="CW398" s="30"/>
      <c r="CX398" s="30"/>
      <c r="CY398" s="30"/>
      <c r="CZ398" s="30"/>
      <c r="DA398" s="30"/>
      <c r="DB398" s="30"/>
      <c r="DC398" s="30"/>
      <c r="DD398" s="30"/>
      <c r="DE398" s="30"/>
      <c r="DF398" s="30"/>
      <c r="DG398" s="30"/>
      <c r="DH398" s="30"/>
      <c r="DI398" s="30"/>
      <c r="DJ398" s="30"/>
      <c r="DK398" s="30"/>
      <c r="DL398" s="30"/>
      <c r="DM398" s="30"/>
      <c r="DN398" s="30"/>
      <c r="DO398" s="30"/>
      <c r="DP398" s="30"/>
      <c r="DQ398" s="30"/>
      <c r="DR398" s="30"/>
      <c r="DS398" s="30"/>
      <c r="DT398" s="30"/>
      <c r="DU398" s="30"/>
      <c r="DV398" s="30"/>
      <c r="DW398" s="30"/>
      <c r="DX398" s="30"/>
      <c r="DY398" s="30"/>
      <c r="DZ398" s="30"/>
      <c r="EA398" s="30"/>
    </row>
    <row r="399" spans="3:131" ht="12.75">
      <c r="C399" s="24"/>
      <c r="D399" s="24"/>
      <c r="E399" s="24"/>
      <c r="F399" s="24"/>
      <c r="G399" s="24"/>
      <c r="H399" s="30"/>
      <c r="I399" s="24"/>
      <c r="J399" s="40"/>
      <c r="K399" s="24"/>
      <c r="L399" s="24"/>
      <c r="M399" s="24"/>
      <c r="N399" s="24"/>
      <c r="O399" s="24"/>
      <c r="P399" s="40"/>
      <c r="Q399" s="24"/>
      <c r="R399" s="24"/>
      <c r="S399" s="24"/>
      <c r="T399" s="24"/>
      <c r="U399" s="24"/>
      <c r="V399" s="40"/>
      <c r="W399" s="29"/>
      <c r="X399" s="40"/>
      <c r="Y399" s="40"/>
      <c r="Z399" s="40"/>
      <c r="AA399" s="40"/>
      <c r="AB399" s="4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c r="AY399" s="30"/>
      <c r="AZ399" s="30"/>
      <c r="BA399" s="30"/>
      <c r="BB399" s="30"/>
      <c r="BC399" s="30"/>
      <c r="BD399" s="30"/>
      <c r="BE399" s="30"/>
      <c r="BF399" s="30"/>
      <c r="BG399" s="30"/>
      <c r="BH399" s="30"/>
      <c r="BI399" s="30"/>
      <c r="BJ399" s="30"/>
      <c r="BK399" s="30"/>
      <c r="BL399" s="30"/>
      <c r="BM399" s="30"/>
      <c r="BN399" s="30"/>
      <c r="BO399" s="30"/>
      <c r="BP399" s="30"/>
      <c r="BQ399" s="30"/>
      <c r="BR399" s="30"/>
      <c r="BS399" s="30"/>
      <c r="BT399" s="30"/>
      <c r="BU399" s="30"/>
      <c r="BV399" s="30"/>
      <c r="BW399" s="30"/>
      <c r="BX399" s="30"/>
      <c r="BY399" s="30"/>
      <c r="BZ399" s="30"/>
      <c r="CA399" s="30"/>
      <c r="CB399" s="30"/>
      <c r="CC399" s="30"/>
      <c r="CD399" s="30"/>
      <c r="CE399" s="30"/>
      <c r="CF399" s="30"/>
      <c r="CG399" s="30"/>
      <c r="CH399" s="30"/>
      <c r="CI399" s="30"/>
      <c r="CJ399" s="30"/>
      <c r="CK399" s="30"/>
      <c r="CL399" s="30"/>
      <c r="CM399" s="30"/>
      <c r="CN399" s="30"/>
      <c r="CO399" s="30"/>
      <c r="CP399" s="30"/>
      <c r="CQ399" s="30"/>
      <c r="CR399" s="30"/>
      <c r="CS399" s="30"/>
      <c r="CT399" s="30"/>
      <c r="CU399" s="30"/>
      <c r="CV399" s="30"/>
      <c r="CW399" s="30"/>
      <c r="CX399" s="30"/>
      <c r="CY399" s="30"/>
      <c r="CZ399" s="30"/>
      <c r="DA399" s="30"/>
      <c r="DB399" s="30"/>
      <c r="DC399" s="30"/>
      <c r="DD399" s="30"/>
      <c r="DE399" s="30"/>
      <c r="DF399" s="30"/>
      <c r="DG399" s="30"/>
      <c r="DH399" s="30"/>
      <c r="DI399" s="30"/>
      <c r="DJ399" s="30"/>
      <c r="DK399" s="30"/>
      <c r="DL399" s="30"/>
      <c r="DM399" s="30"/>
      <c r="DN399" s="30"/>
      <c r="DO399" s="30"/>
      <c r="DP399" s="30"/>
      <c r="DQ399" s="30"/>
      <c r="DR399" s="30"/>
      <c r="DS399" s="30"/>
      <c r="DT399" s="30"/>
      <c r="DU399" s="30"/>
      <c r="DV399" s="30"/>
      <c r="DW399" s="30"/>
      <c r="DX399" s="30"/>
      <c r="DY399" s="30"/>
      <c r="DZ399" s="30"/>
      <c r="EA399" s="30"/>
    </row>
    <row r="400" spans="3:131" ht="12.75">
      <c r="C400" s="24"/>
      <c r="D400" s="24"/>
      <c r="E400" s="24"/>
      <c r="F400" s="24"/>
      <c r="G400" s="24"/>
      <c r="H400" s="30"/>
      <c r="I400" s="24"/>
      <c r="J400" s="40"/>
      <c r="K400" s="24"/>
      <c r="L400" s="24"/>
      <c r="M400" s="24"/>
      <c r="N400" s="24"/>
      <c r="O400" s="24"/>
      <c r="P400" s="40"/>
      <c r="Q400" s="24"/>
      <c r="R400" s="24"/>
      <c r="S400" s="24"/>
      <c r="T400" s="24"/>
      <c r="U400" s="24"/>
      <c r="V400" s="40"/>
      <c r="W400" s="29"/>
      <c r="X400" s="40"/>
      <c r="Y400" s="40"/>
      <c r="Z400" s="40"/>
      <c r="AA400" s="40"/>
      <c r="AB400" s="4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c r="AY400" s="30"/>
      <c r="AZ400" s="30"/>
      <c r="BA400" s="30"/>
      <c r="BB400" s="30"/>
      <c r="BC400" s="30"/>
      <c r="BD400" s="30"/>
      <c r="BE400" s="30"/>
      <c r="BF400" s="30"/>
      <c r="BG400" s="30"/>
      <c r="BH400" s="30"/>
      <c r="BI400" s="30"/>
      <c r="BJ400" s="30"/>
      <c r="BK400" s="30"/>
      <c r="BL400" s="30"/>
      <c r="BM400" s="30"/>
      <c r="BN400" s="30"/>
      <c r="BO400" s="30"/>
      <c r="BP400" s="30"/>
      <c r="BQ400" s="30"/>
      <c r="BR400" s="30"/>
      <c r="BS400" s="30"/>
      <c r="BT400" s="30"/>
      <c r="BU400" s="30"/>
      <c r="BV400" s="30"/>
      <c r="BW400" s="30"/>
      <c r="BX400" s="30"/>
      <c r="BY400" s="30"/>
      <c r="BZ400" s="30"/>
      <c r="CA400" s="30"/>
      <c r="CB400" s="30"/>
      <c r="CC400" s="30"/>
      <c r="CD400" s="30"/>
      <c r="CE400" s="30"/>
      <c r="CF400" s="30"/>
      <c r="CG400" s="30"/>
      <c r="CH400" s="30"/>
      <c r="CI400" s="30"/>
      <c r="CJ400" s="30"/>
      <c r="CK400" s="30"/>
      <c r="CL400" s="30"/>
      <c r="CM400" s="30"/>
      <c r="CN400" s="30"/>
      <c r="CO400" s="30"/>
      <c r="CP400" s="30"/>
      <c r="CQ400" s="30"/>
      <c r="CR400" s="30"/>
      <c r="CS400" s="30"/>
      <c r="CT400" s="30"/>
      <c r="CU400" s="30"/>
      <c r="CV400" s="30"/>
      <c r="CW400" s="30"/>
      <c r="CX400" s="30"/>
      <c r="CY400" s="30"/>
      <c r="CZ400" s="30"/>
      <c r="DA400" s="30"/>
      <c r="DB400" s="30"/>
      <c r="DC400" s="30"/>
      <c r="DD400" s="30"/>
      <c r="DE400" s="30"/>
      <c r="DF400" s="30"/>
      <c r="DG400" s="30"/>
      <c r="DH400" s="30"/>
      <c r="DI400" s="30"/>
      <c r="DJ400" s="30"/>
      <c r="DK400" s="30"/>
      <c r="DL400" s="30"/>
      <c r="DM400" s="30"/>
      <c r="DN400" s="30"/>
      <c r="DO400" s="30"/>
      <c r="DP400" s="30"/>
      <c r="DQ400" s="30"/>
      <c r="DR400" s="30"/>
      <c r="DS400" s="30"/>
      <c r="DT400" s="30"/>
      <c r="DU400" s="30"/>
      <c r="DV400" s="30"/>
      <c r="DW400" s="30"/>
      <c r="DX400" s="30"/>
      <c r="DY400" s="30"/>
      <c r="DZ400" s="30"/>
      <c r="EA400" s="30"/>
    </row>
    <row r="401" spans="3:131" ht="12.75">
      <c r="C401" s="24"/>
      <c r="D401" s="24"/>
      <c r="E401" s="24"/>
      <c r="F401" s="24"/>
      <c r="G401" s="24"/>
      <c r="H401" s="30"/>
      <c r="I401" s="24"/>
      <c r="J401" s="40"/>
      <c r="K401" s="24"/>
      <c r="L401" s="24"/>
      <c r="M401" s="24"/>
      <c r="N401" s="24"/>
      <c r="O401" s="24"/>
      <c r="P401" s="40"/>
      <c r="Q401" s="24"/>
      <c r="R401" s="24"/>
      <c r="S401" s="24"/>
      <c r="T401" s="24"/>
      <c r="U401" s="24"/>
      <c r="V401" s="40"/>
      <c r="W401" s="29"/>
      <c r="X401" s="40"/>
      <c r="Y401" s="40"/>
      <c r="Z401" s="40"/>
      <c r="AA401" s="40"/>
      <c r="AB401" s="4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c r="AY401" s="30"/>
      <c r="AZ401" s="30"/>
      <c r="BA401" s="30"/>
      <c r="BB401" s="30"/>
      <c r="BC401" s="30"/>
      <c r="BD401" s="30"/>
      <c r="BE401" s="30"/>
      <c r="BF401" s="30"/>
      <c r="BG401" s="30"/>
      <c r="BH401" s="30"/>
      <c r="BI401" s="30"/>
      <c r="BJ401" s="30"/>
      <c r="BK401" s="30"/>
      <c r="BL401" s="30"/>
      <c r="BM401" s="30"/>
      <c r="BN401" s="30"/>
      <c r="BO401" s="30"/>
      <c r="BP401" s="30"/>
      <c r="BQ401" s="30"/>
      <c r="BR401" s="30"/>
      <c r="BS401" s="30"/>
      <c r="BT401" s="30"/>
      <c r="BU401" s="30"/>
      <c r="BV401" s="30"/>
      <c r="BW401" s="30"/>
      <c r="BX401" s="30"/>
      <c r="BY401" s="30"/>
      <c r="BZ401" s="30"/>
      <c r="CA401" s="30"/>
      <c r="CB401" s="30"/>
      <c r="CC401" s="30"/>
      <c r="CD401" s="30"/>
      <c r="CE401" s="30"/>
      <c r="CF401" s="30"/>
      <c r="CG401" s="30"/>
      <c r="CH401" s="30"/>
      <c r="CI401" s="30"/>
      <c r="CJ401" s="30"/>
      <c r="CK401" s="30"/>
      <c r="CL401" s="30"/>
      <c r="CM401" s="30"/>
      <c r="CN401" s="30"/>
      <c r="CO401" s="30"/>
      <c r="CP401" s="30"/>
      <c r="CQ401" s="30"/>
      <c r="CR401" s="30"/>
      <c r="CS401" s="30"/>
      <c r="CT401" s="30"/>
      <c r="CU401" s="30"/>
      <c r="CV401" s="30"/>
      <c r="CW401" s="30"/>
      <c r="CX401" s="30"/>
      <c r="CY401" s="30"/>
      <c r="CZ401" s="30"/>
      <c r="DA401" s="30"/>
      <c r="DB401" s="30"/>
      <c r="DC401" s="30"/>
      <c r="DD401" s="30"/>
      <c r="DE401" s="30"/>
      <c r="DF401" s="30"/>
      <c r="DG401" s="30"/>
      <c r="DH401" s="30"/>
      <c r="DI401" s="30"/>
      <c r="DJ401" s="30"/>
      <c r="DK401" s="30"/>
      <c r="DL401" s="30"/>
      <c r="DM401" s="30"/>
      <c r="DN401" s="30"/>
      <c r="DO401" s="30"/>
      <c r="DP401" s="30"/>
      <c r="DQ401" s="30"/>
      <c r="DR401" s="30"/>
      <c r="DS401" s="30"/>
      <c r="DT401" s="30"/>
      <c r="DU401" s="30"/>
      <c r="DV401" s="30"/>
      <c r="DW401" s="30"/>
      <c r="DX401" s="30"/>
      <c r="DY401" s="30"/>
      <c r="DZ401" s="30"/>
      <c r="EA401" s="30"/>
    </row>
    <row r="402" spans="3:131" ht="12.75">
      <c r="C402" s="24"/>
      <c r="D402" s="24"/>
      <c r="E402" s="24"/>
      <c r="F402" s="24"/>
      <c r="G402" s="24"/>
      <c r="H402" s="30"/>
      <c r="I402" s="24"/>
      <c r="J402" s="40"/>
      <c r="K402" s="24"/>
      <c r="L402" s="24"/>
      <c r="M402" s="24"/>
      <c r="N402" s="24"/>
      <c r="O402" s="24"/>
      <c r="P402" s="40"/>
      <c r="Q402" s="24"/>
      <c r="R402" s="24"/>
      <c r="S402" s="24"/>
      <c r="T402" s="24"/>
      <c r="U402" s="24"/>
      <c r="V402" s="40"/>
      <c r="W402" s="29"/>
      <c r="X402" s="40"/>
      <c r="Y402" s="40"/>
      <c r="Z402" s="40"/>
      <c r="AA402" s="40"/>
      <c r="AB402" s="40"/>
      <c r="AC402" s="30"/>
      <c r="AD402" s="30"/>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30"/>
      <c r="BA402" s="30"/>
      <c r="BB402" s="30"/>
      <c r="BC402" s="30"/>
      <c r="BD402" s="30"/>
      <c r="BE402" s="30"/>
      <c r="BF402" s="30"/>
      <c r="BG402" s="30"/>
      <c r="BH402" s="30"/>
      <c r="BI402" s="30"/>
      <c r="BJ402" s="30"/>
      <c r="BK402" s="30"/>
      <c r="BL402" s="30"/>
      <c r="BM402" s="30"/>
      <c r="BN402" s="30"/>
      <c r="BO402" s="30"/>
      <c r="BP402" s="30"/>
      <c r="BQ402" s="30"/>
      <c r="BR402" s="30"/>
      <c r="BS402" s="30"/>
      <c r="BT402" s="30"/>
      <c r="BU402" s="30"/>
      <c r="BV402" s="30"/>
      <c r="BW402" s="30"/>
      <c r="BX402" s="30"/>
      <c r="BY402" s="30"/>
      <c r="BZ402" s="30"/>
      <c r="CA402" s="30"/>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row>
    <row r="403" spans="3:131" ht="12.75">
      <c r="C403" s="24"/>
      <c r="D403" s="24"/>
      <c r="E403" s="24"/>
      <c r="F403" s="24"/>
      <c r="G403" s="24"/>
      <c r="H403" s="30"/>
      <c r="I403" s="24"/>
      <c r="J403" s="40"/>
      <c r="K403" s="24"/>
      <c r="L403" s="24"/>
      <c r="M403" s="24"/>
      <c r="N403" s="24"/>
      <c r="O403" s="24"/>
      <c r="P403" s="40"/>
      <c r="Q403" s="24"/>
      <c r="R403" s="24"/>
      <c r="S403" s="24"/>
      <c r="T403" s="24"/>
      <c r="U403" s="24"/>
      <c r="V403" s="40"/>
      <c r="W403" s="29"/>
      <c r="X403" s="40"/>
      <c r="Y403" s="40"/>
      <c r="Z403" s="40"/>
      <c r="AA403" s="40"/>
      <c r="AB403" s="4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row>
    <row r="404" spans="3:131" ht="12.75">
      <c r="C404" s="24"/>
      <c r="D404" s="24"/>
      <c r="E404" s="24"/>
      <c r="F404" s="24"/>
      <c r="G404" s="24"/>
      <c r="H404" s="30"/>
      <c r="I404" s="24"/>
      <c r="J404" s="40"/>
      <c r="K404" s="24"/>
      <c r="L404" s="24"/>
      <c r="M404" s="24"/>
      <c r="N404" s="24"/>
      <c r="O404" s="24"/>
      <c r="P404" s="40"/>
      <c r="Q404" s="24"/>
      <c r="R404" s="24"/>
      <c r="S404" s="24"/>
      <c r="T404" s="24"/>
      <c r="U404" s="24"/>
      <c r="V404" s="40"/>
      <c r="W404" s="29"/>
      <c r="X404" s="40"/>
      <c r="Y404" s="40"/>
      <c r="Z404" s="40"/>
      <c r="AA404" s="40"/>
      <c r="AB404" s="40"/>
      <c r="AC404" s="30"/>
      <c r="AD404" s="30"/>
      <c r="AE404" s="30"/>
      <c r="AF404" s="30"/>
      <c r="AG404" s="30"/>
      <c r="AH404" s="30"/>
      <c r="AI404" s="30"/>
      <c r="AJ404" s="30"/>
      <c r="AK404" s="30"/>
      <c r="AL404" s="30"/>
      <c r="AM404" s="30"/>
      <c r="AN404" s="30"/>
      <c r="AO404" s="30"/>
      <c r="AP404" s="30"/>
      <c r="AQ404" s="30"/>
      <c r="AR404" s="30"/>
      <c r="AS404" s="30"/>
      <c r="AT404" s="30"/>
      <c r="AU404" s="30"/>
      <c r="AV404" s="30"/>
      <c r="AW404" s="30"/>
      <c r="AX404" s="30"/>
      <c r="AY404" s="30"/>
      <c r="AZ404" s="30"/>
      <c r="BA404" s="30"/>
      <c r="BB404" s="30"/>
      <c r="BC404" s="30"/>
      <c r="BD404" s="30"/>
      <c r="BE404" s="30"/>
      <c r="BF404" s="30"/>
      <c r="BG404" s="30"/>
      <c r="BH404" s="30"/>
      <c r="BI404" s="30"/>
      <c r="BJ404" s="30"/>
      <c r="BK404" s="30"/>
      <c r="BL404" s="30"/>
      <c r="BM404" s="30"/>
      <c r="BN404" s="30"/>
      <c r="BO404" s="30"/>
      <c r="BP404" s="30"/>
      <c r="BQ404" s="30"/>
      <c r="BR404" s="30"/>
      <c r="BS404" s="30"/>
      <c r="BT404" s="30"/>
      <c r="BU404" s="30"/>
      <c r="BV404" s="30"/>
      <c r="BW404" s="30"/>
      <c r="BX404" s="30"/>
      <c r="BY404" s="30"/>
      <c r="BZ404" s="30"/>
      <c r="CA404" s="30"/>
      <c r="CB404" s="30"/>
      <c r="CC404" s="30"/>
      <c r="CD404" s="30"/>
      <c r="CE404" s="30"/>
      <c r="CF404" s="30"/>
      <c r="CG404" s="30"/>
      <c r="CH404" s="30"/>
      <c r="CI404" s="30"/>
      <c r="CJ404" s="30"/>
      <c r="CK404" s="30"/>
      <c r="CL404" s="30"/>
      <c r="CM404" s="30"/>
      <c r="CN404" s="30"/>
      <c r="CO404" s="30"/>
      <c r="CP404" s="30"/>
      <c r="CQ404" s="30"/>
      <c r="CR404" s="30"/>
      <c r="CS404" s="30"/>
      <c r="CT404" s="30"/>
      <c r="CU404" s="30"/>
      <c r="CV404" s="30"/>
      <c r="CW404" s="30"/>
      <c r="CX404" s="30"/>
      <c r="CY404" s="30"/>
      <c r="CZ404" s="30"/>
      <c r="DA404" s="30"/>
      <c r="DB404" s="30"/>
      <c r="DC404" s="30"/>
      <c r="DD404" s="30"/>
      <c r="DE404" s="30"/>
      <c r="DF404" s="30"/>
      <c r="DG404" s="30"/>
      <c r="DH404" s="30"/>
      <c r="DI404" s="30"/>
      <c r="DJ404" s="30"/>
      <c r="DK404" s="30"/>
      <c r="DL404" s="30"/>
      <c r="DM404" s="30"/>
      <c r="DN404" s="30"/>
      <c r="DO404" s="30"/>
      <c r="DP404" s="30"/>
      <c r="DQ404" s="30"/>
      <c r="DR404" s="30"/>
      <c r="DS404" s="30"/>
      <c r="DT404" s="30"/>
      <c r="DU404" s="30"/>
      <c r="DV404" s="30"/>
      <c r="DW404" s="30"/>
      <c r="DX404" s="30"/>
      <c r="DY404" s="30"/>
      <c r="DZ404" s="30"/>
      <c r="EA404" s="30"/>
    </row>
    <row r="405" spans="3:131" ht="12.75">
      <c r="C405" s="24"/>
      <c r="D405" s="24"/>
      <c r="E405" s="24"/>
      <c r="F405" s="24"/>
      <c r="G405" s="24"/>
      <c r="H405" s="30"/>
      <c r="I405" s="24"/>
      <c r="J405" s="40"/>
      <c r="K405" s="24"/>
      <c r="L405" s="24"/>
      <c r="M405" s="24"/>
      <c r="N405" s="24"/>
      <c r="O405" s="24"/>
      <c r="P405" s="40"/>
      <c r="Q405" s="24"/>
      <c r="R405" s="24"/>
      <c r="S405" s="24"/>
      <c r="T405" s="24"/>
      <c r="U405" s="24"/>
      <c r="V405" s="40"/>
      <c r="W405" s="29"/>
      <c r="X405" s="40"/>
      <c r="Y405" s="40"/>
      <c r="Z405" s="40"/>
      <c r="AA405" s="40"/>
      <c r="AB405" s="40"/>
      <c r="AC405" s="30"/>
      <c r="AD405" s="30"/>
      <c r="AE405" s="30"/>
      <c r="AF405" s="30"/>
      <c r="AG405" s="30"/>
      <c r="AH405" s="30"/>
      <c r="AI405" s="30"/>
      <c r="AJ405" s="30"/>
      <c r="AK405" s="30"/>
      <c r="AL405" s="30"/>
      <c r="AM405" s="30"/>
      <c r="AN405" s="30"/>
      <c r="AO405" s="30"/>
      <c r="AP405" s="30"/>
      <c r="AQ405" s="30"/>
      <c r="AR405" s="30"/>
      <c r="AS405" s="30"/>
      <c r="AT405" s="30"/>
      <c r="AU405" s="30"/>
      <c r="AV405" s="30"/>
      <c r="AW405" s="30"/>
      <c r="AX405" s="30"/>
      <c r="AY405" s="30"/>
      <c r="AZ405" s="30"/>
      <c r="BA405" s="30"/>
      <c r="BB405" s="30"/>
      <c r="BC405" s="30"/>
      <c r="BD405" s="30"/>
      <c r="BE405" s="30"/>
      <c r="BF405" s="30"/>
      <c r="BG405" s="30"/>
      <c r="BH405" s="30"/>
      <c r="BI405" s="30"/>
      <c r="BJ405" s="30"/>
      <c r="BK405" s="30"/>
      <c r="BL405" s="30"/>
      <c r="BM405" s="30"/>
      <c r="BN405" s="30"/>
      <c r="BO405" s="30"/>
      <c r="BP405" s="30"/>
      <c r="BQ405" s="30"/>
      <c r="BR405" s="30"/>
      <c r="BS405" s="30"/>
      <c r="BT405" s="30"/>
      <c r="BU405" s="30"/>
      <c r="BV405" s="30"/>
      <c r="BW405" s="30"/>
      <c r="BX405" s="30"/>
      <c r="BY405" s="30"/>
      <c r="BZ405" s="30"/>
      <c r="CA405" s="30"/>
      <c r="CB405" s="30"/>
      <c r="CC405" s="30"/>
      <c r="CD405" s="30"/>
      <c r="CE405" s="30"/>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row>
    <row r="406" spans="3:131" ht="12.75">
      <c r="C406" s="24"/>
      <c r="D406" s="24"/>
      <c r="E406" s="24"/>
      <c r="F406" s="24"/>
      <c r="G406" s="24"/>
      <c r="H406" s="30"/>
      <c r="I406" s="24"/>
      <c r="J406" s="40"/>
      <c r="K406" s="24"/>
      <c r="L406" s="24"/>
      <c r="M406" s="24"/>
      <c r="N406" s="24"/>
      <c r="O406" s="24"/>
      <c r="P406" s="40"/>
      <c r="Q406" s="24"/>
      <c r="R406" s="24"/>
      <c r="S406" s="24"/>
      <c r="T406" s="24"/>
      <c r="U406" s="24"/>
      <c r="V406" s="40"/>
      <c r="W406" s="29"/>
      <c r="X406" s="40"/>
      <c r="Y406" s="40"/>
      <c r="Z406" s="40"/>
      <c r="AA406" s="40"/>
      <c r="AB406" s="40"/>
      <c r="AC406" s="30"/>
      <c r="AD406" s="30"/>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c r="BM406" s="30"/>
      <c r="BN406" s="30"/>
      <c r="BO406" s="30"/>
      <c r="BP406" s="30"/>
      <c r="BQ406" s="30"/>
      <c r="BR406" s="30"/>
      <c r="BS406" s="30"/>
      <c r="BT406" s="30"/>
      <c r="BU406" s="30"/>
      <c r="BV406" s="30"/>
      <c r="BW406" s="30"/>
      <c r="BX406" s="30"/>
      <c r="BY406" s="30"/>
      <c r="BZ406" s="30"/>
      <c r="CA406" s="30"/>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row>
    <row r="407" spans="3:131" ht="12.75">
      <c r="C407" s="24"/>
      <c r="D407" s="24"/>
      <c r="E407" s="24"/>
      <c r="F407" s="24"/>
      <c r="G407" s="24"/>
      <c r="H407" s="30"/>
      <c r="I407" s="24"/>
      <c r="J407" s="40"/>
      <c r="K407" s="24"/>
      <c r="L407" s="24"/>
      <c r="M407" s="24"/>
      <c r="N407" s="24"/>
      <c r="O407" s="24"/>
      <c r="P407" s="40"/>
      <c r="Q407" s="24"/>
      <c r="R407" s="24"/>
      <c r="S407" s="24"/>
      <c r="T407" s="24"/>
      <c r="U407" s="24"/>
      <c r="V407" s="40"/>
      <c r="W407" s="29"/>
      <c r="X407" s="40"/>
      <c r="Y407" s="40"/>
      <c r="Z407" s="40"/>
      <c r="AA407" s="40"/>
      <c r="AB407" s="40"/>
      <c r="AC407" s="30"/>
      <c r="AD407" s="30"/>
      <c r="AE407" s="30"/>
      <c r="AF407" s="30"/>
      <c r="AG407" s="30"/>
      <c r="AH407" s="30"/>
      <c r="AI407" s="30"/>
      <c r="AJ407" s="30"/>
      <c r="AK407" s="30"/>
      <c r="AL407" s="30"/>
      <c r="AM407" s="30"/>
      <c r="AN407" s="30"/>
      <c r="AO407" s="30"/>
      <c r="AP407" s="30"/>
      <c r="AQ407" s="30"/>
      <c r="AR407" s="30"/>
      <c r="AS407" s="30"/>
      <c r="AT407" s="30"/>
      <c r="AU407" s="30"/>
      <c r="AV407" s="30"/>
      <c r="AW407" s="30"/>
      <c r="AX407" s="30"/>
      <c r="AY407" s="30"/>
      <c r="AZ407" s="30"/>
      <c r="BA407" s="30"/>
      <c r="BB407" s="30"/>
      <c r="BC407" s="30"/>
      <c r="BD407" s="30"/>
      <c r="BE407" s="30"/>
      <c r="BF407" s="30"/>
      <c r="BG407" s="30"/>
      <c r="BH407" s="30"/>
      <c r="BI407" s="30"/>
      <c r="BJ407" s="30"/>
      <c r="BK407" s="30"/>
      <c r="BL407" s="30"/>
      <c r="BM407" s="30"/>
      <c r="BN407" s="30"/>
      <c r="BO407" s="30"/>
      <c r="BP407" s="30"/>
      <c r="BQ407" s="30"/>
      <c r="BR407" s="30"/>
      <c r="BS407" s="30"/>
      <c r="BT407" s="30"/>
      <c r="BU407" s="30"/>
      <c r="BV407" s="30"/>
      <c r="BW407" s="30"/>
      <c r="BX407" s="30"/>
      <c r="BY407" s="30"/>
      <c r="BZ407" s="30"/>
      <c r="CA407" s="30"/>
      <c r="CB407" s="30"/>
      <c r="CC407" s="30"/>
      <c r="CD407" s="30"/>
      <c r="CE407" s="30"/>
      <c r="CF407" s="30"/>
      <c r="CG407" s="30"/>
      <c r="CH407" s="30"/>
      <c r="CI407" s="30"/>
      <c r="CJ407" s="30"/>
      <c r="CK407" s="30"/>
      <c r="CL407" s="30"/>
      <c r="CM407" s="30"/>
      <c r="CN407" s="30"/>
      <c r="CO407" s="30"/>
      <c r="CP407" s="30"/>
      <c r="CQ407" s="30"/>
      <c r="CR407" s="30"/>
      <c r="CS407" s="30"/>
      <c r="CT407" s="30"/>
      <c r="CU407" s="30"/>
      <c r="CV407" s="30"/>
      <c r="CW407" s="30"/>
      <c r="CX407" s="30"/>
      <c r="CY407" s="30"/>
      <c r="CZ407" s="30"/>
      <c r="DA407" s="30"/>
      <c r="DB407" s="30"/>
      <c r="DC407" s="30"/>
      <c r="DD407" s="30"/>
      <c r="DE407" s="30"/>
      <c r="DF407" s="30"/>
      <c r="DG407" s="30"/>
      <c r="DH407" s="30"/>
      <c r="DI407" s="30"/>
      <c r="DJ407" s="30"/>
      <c r="DK407" s="30"/>
      <c r="DL407" s="30"/>
      <c r="DM407" s="30"/>
      <c r="DN407" s="30"/>
      <c r="DO407" s="30"/>
      <c r="DP407" s="30"/>
      <c r="DQ407" s="30"/>
      <c r="DR407" s="30"/>
      <c r="DS407" s="30"/>
      <c r="DT407" s="30"/>
      <c r="DU407" s="30"/>
      <c r="DV407" s="30"/>
      <c r="DW407" s="30"/>
      <c r="DX407" s="30"/>
      <c r="DY407" s="30"/>
      <c r="DZ407" s="30"/>
      <c r="EA407" s="30"/>
    </row>
    <row r="408" spans="3:131" ht="12.75">
      <c r="C408" s="24"/>
      <c r="D408" s="24"/>
      <c r="E408" s="24"/>
      <c r="F408" s="24"/>
      <c r="G408" s="24"/>
      <c r="H408" s="30"/>
      <c r="I408" s="24"/>
      <c r="J408" s="40"/>
      <c r="K408" s="24"/>
      <c r="L408" s="24"/>
      <c r="M408" s="24"/>
      <c r="N408" s="24"/>
      <c r="O408" s="24"/>
      <c r="P408" s="40"/>
      <c r="Q408" s="24"/>
      <c r="R408" s="24"/>
      <c r="S408" s="24"/>
      <c r="T408" s="24"/>
      <c r="U408" s="24"/>
      <c r="V408" s="40"/>
      <c r="W408" s="29"/>
      <c r="X408" s="40"/>
      <c r="Y408" s="40"/>
      <c r="Z408" s="40"/>
      <c r="AA408" s="40"/>
      <c r="AB408" s="40"/>
      <c r="AC408" s="30"/>
      <c r="AD408" s="30"/>
      <c r="AE408" s="30"/>
      <c r="AF408" s="30"/>
      <c r="AG408" s="30"/>
      <c r="AH408" s="30"/>
      <c r="AI408" s="30"/>
      <c r="AJ408" s="30"/>
      <c r="AK408" s="30"/>
      <c r="AL408" s="30"/>
      <c r="AM408" s="30"/>
      <c r="AN408" s="30"/>
      <c r="AO408" s="30"/>
      <c r="AP408" s="30"/>
      <c r="AQ408" s="30"/>
      <c r="AR408" s="30"/>
      <c r="AS408" s="30"/>
      <c r="AT408" s="30"/>
      <c r="AU408" s="30"/>
      <c r="AV408" s="30"/>
      <c r="AW408" s="30"/>
      <c r="AX408" s="30"/>
      <c r="AY408" s="30"/>
      <c r="AZ408" s="30"/>
      <c r="BA408" s="30"/>
      <c r="BB408" s="30"/>
      <c r="BC408" s="30"/>
      <c r="BD408" s="30"/>
      <c r="BE408" s="30"/>
      <c r="BF408" s="30"/>
      <c r="BG408" s="30"/>
      <c r="BH408" s="30"/>
      <c r="BI408" s="30"/>
      <c r="BJ408" s="30"/>
      <c r="BK408" s="30"/>
      <c r="BL408" s="30"/>
      <c r="BM408" s="30"/>
      <c r="BN408" s="30"/>
      <c r="BO408" s="30"/>
      <c r="BP408" s="30"/>
      <c r="BQ408" s="30"/>
      <c r="BR408" s="30"/>
      <c r="BS408" s="30"/>
      <c r="BT408" s="30"/>
      <c r="BU408" s="30"/>
      <c r="BV408" s="30"/>
      <c r="BW408" s="30"/>
      <c r="BX408" s="30"/>
      <c r="BY408" s="30"/>
      <c r="BZ408" s="30"/>
      <c r="CA408" s="30"/>
      <c r="CB408" s="30"/>
      <c r="CC408" s="30"/>
      <c r="CD408" s="30"/>
      <c r="CE408" s="30"/>
      <c r="CF408" s="30"/>
      <c r="CG408" s="30"/>
      <c r="CH408" s="30"/>
      <c r="CI408" s="30"/>
      <c r="CJ408" s="30"/>
      <c r="CK408" s="30"/>
      <c r="CL408" s="30"/>
      <c r="CM408" s="30"/>
      <c r="CN408" s="30"/>
      <c r="CO408" s="30"/>
      <c r="CP408" s="30"/>
      <c r="CQ408" s="30"/>
      <c r="CR408" s="30"/>
      <c r="CS408" s="30"/>
      <c r="CT408" s="30"/>
      <c r="CU408" s="30"/>
      <c r="CV408" s="30"/>
      <c r="CW408" s="30"/>
      <c r="CX408" s="30"/>
      <c r="CY408" s="30"/>
      <c r="CZ408" s="30"/>
      <c r="DA408" s="30"/>
      <c r="DB408" s="30"/>
      <c r="DC408" s="30"/>
      <c r="DD408" s="30"/>
      <c r="DE408" s="30"/>
      <c r="DF408" s="30"/>
      <c r="DG408" s="30"/>
      <c r="DH408" s="30"/>
      <c r="DI408" s="30"/>
      <c r="DJ408" s="30"/>
      <c r="DK408" s="30"/>
      <c r="DL408" s="30"/>
      <c r="DM408" s="30"/>
      <c r="DN408" s="30"/>
      <c r="DO408" s="30"/>
      <c r="DP408" s="30"/>
      <c r="DQ408" s="30"/>
      <c r="DR408" s="30"/>
      <c r="DS408" s="30"/>
      <c r="DT408" s="30"/>
      <c r="DU408" s="30"/>
      <c r="DV408" s="30"/>
      <c r="DW408" s="30"/>
      <c r="DX408" s="30"/>
      <c r="DY408" s="30"/>
      <c r="DZ408" s="30"/>
      <c r="EA408" s="30"/>
    </row>
    <row r="409" spans="3:131" ht="12.75">
      <c r="C409" s="24"/>
      <c r="D409" s="24"/>
      <c r="E409" s="24"/>
      <c r="F409" s="24"/>
      <c r="G409" s="24"/>
      <c r="H409" s="30"/>
      <c r="I409" s="24"/>
      <c r="J409" s="40"/>
      <c r="K409" s="24"/>
      <c r="L409" s="24"/>
      <c r="M409" s="24"/>
      <c r="N409" s="24"/>
      <c r="O409" s="24"/>
      <c r="P409" s="40"/>
      <c r="Q409" s="24"/>
      <c r="R409" s="24"/>
      <c r="S409" s="24"/>
      <c r="T409" s="24"/>
      <c r="U409" s="24"/>
      <c r="V409" s="40"/>
      <c r="W409" s="29"/>
      <c r="X409" s="40"/>
      <c r="Y409" s="40"/>
      <c r="Z409" s="40"/>
      <c r="AA409" s="40"/>
      <c r="AB409" s="40"/>
      <c r="AC409" s="30"/>
      <c r="AD409" s="30"/>
      <c r="AE409" s="30"/>
      <c r="AF409" s="30"/>
      <c r="AG409" s="30"/>
      <c r="AH409" s="30"/>
      <c r="AI409" s="30"/>
      <c r="AJ409" s="30"/>
      <c r="AK409" s="30"/>
      <c r="AL409" s="30"/>
      <c r="AM409" s="30"/>
      <c r="AN409" s="30"/>
      <c r="AO409" s="30"/>
      <c r="AP409" s="30"/>
      <c r="AQ409" s="30"/>
      <c r="AR409" s="30"/>
      <c r="AS409" s="30"/>
      <c r="AT409" s="30"/>
      <c r="AU409" s="30"/>
      <c r="AV409" s="30"/>
      <c r="AW409" s="30"/>
      <c r="AX409" s="30"/>
      <c r="AY409" s="30"/>
      <c r="AZ409" s="30"/>
      <c r="BA409" s="30"/>
      <c r="BB409" s="30"/>
      <c r="BC409" s="30"/>
      <c r="BD409" s="30"/>
      <c r="BE409" s="30"/>
      <c r="BF409" s="30"/>
      <c r="BG409" s="30"/>
      <c r="BH409" s="30"/>
      <c r="BI409" s="30"/>
      <c r="BJ409" s="30"/>
      <c r="BK409" s="30"/>
      <c r="BL409" s="30"/>
      <c r="BM409" s="30"/>
      <c r="BN409" s="30"/>
      <c r="BO409" s="30"/>
      <c r="BP409" s="30"/>
      <c r="BQ409" s="30"/>
      <c r="BR409" s="30"/>
      <c r="BS409" s="30"/>
      <c r="BT409" s="30"/>
      <c r="BU409" s="30"/>
      <c r="BV409" s="30"/>
      <c r="BW409" s="30"/>
      <c r="BX409" s="30"/>
      <c r="BY409" s="30"/>
      <c r="BZ409" s="30"/>
      <c r="CA409" s="30"/>
      <c r="CB409" s="30"/>
      <c r="CC409" s="30"/>
      <c r="CD409" s="30"/>
      <c r="CE409" s="30"/>
      <c r="CF409" s="30"/>
      <c r="CG409" s="30"/>
      <c r="CH409" s="30"/>
      <c r="CI409" s="30"/>
      <c r="CJ409" s="30"/>
      <c r="CK409" s="30"/>
      <c r="CL409" s="30"/>
      <c r="CM409" s="30"/>
      <c r="CN409" s="30"/>
      <c r="CO409" s="30"/>
      <c r="CP409" s="30"/>
      <c r="CQ409" s="30"/>
      <c r="CR409" s="30"/>
      <c r="CS409" s="30"/>
      <c r="CT409" s="30"/>
      <c r="CU409" s="30"/>
      <c r="CV409" s="30"/>
      <c r="CW409" s="30"/>
      <c r="CX409" s="30"/>
      <c r="CY409" s="30"/>
      <c r="CZ409" s="30"/>
      <c r="DA409" s="30"/>
      <c r="DB409" s="30"/>
      <c r="DC409" s="30"/>
      <c r="DD409" s="30"/>
      <c r="DE409" s="30"/>
      <c r="DF409" s="30"/>
      <c r="DG409" s="30"/>
      <c r="DH409" s="30"/>
      <c r="DI409" s="30"/>
      <c r="DJ409" s="30"/>
      <c r="DK409" s="30"/>
      <c r="DL409" s="30"/>
      <c r="DM409" s="30"/>
      <c r="DN409" s="30"/>
      <c r="DO409" s="30"/>
      <c r="DP409" s="30"/>
      <c r="DQ409" s="30"/>
      <c r="DR409" s="30"/>
      <c r="DS409" s="30"/>
      <c r="DT409" s="30"/>
      <c r="DU409" s="30"/>
      <c r="DV409" s="30"/>
      <c r="DW409" s="30"/>
      <c r="DX409" s="30"/>
      <c r="DY409" s="30"/>
      <c r="DZ409" s="30"/>
      <c r="EA409" s="30"/>
    </row>
    <row r="410" spans="3:131" ht="12.75">
      <c r="C410" s="24"/>
      <c r="D410" s="24"/>
      <c r="E410" s="24"/>
      <c r="F410" s="24"/>
      <c r="G410" s="24"/>
      <c r="H410" s="30"/>
      <c r="I410" s="24"/>
      <c r="J410" s="40"/>
      <c r="K410" s="24"/>
      <c r="L410" s="24"/>
      <c r="M410" s="24"/>
      <c r="N410" s="24"/>
      <c r="O410" s="24"/>
      <c r="P410" s="40"/>
      <c r="Q410" s="24"/>
      <c r="R410" s="24"/>
      <c r="S410" s="24"/>
      <c r="T410" s="24"/>
      <c r="U410" s="24"/>
      <c r="V410" s="40"/>
      <c r="W410" s="29"/>
      <c r="X410" s="40"/>
      <c r="Y410" s="40"/>
      <c r="Z410" s="40"/>
      <c r="AA410" s="40"/>
      <c r="AB410" s="40"/>
      <c r="AC410" s="30"/>
      <c r="AD410" s="30"/>
      <c r="AE410" s="30"/>
      <c r="AF410" s="30"/>
      <c r="AG410" s="30"/>
      <c r="AH410" s="30"/>
      <c r="AI410" s="30"/>
      <c r="AJ410" s="30"/>
      <c r="AK410" s="30"/>
      <c r="AL410" s="30"/>
      <c r="AM410" s="30"/>
      <c r="AN410" s="30"/>
      <c r="AO410" s="30"/>
      <c r="AP410" s="30"/>
      <c r="AQ410" s="30"/>
      <c r="AR410" s="30"/>
      <c r="AS410" s="30"/>
      <c r="AT410" s="30"/>
      <c r="AU410" s="30"/>
      <c r="AV410" s="30"/>
      <c r="AW410" s="30"/>
      <c r="AX410" s="30"/>
      <c r="AY410" s="30"/>
      <c r="AZ410" s="30"/>
      <c r="BA410" s="30"/>
      <c r="BB410" s="30"/>
      <c r="BC410" s="30"/>
      <c r="BD410" s="30"/>
      <c r="BE410" s="30"/>
      <c r="BF410" s="30"/>
      <c r="BG410" s="30"/>
      <c r="BH410" s="30"/>
      <c r="BI410" s="30"/>
      <c r="BJ410" s="30"/>
      <c r="BK410" s="30"/>
      <c r="BL410" s="30"/>
      <c r="BM410" s="30"/>
      <c r="BN410" s="30"/>
      <c r="BO410" s="30"/>
      <c r="BP410" s="30"/>
      <c r="BQ410" s="30"/>
      <c r="BR410" s="30"/>
      <c r="BS410" s="30"/>
      <c r="BT410" s="30"/>
      <c r="BU410" s="30"/>
      <c r="BV410" s="30"/>
      <c r="BW410" s="30"/>
      <c r="BX410" s="30"/>
      <c r="BY410" s="30"/>
      <c r="BZ410" s="30"/>
      <c r="CA410" s="30"/>
      <c r="CB410" s="30"/>
      <c r="CC410" s="30"/>
      <c r="CD410" s="30"/>
      <c r="CE410" s="30"/>
      <c r="CF410" s="30"/>
      <c r="CG410" s="30"/>
      <c r="CH410" s="30"/>
      <c r="CI410" s="30"/>
      <c r="CJ410" s="30"/>
      <c r="CK410" s="30"/>
      <c r="CL410" s="30"/>
      <c r="CM410" s="30"/>
      <c r="CN410" s="30"/>
      <c r="CO410" s="30"/>
      <c r="CP410" s="30"/>
      <c r="CQ410" s="30"/>
      <c r="CR410" s="30"/>
      <c r="CS410" s="30"/>
      <c r="CT410" s="30"/>
      <c r="CU410" s="30"/>
      <c r="CV410" s="30"/>
      <c r="CW410" s="30"/>
      <c r="CX410" s="30"/>
      <c r="CY410" s="30"/>
      <c r="CZ410" s="30"/>
      <c r="DA410" s="30"/>
      <c r="DB410" s="30"/>
      <c r="DC410" s="30"/>
      <c r="DD410" s="30"/>
      <c r="DE410" s="30"/>
      <c r="DF410" s="30"/>
      <c r="DG410" s="30"/>
      <c r="DH410" s="30"/>
      <c r="DI410" s="30"/>
      <c r="DJ410" s="30"/>
      <c r="DK410" s="30"/>
      <c r="DL410" s="30"/>
      <c r="DM410" s="30"/>
      <c r="DN410" s="30"/>
      <c r="DO410" s="30"/>
      <c r="DP410" s="30"/>
      <c r="DQ410" s="30"/>
      <c r="DR410" s="30"/>
      <c r="DS410" s="30"/>
      <c r="DT410" s="30"/>
      <c r="DU410" s="30"/>
      <c r="DV410" s="30"/>
      <c r="DW410" s="30"/>
      <c r="DX410" s="30"/>
      <c r="DY410" s="30"/>
      <c r="DZ410" s="30"/>
      <c r="EA410" s="30"/>
    </row>
    <row r="411" spans="3:131" ht="12.75">
      <c r="C411" s="24"/>
      <c r="D411" s="24"/>
      <c r="E411" s="24"/>
      <c r="F411" s="24"/>
      <c r="G411" s="24"/>
      <c r="H411" s="30"/>
      <c r="I411" s="24"/>
      <c r="J411" s="40"/>
      <c r="K411" s="24"/>
      <c r="L411" s="24"/>
      <c r="M411" s="24"/>
      <c r="N411" s="24"/>
      <c r="O411" s="24"/>
      <c r="P411" s="40"/>
      <c r="Q411" s="24"/>
      <c r="R411" s="24"/>
      <c r="S411" s="24"/>
      <c r="T411" s="24"/>
      <c r="U411" s="24"/>
      <c r="V411" s="40"/>
      <c r="W411" s="29"/>
      <c r="X411" s="40"/>
      <c r="Y411" s="40"/>
      <c r="Z411" s="40"/>
      <c r="AA411" s="40"/>
      <c r="AB411" s="40"/>
      <c r="AC411" s="30"/>
      <c r="AD411" s="30"/>
      <c r="AE411" s="30"/>
      <c r="AF411" s="30"/>
      <c r="AG411" s="30"/>
      <c r="AH411" s="30"/>
      <c r="AI411" s="30"/>
      <c r="AJ411" s="30"/>
      <c r="AK411" s="30"/>
      <c r="AL411" s="30"/>
      <c r="AM411" s="30"/>
      <c r="AN411" s="30"/>
      <c r="AO411" s="30"/>
      <c r="AP411" s="30"/>
      <c r="AQ411" s="30"/>
      <c r="AR411" s="30"/>
      <c r="AS411" s="30"/>
      <c r="AT411" s="30"/>
      <c r="AU411" s="30"/>
      <c r="AV411" s="30"/>
      <c r="AW411" s="30"/>
      <c r="AX411" s="30"/>
      <c r="AY411" s="30"/>
      <c r="AZ411" s="30"/>
      <c r="BA411" s="30"/>
      <c r="BB411" s="30"/>
      <c r="BC411" s="30"/>
      <c r="BD411" s="30"/>
      <c r="BE411" s="30"/>
      <c r="BF411" s="30"/>
      <c r="BG411" s="30"/>
      <c r="BH411" s="30"/>
      <c r="BI411" s="30"/>
      <c r="BJ411" s="30"/>
      <c r="BK411" s="30"/>
      <c r="BL411" s="30"/>
      <c r="BM411" s="30"/>
      <c r="BN411" s="30"/>
      <c r="BO411" s="30"/>
      <c r="BP411" s="30"/>
      <c r="BQ411" s="30"/>
      <c r="BR411" s="30"/>
      <c r="BS411" s="30"/>
      <c r="BT411" s="30"/>
      <c r="BU411" s="30"/>
      <c r="BV411" s="30"/>
      <c r="BW411" s="30"/>
      <c r="BX411" s="30"/>
      <c r="BY411" s="30"/>
      <c r="BZ411" s="30"/>
      <c r="CA411" s="30"/>
      <c r="CB411" s="30"/>
      <c r="CC411" s="30"/>
      <c r="CD411" s="30"/>
      <c r="CE411" s="30"/>
      <c r="CF411" s="30"/>
      <c r="CG411" s="30"/>
      <c r="CH411" s="30"/>
      <c r="CI411" s="30"/>
      <c r="CJ411" s="30"/>
      <c r="CK411" s="30"/>
      <c r="CL411" s="30"/>
      <c r="CM411" s="30"/>
      <c r="CN411" s="30"/>
      <c r="CO411" s="30"/>
      <c r="CP411" s="30"/>
      <c r="CQ411" s="30"/>
      <c r="CR411" s="30"/>
      <c r="CS411" s="30"/>
      <c r="CT411" s="30"/>
      <c r="CU411" s="30"/>
      <c r="CV411" s="30"/>
      <c r="CW411" s="30"/>
      <c r="CX411" s="30"/>
      <c r="CY411" s="30"/>
      <c r="CZ411" s="30"/>
      <c r="DA411" s="30"/>
      <c r="DB411" s="30"/>
      <c r="DC411" s="30"/>
      <c r="DD411" s="30"/>
      <c r="DE411" s="30"/>
      <c r="DF411" s="30"/>
      <c r="DG411" s="30"/>
      <c r="DH411" s="30"/>
      <c r="DI411" s="30"/>
      <c r="DJ411" s="30"/>
      <c r="DK411" s="30"/>
      <c r="DL411" s="30"/>
      <c r="DM411" s="30"/>
      <c r="DN411" s="30"/>
      <c r="DO411" s="30"/>
      <c r="DP411" s="30"/>
      <c r="DQ411" s="30"/>
      <c r="DR411" s="30"/>
      <c r="DS411" s="30"/>
      <c r="DT411" s="30"/>
      <c r="DU411" s="30"/>
      <c r="DV411" s="30"/>
      <c r="DW411" s="30"/>
      <c r="DX411" s="30"/>
      <c r="DY411" s="30"/>
      <c r="DZ411" s="30"/>
      <c r="EA411" s="30"/>
    </row>
    <row r="412" spans="3:131" ht="12.75">
      <c r="C412" s="24"/>
      <c r="D412" s="24"/>
      <c r="E412" s="24"/>
      <c r="F412" s="24"/>
      <c r="G412" s="24"/>
      <c r="H412" s="30"/>
      <c r="I412" s="24"/>
      <c r="J412" s="40"/>
      <c r="K412" s="24"/>
      <c r="L412" s="24"/>
      <c r="M412" s="24"/>
      <c r="N412" s="24"/>
      <c r="O412" s="24"/>
      <c r="P412" s="40"/>
      <c r="Q412" s="24"/>
      <c r="R412" s="24"/>
      <c r="S412" s="24"/>
      <c r="T412" s="24"/>
      <c r="U412" s="24"/>
      <c r="V412" s="40"/>
      <c r="W412" s="29"/>
      <c r="X412" s="40"/>
      <c r="Y412" s="40"/>
      <c r="Z412" s="40"/>
      <c r="AA412" s="40"/>
      <c r="AB412" s="40"/>
      <c r="AC412" s="30"/>
      <c r="AD412" s="30"/>
      <c r="AE412" s="30"/>
      <c r="AF412" s="30"/>
      <c r="AG412" s="30"/>
      <c r="AH412" s="30"/>
      <c r="AI412" s="30"/>
      <c r="AJ412" s="30"/>
      <c r="AK412" s="30"/>
      <c r="AL412" s="30"/>
      <c r="AM412" s="30"/>
      <c r="AN412" s="30"/>
      <c r="AO412" s="30"/>
      <c r="AP412" s="30"/>
      <c r="AQ412" s="30"/>
      <c r="AR412" s="30"/>
      <c r="AS412" s="30"/>
      <c r="AT412" s="30"/>
      <c r="AU412" s="30"/>
      <c r="AV412" s="30"/>
      <c r="AW412" s="30"/>
      <c r="AX412" s="30"/>
      <c r="AY412" s="30"/>
      <c r="AZ412" s="30"/>
      <c r="BA412" s="30"/>
      <c r="BB412" s="30"/>
      <c r="BC412" s="30"/>
      <c r="BD412" s="30"/>
      <c r="BE412" s="30"/>
      <c r="BF412" s="30"/>
      <c r="BG412" s="30"/>
      <c r="BH412" s="30"/>
      <c r="BI412" s="30"/>
      <c r="BJ412" s="30"/>
      <c r="BK412" s="30"/>
      <c r="BL412" s="30"/>
      <c r="BM412" s="30"/>
      <c r="BN412" s="30"/>
      <c r="BO412" s="30"/>
      <c r="BP412" s="30"/>
      <c r="BQ412" s="30"/>
      <c r="BR412" s="30"/>
      <c r="BS412" s="30"/>
      <c r="BT412" s="30"/>
      <c r="BU412" s="30"/>
      <c r="BV412" s="30"/>
      <c r="BW412" s="30"/>
      <c r="BX412" s="30"/>
      <c r="BY412" s="30"/>
      <c r="BZ412" s="30"/>
      <c r="CA412" s="30"/>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row>
    <row r="413" spans="3:131" ht="12.75">
      <c r="C413" s="24"/>
      <c r="D413" s="24"/>
      <c r="E413" s="24"/>
      <c r="F413" s="24"/>
      <c r="G413" s="24"/>
      <c r="H413" s="30"/>
      <c r="I413" s="24"/>
      <c r="J413" s="40"/>
      <c r="K413" s="24"/>
      <c r="L413" s="24"/>
      <c r="M413" s="24"/>
      <c r="N413" s="24"/>
      <c r="O413" s="24"/>
      <c r="P413" s="40"/>
      <c r="Q413" s="24"/>
      <c r="R413" s="24"/>
      <c r="S413" s="24"/>
      <c r="T413" s="24"/>
      <c r="U413" s="24"/>
      <c r="V413" s="40"/>
      <c r="W413" s="29"/>
      <c r="X413" s="40"/>
      <c r="Y413" s="40"/>
      <c r="Z413" s="40"/>
      <c r="AA413" s="40"/>
      <c r="AB413" s="40"/>
      <c r="AC413" s="30"/>
      <c r="AD413" s="30"/>
      <c r="AE413" s="30"/>
      <c r="AF413" s="30"/>
      <c r="AG413" s="30"/>
      <c r="AH413" s="30"/>
      <c r="AI413" s="30"/>
      <c r="AJ413" s="30"/>
      <c r="AK413" s="30"/>
      <c r="AL413" s="30"/>
      <c r="AM413" s="30"/>
      <c r="AN413" s="30"/>
      <c r="AO413" s="30"/>
      <c r="AP413" s="30"/>
      <c r="AQ413" s="30"/>
      <c r="AR413" s="30"/>
      <c r="AS413" s="30"/>
      <c r="AT413" s="30"/>
      <c r="AU413" s="30"/>
      <c r="AV413" s="30"/>
      <c r="AW413" s="30"/>
      <c r="AX413" s="30"/>
      <c r="AY413" s="30"/>
      <c r="AZ413" s="30"/>
      <c r="BA413" s="30"/>
      <c r="BB413" s="30"/>
      <c r="BC413" s="30"/>
      <c r="BD413" s="30"/>
      <c r="BE413" s="30"/>
      <c r="BF413" s="30"/>
      <c r="BG413" s="30"/>
      <c r="BH413" s="30"/>
      <c r="BI413" s="30"/>
      <c r="BJ413" s="30"/>
      <c r="BK413" s="30"/>
      <c r="BL413" s="30"/>
      <c r="BM413" s="30"/>
      <c r="BN413" s="30"/>
      <c r="BO413" s="30"/>
      <c r="BP413" s="30"/>
      <c r="BQ413" s="30"/>
      <c r="BR413" s="30"/>
      <c r="BS413" s="30"/>
      <c r="BT413" s="30"/>
      <c r="BU413" s="30"/>
      <c r="BV413" s="30"/>
      <c r="BW413" s="30"/>
      <c r="BX413" s="30"/>
      <c r="BY413" s="30"/>
      <c r="BZ413" s="30"/>
      <c r="CA413" s="30"/>
      <c r="CB413" s="30"/>
      <c r="CC413" s="30"/>
      <c r="CD413" s="30"/>
      <c r="CE413" s="30"/>
      <c r="CF413" s="30"/>
      <c r="CG413" s="30"/>
      <c r="CH413" s="30"/>
      <c r="CI413" s="30"/>
      <c r="CJ413" s="30"/>
      <c r="CK413" s="30"/>
      <c r="CL413" s="30"/>
      <c r="CM413" s="30"/>
      <c r="CN413" s="30"/>
      <c r="CO413" s="30"/>
      <c r="CP413" s="30"/>
      <c r="CQ413" s="30"/>
      <c r="CR413" s="30"/>
      <c r="CS413" s="30"/>
      <c r="CT413" s="30"/>
      <c r="CU413" s="30"/>
      <c r="CV413" s="30"/>
      <c r="CW413" s="30"/>
      <c r="CX413" s="30"/>
      <c r="CY413" s="30"/>
      <c r="CZ413" s="30"/>
      <c r="DA413" s="30"/>
      <c r="DB413" s="30"/>
      <c r="DC413" s="30"/>
      <c r="DD413" s="30"/>
      <c r="DE413" s="30"/>
      <c r="DF413" s="30"/>
      <c r="DG413" s="30"/>
      <c r="DH413" s="30"/>
      <c r="DI413" s="30"/>
      <c r="DJ413" s="30"/>
      <c r="DK413" s="30"/>
      <c r="DL413" s="30"/>
      <c r="DM413" s="30"/>
      <c r="DN413" s="30"/>
      <c r="DO413" s="30"/>
      <c r="DP413" s="30"/>
      <c r="DQ413" s="30"/>
      <c r="DR413" s="30"/>
      <c r="DS413" s="30"/>
      <c r="DT413" s="30"/>
      <c r="DU413" s="30"/>
      <c r="DV413" s="30"/>
      <c r="DW413" s="30"/>
      <c r="DX413" s="30"/>
      <c r="DY413" s="30"/>
      <c r="DZ413" s="30"/>
      <c r="EA413" s="30"/>
    </row>
    <row r="414" spans="3:131" ht="12.75">
      <c r="C414" s="24"/>
      <c r="D414" s="24"/>
      <c r="E414" s="24"/>
      <c r="F414" s="24"/>
      <c r="G414" s="24"/>
      <c r="H414" s="30"/>
      <c r="I414" s="24"/>
      <c r="J414" s="40"/>
      <c r="K414" s="24"/>
      <c r="L414" s="24"/>
      <c r="M414" s="24"/>
      <c r="N414" s="24"/>
      <c r="O414" s="24"/>
      <c r="P414" s="40"/>
      <c r="Q414" s="24"/>
      <c r="R414" s="24"/>
      <c r="S414" s="24"/>
      <c r="T414" s="24"/>
      <c r="U414" s="24"/>
      <c r="V414" s="40"/>
      <c r="W414" s="29"/>
      <c r="X414" s="40"/>
      <c r="Y414" s="40"/>
      <c r="Z414" s="40"/>
      <c r="AA414" s="40"/>
      <c r="AB414" s="40"/>
      <c r="AC414" s="30"/>
      <c r="AD414" s="30"/>
      <c r="AE414" s="30"/>
      <c r="AF414" s="30"/>
      <c r="AG414" s="30"/>
      <c r="AH414" s="30"/>
      <c r="AI414" s="30"/>
      <c r="AJ414" s="30"/>
      <c r="AK414" s="30"/>
      <c r="AL414" s="30"/>
      <c r="AM414" s="30"/>
      <c r="AN414" s="30"/>
      <c r="AO414" s="30"/>
      <c r="AP414" s="30"/>
      <c r="AQ414" s="30"/>
      <c r="AR414" s="30"/>
      <c r="AS414" s="30"/>
      <c r="AT414" s="30"/>
      <c r="AU414" s="30"/>
      <c r="AV414" s="30"/>
      <c r="AW414" s="30"/>
      <c r="AX414" s="30"/>
      <c r="AY414" s="30"/>
      <c r="AZ414" s="30"/>
      <c r="BA414" s="30"/>
      <c r="BB414" s="30"/>
      <c r="BC414" s="30"/>
      <c r="BD414" s="30"/>
      <c r="BE414" s="30"/>
      <c r="BF414" s="30"/>
      <c r="BG414" s="30"/>
      <c r="BH414" s="30"/>
      <c r="BI414" s="30"/>
      <c r="BJ414" s="30"/>
      <c r="BK414" s="30"/>
      <c r="BL414" s="30"/>
      <c r="BM414" s="30"/>
      <c r="BN414" s="30"/>
      <c r="BO414" s="30"/>
      <c r="BP414" s="30"/>
      <c r="BQ414" s="30"/>
      <c r="BR414" s="30"/>
      <c r="BS414" s="30"/>
      <c r="BT414" s="30"/>
      <c r="BU414" s="30"/>
      <c r="BV414" s="30"/>
      <c r="BW414" s="30"/>
      <c r="BX414" s="30"/>
      <c r="BY414" s="30"/>
      <c r="BZ414" s="30"/>
      <c r="CA414" s="30"/>
      <c r="CB414" s="30"/>
      <c r="CC414" s="30"/>
      <c r="CD414" s="30"/>
      <c r="CE414" s="30"/>
      <c r="CF414" s="30"/>
      <c r="CG414" s="30"/>
      <c r="CH414" s="30"/>
      <c r="CI414" s="30"/>
      <c r="CJ414" s="30"/>
      <c r="CK414" s="30"/>
      <c r="CL414" s="30"/>
      <c r="CM414" s="30"/>
      <c r="CN414" s="30"/>
      <c r="CO414" s="30"/>
      <c r="CP414" s="30"/>
      <c r="CQ414" s="30"/>
      <c r="CR414" s="30"/>
      <c r="CS414" s="30"/>
      <c r="CT414" s="30"/>
      <c r="CU414" s="30"/>
      <c r="CV414" s="30"/>
      <c r="CW414" s="30"/>
      <c r="CX414" s="30"/>
      <c r="CY414" s="30"/>
      <c r="CZ414" s="30"/>
      <c r="DA414" s="30"/>
      <c r="DB414" s="30"/>
      <c r="DC414" s="30"/>
      <c r="DD414" s="30"/>
      <c r="DE414" s="30"/>
      <c r="DF414" s="30"/>
      <c r="DG414" s="30"/>
      <c r="DH414" s="30"/>
      <c r="DI414" s="30"/>
      <c r="DJ414" s="30"/>
      <c r="DK414" s="30"/>
      <c r="DL414" s="30"/>
      <c r="DM414" s="30"/>
      <c r="DN414" s="30"/>
      <c r="DO414" s="30"/>
      <c r="DP414" s="30"/>
      <c r="DQ414" s="30"/>
      <c r="DR414" s="30"/>
      <c r="DS414" s="30"/>
      <c r="DT414" s="30"/>
      <c r="DU414" s="30"/>
      <c r="DV414" s="30"/>
      <c r="DW414" s="30"/>
      <c r="DX414" s="30"/>
      <c r="DY414" s="30"/>
      <c r="DZ414" s="30"/>
      <c r="EA414" s="30"/>
    </row>
    <row r="415" spans="3:131" ht="12.75">
      <c r="C415" s="24"/>
      <c r="D415" s="24"/>
      <c r="E415" s="24"/>
      <c r="F415" s="24"/>
      <c r="G415" s="24"/>
      <c r="H415" s="30"/>
      <c r="I415" s="24"/>
      <c r="J415" s="40"/>
      <c r="K415" s="24"/>
      <c r="L415" s="24"/>
      <c r="M415" s="24"/>
      <c r="N415" s="24"/>
      <c r="O415" s="24"/>
      <c r="P415" s="40"/>
      <c r="Q415" s="24"/>
      <c r="R415" s="24"/>
      <c r="S415" s="24"/>
      <c r="T415" s="24"/>
      <c r="U415" s="24"/>
      <c r="V415" s="40"/>
      <c r="W415" s="29"/>
      <c r="X415" s="40"/>
      <c r="Y415" s="40"/>
      <c r="Z415" s="40"/>
      <c r="AA415" s="40"/>
      <c r="AB415" s="40"/>
      <c r="AC415" s="30"/>
      <c r="AD415" s="30"/>
      <c r="AE415" s="30"/>
      <c r="AF415" s="30"/>
      <c r="AG415" s="30"/>
      <c r="AH415" s="30"/>
      <c r="AI415" s="30"/>
      <c r="AJ415" s="30"/>
      <c r="AK415" s="30"/>
      <c r="AL415" s="30"/>
      <c r="AM415" s="30"/>
      <c r="AN415" s="30"/>
      <c r="AO415" s="30"/>
      <c r="AP415" s="30"/>
      <c r="AQ415" s="30"/>
      <c r="AR415" s="30"/>
      <c r="AS415" s="30"/>
      <c r="AT415" s="30"/>
      <c r="AU415" s="30"/>
      <c r="AV415" s="30"/>
      <c r="AW415" s="30"/>
      <c r="AX415" s="30"/>
      <c r="AY415" s="30"/>
      <c r="AZ415" s="30"/>
      <c r="BA415" s="30"/>
      <c r="BB415" s="30"/>
      <c r="BC415" s="30"/>
      <c r="BD415" s="30"/>
      <c r="BE415" s="30"/>
      <c r="BF415" s="30"/>
      <c r="BG415" s="30"/>
      <c r="BH415" s="30"/>
      <c r="BI415" s="30"/>
      <c r="BJ415" s="30"/>
      <c r="BK415" s="30"/>
      <c r="BL415" s="30"/>
      <c r="BM415" s="30"/>
      <c r="BN415" s="30"/>
      <c r="BO415" s="30"/>
      <c r="BP415" s="30"/>
      <c r="BQ415" s="30"/>
      <c r="BR415" s="30"/>
      <c r="BS415" s="30"/>
      <c r="BT415" s="30"/>
      <c r="BU415" s="30"/>
      <c r="BV415" s="30"/>
      <c r="BW415" s="30"/>
      <c r="BX415" s="30"/>
      <c r="BY415" s="30"/>
      <c r="BZ415" s="30"/>
      <c r="CA415" s="30"/>
      <c r="CB415" s="30"/>
      <c r="CC415" s="30"/>
      <c r="CD415" s="30"/>
      <c r="CE415" s="30"/>
      <c r="CF415" s="30"/>
      <c r="CG415" s="30"/>
      <c r="CH415" s="30"/>
      <c r="CI415" s="30"/>
      <c r="CJ415" s="30"/>
      <c r="CK415" s="30"/>
      <c r="CL415" s="30"/>
      <c r="CM415" s="30"/>
      <c r="CN415" s="30"/>
      <c r="CO415" s="30"/>
      <c r="CP415" s="30"/>
      <c r="CQ415" s="30"/>
      <c r="CR415" s="30"/>
      <c r="CS415" s="30"/>
      <c r="CT415" s="30"/>
      <c r="CU415" s="30"/>
      <c r="CV415" s="30"/>
      <c r="CW415" s="30"/>
      <c r="CX415" s="30"/>
      <c r="CY415" s="30"/>
      <c r="CZ415" s="30"/>
      <c r="DA415" s="30"/>
      <c r="DB415" s="30"/>
      <c r="DC415" s="30"/>
      <c r="DD415" s="30"/>
      <c r="DE415" s="30"/>
      <c r="DF415" s="30"/>
      <c r="DG415" s="30"/>
      <c r="DH415" s="30"/>
      <c r="DI415" s="30"/>
      <c r="DJ415" s="30"/>
      <c r="DK415" s="30"/>
      <c r="DL415" s="30"/>
      <c r="DM415" s="30"/>
      <c r="DN415" s="30"/>
      <c r="DO415" s="30"/>
      <c r="DP415" s="30"/>
      <c r="DQ415" s="30"/>
      <c r="DR415" s="30"/>
      <c r="DS415" s="30"/>
      <c r="DT415" s="30"/>
      <c r="DU415" s="30"/>
      <c r="DV415" s="30"/>
      <c r="DW415" s="30"/>
      <c r="DX415" s="30"/>
      <c r="DY415" s="30"/>
      <c r="DZ415" s="30"/>
      <c r="EA415" s="30"/>
    </row>
    <row r="416" spans="3:131" ht="12.75">
      <c r="C416" s="24"/>
      <c r="D416" s="24"/>
      <c r="E416" s="24"/>
      <c r="F416" s="24"/>
      <c r="G416" s="24"/>
      <c r="H416" s="30"/>
      <c r="I416" s="24"/>
      <c r="J416" s="40"/>
      <c r="K416" s="24"/>
      <c r="L416" s="24"/>
      <c r="M416" s="24"/>
      <c r="N416" s="24"/>
      <c r="O416" s="24"/>
      <c r="P416" s="40"/>
      <c r="Q416" s="24"/>
      <c r="R416" s="24"/>
      <c r="S416" s="24"/>
      <c r="T416" s="24"/>
      <c r="U416" s="24"/>
      <c r="V416" s="40"/>
      <c r="W416" s="29"/>
      <c r="X416" s="40"/>
      <c r="Y416" s="40"/>
      <c r="Z416" s="40"/>
      <c r="AA416" s="40"/>
      <c r="AB416" s="4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c r="BK416" s="30"/>
      <c r="BL416" s="30"/>
      <c r="BM416" s="30"/>
      <c r="BN416" s="30"/>
      <c r="BO416" s="30"/>
      <c r="BP416" s="30"/>
      <c r="BQ416" s="30"/>
      <c r="BR416" s="30"/>
      <c r="BS416" s="30"/>
      <c r="BT416" s="30"/>
      <c r="BU416" s="30"/>
      <c r="BV416" s="30"/>
      <c r="BW416" s="30"/>
      <c r="BX416" s="30"/>
      <c r="BY416" s="30"/>
      <c r="BZ416" s="30"/>
      <c r="CA416" s="30"/>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row>
    <row r="417" spans="3:131" ht="12.75">
      <c r="C417" s="24"/>
      <c r="D417" s="24"/>
      <c r="E417" s="24"/>
      <c r="F417" s="24"/>
      <c r="G417" s="24"/>
      <c r="H417" s="30"/>
      <c r="I417" s="24"/>
      <c r="J417" s="40"/>
      <c r="K417" s="24"/>
      <c r="L417" s="24"/>
      <c r="M417" s="24"/>
      <c r="N417" s="24"/>
      <c r="O417" s="24"/>
      <c r="P417" s="40"/>
      <c r="Q417" s="24"/>
      <c r="R417" s="24"/>
      <c r="S417" s="24"/>
      <c r="T417" s="24"/>
      <c r="U417" s="24"/>
      <c r="V417" s="40"/>
      <c r="W417" s="29"/>
      <c r="X417" s="40"/>
      <c r="Y417" s="40"/>
      <c r="Z417" s="40"/>
      <c r="AA417" s="40"/>
      <c r="AB417" s="40"/>
      <c r="AC417" s="30"/>
      <c r="AD417" s="30"/>
      <c r="AE417" s="30"/>
      <c r="AF417" s="30"/>
      <c r="AG417" s="30"/>
      <c r="AH417" s="30"/>
      <c r="AI417" s="30"/>
      <c r="AJ417" s="30"/>
      <c r="AK417" s="30"/>
      <c r="AL417" s="30"/>
      <c r="AM417" s="30"/>
      <c r="AN417" s="30"/>
      <c r="AO417" s="30"/>
      <c r="AP417" s="30"/>
      <c r="AQ417" s="30"/>
      <c r="AR417" s="30"/>
      <c r="AS417" s="30"/>
      <c r="AT417" s="30"/>
      <c r="AU417" s="30"/>
      <c r="AV417" s="30"/>
      <c r="AW417" s="30"/>
      <c r="AX417" s="30"/>
      <c r="AY417" s="30"/>
      <c r="AZ417" s="30"/>
      <c r="BA417" s="30"/>
      <c r="BB417" s="30"/>
      <c r="BC417" s="30"/>
      <c r="BD417" s="30"/>
      <c r="BE417" s="30"/>
      <c r="BF417" s="30"/>
      <c r="BG417" s="30"/>
      <c r="BH417" s="30"/>
      <c r="BI417" s="30"/>
      <c r="BJ417" s="30"/>
      <c r="BK417" s="30"/>
      <c r="BL417" s="30"/>
      <c r="BM417" s="30"/>
      <c r="BN417" s="30"/>
      <c r="BO417" s="30"/>
      <c r="BP417" s="30"/>
      <c r="BQ417" s="30"/>
      <c r="BR417" s="30"/>
      <c r="BS417" s="30"/>
      <c r="BT417" s="30"/>
      <c r="BU417" s="30"/>
      <c r="BV417" s="30"/>
      <c r="BW417" s="30"/>
      <c r="BX417" s="30"/>
      <c r="BY417" s="30"/>
      <c r="BZ417" s="30"/>
      <c r="CA417" s="30"/>
      <c r="CB417" s="30"/>
      <c r="CC417" s="30"/>
      <c r="CD417" s="30"/>
      <c r="CE417" s="30"/>
      <c r="CF417" s="30"/>
      <c r="CG417" s="30"/>
      <c r="CH417" s="30"/>
      <c r="CI417" s="30"/>
      <c r="CJ417" s="30"/>
      <c r="CK417" s="30"/>
      <c r="CL417" s="30"/>
      <c r="CM417" s="30"/>
      <c r="CN417" s="30"/>
      <c r="CO417" s="30"/>
      <c r="CP417" s="30"/>
      <c r="CQ417" s="30"/>
      <c r="CR417" s="30"/>
      <c r="CS417" s="30"/>
      <c r="CT417" s="30"/>
      <c r="CU417" s="30"/>
      <c r="CV417" s="30"/>
      <c r="CW417" s="30"/>
      <c r="CX417" s="30"/>
      <c r="CY417" s="30"/>
      <c r="CZ417" s="30"/>
      <c r="DA417" s="30"/>
      <c r="DB417" s="30"/>
      <c r="DC417" s="30"/>
      <c r="DD417" s="30"/>
      <c r="DE417" s="30"/>
      <c r="DF417" s="30"/>
      <c r="DG417" s="30"/>
      <c r="DH417" s="30"/>
      <c r="DI417" s="30"/>
      <c r="DJ417" s="30"/>
      <c r="DK417" s="30"/>
      <c r="DL417" s="30"/>
      <c r="DM417" s="30"/>
      <c r="DN417" s="30"/>
      <c r="DO417" s="30"/>
      <c r="DP417" s="30"/>
      <c r="DQ417" s="30"/>
      <c r="DR417" s="30"/>
      <c r="DS417" s="30"/>
      <c r="DT417" s="30"/>
      <c r="DU417" s="30"/>
      <c r="DV417" s="30"/>
      <c r="DW417" s="30"/>
      <c r="DX417" s="30"/>
      <c r="DY417" s="30"/>
      <c r="DZ417" s="30"/>
      <c r="EA417" s="30"/>
    </row>
    <row r="418" spans="3:131" ht="12.75">
      <c r="C418" s="24"/>
      <c r="D418" s="24"/>
      <c r="E418" s="24"/>
      <c r="F418" s="24"/>
      <c r="G418" s="24"/>
      <c r="H418" s="30"/>
      <c r="I418" s="24"/>
      <c r="J418" s="40"/>
      <c r="K418" s="24"/>
      <c r="L418" s="24"/>
      <c r="M418" s="24"/>
      <c r="N418" s="24"/>
      <c r="O418" s="24"/>
      <c r="P418" s="40"/>
      <c r="Q418" s="24"/>
      <c r="R418" s="24"/>
      <c r="S418" s="24"/>
      <c r="T418" s="24"/>
      <c r="U418" s="24"/>
      <c r="V418" s="40"/>
      <c r="W418" s="29"/>
      <c r="X418" s="40"/>
      <c r="Y418" s="40"/>
      <c r="Z418" s="40"/>
      <c r="AA418" s="40"/>
      <c r="AB418" s="40"/>
      <c r="AC418" s="30"/>
      <c r="AD418" s="30"/>
      <c r="AE418" s="30"/>
      <c r="AF418" s="30"/>
      <c r="AG418" s="30"/>
      <c r="AH418" s="30"/>
      <c r="AI418" s="30"/>
      <c r="AJ418" s="30"/>
      <c r="AK418" s="30"/>
      <c r="AL418" s="30"/>
      <c r="AM418" s="30"/>
      <c r="AN418" s="30"/>
      <c r="AO418" s="30"/>
      <c r="AP418" s="30"/>
      <c r="AQ418" s="30"/>
      <c r="AR418" s="30"/>
      <c r="AS418" s="30"/>
      <c r="AT418" s="30"/>
      <c r="AU418" s="30"/>
      <c r="AV418" s="30"/>
      <c r="AW418" s="30"/>
      <c r="AX418" s="30"/>
      <c r="AY418" s="30"/>
      <c r="AZ418" s="30"/>
      <c r="BA418" s="30"/>
      <c r="BB418" s="30"/>
      <c r="BC418" s="30"/>
      <c r="BD418" s="30"/>
      <c r="BE418" s="30"/>
      <c r="BF418" s="30"/>
      <c r="BG418" s="30"/>
      <c r="BH418" s="30"/>
      <c r="BI418" s="30"/>
      <c r="BJ418" s="30"/>
      <c r="BK418" s="30"/>
      <c r="BL418" s="30"/>
      <c r="BM418" s="30"/>
      <c r="BN418" s="30"/>
      <c r="BO418" s="30"/>
      <c r="BP418" s="30"/>
      <c r="BQ418" s="30"/>
      <c r="BR418" s="30"/>
      <c r="BS418" s="30"/>
      <c r="BT418" s="30"/>
      <c r="BU418" s="30"/>
      <c r="BV418" s="30"/>
      <c r="BW418" s="30"/>
      <c r="BX418" s="30"/>
      <c r="BY418" s="30"/>
      <c r="BZ418" s="30"/>
      <c r="CA418" s="30"/>
      <c r="CB418" s="30"/>
      <c r="CC418" s="30"/>
      <c r="CD418" s="30"/>
      <c r="CE418" s="30"/>
      <c r="CF418" s="30"/>
      <c r="CG418" s="30"/>
      <c r="CH418" s="30"/>
      <c r="CI418" s="30"/>
      <c r="CJ418" s="30"/>
      <c r="CK418" s="30"/>
      <c r="CL418" s="30"/>
      <c r="CM418" s="30"/>
      <c r="CN418" s="30"/>
      <c r="CO418" s="30"/>
      <c r="CP418" s="30"/>
      <c r="CQ418" s="30"/>
      <c r="CR418" s="30"/>
      <c r="CS418" s="30"/>
      <c r="CT418" s="30"/>
      <c r="CU418" s="30"/>
      <c r="CV418" s="30"/>
      <c r="CW418" s="30"/>
      <c r="CX418" s="30"/>
      <c r="CY418" s="30"/>
      <c r="CZ418" s="30"/>
      <c r="DA418" s="30"/>
      <c r="DB418" s="30"/>
      <c r="DC418" s="30"/>
      <c r="DD418" s="30"/>
      <c r="DE418" s="30"/>
      <c r="DF418" s="30"/>
      <c r="DG418" s="30"/>
      <c r="DH418" s="30"/>
      <c r="DI418" s="30"/>
      <c r="DJ418" s="30"/>
      <c r="DK418" s="30"/>
      <c r="DL418" s="30"/>
      <c r="DM418" s="30"/>
      <c r="DN418" s="30"/>
      <c r="DO418" s="30"/>
      <c r="DP418" s="30"/>
      <c r="DQ418" s="30"/>
      <c r="DR418" s="30"/>
      <c r="DS418" s="30"/>
      <c r="DT418" s="30"/>
      <c r="DU418" s="30"/>
      <c r="DV418" s="30"/>
      <c r="DW418" s="30"/>
      <c r="DX418" s="30"/>
      <c r="DY418" s="30"/>
      <c r="DZ418" s="30"/>
      <c r="EA418" s="30"/>
    </row>
    <row r="419" spans="3:131" ht="12.75">
      <c r="C419" s="24"/>
      <c r="D419" s="24"/>
      <c r="E419" s="24"/>
      <c r="F419" s="24"/>
      <c r="G419" s="24"/>
      <c r="H419" s="30"/>
      <c r="I419" s="24"/>
      <c r="J419" s="40"/>
      <c r="K419" s="24"/>
      <c r="L419" s="24"/>
      <c r="M419" s="24"/>
      <c r="N419" s="24"/>
      <c r="O419" s="24"/>
      <c r="P419" s="40"/>
      <c r="Q419" s="24"/>
      <c r="R419" s="24"/>
      <c r="S419" s="24"/>
      <c r="T419" s="24"/>
      <c r="U419" s="24"/>
      <c r="V419" s="40"/>
      <c r="W419" s="29"/>
      <c r="X419" s="40"/>
      <c r="Y419" s="40"/>
      <c r="Z419" s="40"/>
      <c r="AA419" s="40"/>
      <c r="AB419" s="40"/>
      <c r="AC419" s="30"/>
      <c r="AD419" s="30"/>
      <c r="AE419" s="30"/>
      <c r="AF419" s="30"/>
      <c r="AG419" s="30"/>
      <c r="AH419" s="30"/>
      <c r="AI419" s="30"/>
      <c r="AJ419" s="30"/>
      <c r="AK419" s="30"/>
      <c r="AL419" s="30"/>
      <c r="AM419" s="30"/>
      <c r="AN419" s="30"/>
      <c r="AO419" s="30"/>
      <c r="AP419" s="30"/>
      <c r="AQ419" s="30"/>
      <c r="AR419" s="30"/>
      <c r="AS419" s="30"/>
      <c r="AT419" s="30"/>
      <c r="AU419" s="30"/>
      <c r="AV419" s="30"/>
      <c r="AW419" s="30"/>
      <c r="AX419" s="30"/>
      <c r="AY419" s="30"/>
      <c r="AZ419" s="30"/>
      <c r="BA419" s="30"/>
      <c r="BB419" s="30"/>
      <c r="BC419" s="30"/>
      <c r="BD419" s="30"/>
      <c r="BE419" s="30"/>
      <c r="BF419" s="30"/>
      <c r="BG419" s="30"/>
      <c r="BH419" s="30"/>
      <c r="BI419" s="30"/>
      <c r="BJ419" s="30"/>
      <c r="BK419" s="30"/>
      <c r="BL419" s="30"/>
      <c r="BM419" s="30"/>
      <c r="BN419" s="30"/>
      <c r="BO419" s="30"/>
      <c r="BP419" s="30"/>
      <c r="BQ419" s="30"/>
      <c r="BR419" s="30"/>
      <c r="BS419" s="30"/>
      <c r="BT419" s="30"/>
      <c r="BU419" s="30"/>
      <c r="BV419" s="30"/>
      <c r="BW419" s="30"/>
      <c r="BX419" s="30"/>
      <c r="BY419" s="30"/>
      <c r="BZ419" s="30"/>
      <c r="CA419" s="30"/>
      <c r="CB419" s="30"/>
      <c r="CC419" s="30"/>
      <c r="CD419" s="30"/>
      <c r="CE419" s="30"/>
      <c r="CF419" s="30"/>
      <c r="CG419" s="30"/>
      <c r="CH419" s="30"/>
      <c r="CI419" s="30"/>
      <c r="CJ419" s="30"/>
      <c r="CK419" s="30"/>
      <c r="CL419" s="30"/>
      <c r="CM419" s="30"/>
      <c r="CN419" s="30"/>
      <c r="CO419" s="30"/>
      <c r="CP419" s="30"/>
      <c r="CQ419" s="30"/>
      <c r="CR419" s="30"/>
      <c r="CS419" s="30"/>
      <c r="CT419" s="30"/>
      <c r="CU419" s="30"/>
      <c r="CV419" s="30"/>
      <c r="CW419" s="30"/>
      <c r="CX419" s="30"/>
      <c r="CY419" s="30"/>
      <c r="CZ419" s="30"/>
      <c r="DA419" s="30"/>
      <c r="DB419" s="30"/>
      <c r="DC419" s="30"/>
      <c r="DD419" s="30"/>
      <c r="DE419" s="30"/>
      <c r="DF419" s="30"/>
      <c r="DG419" s="30"/>
      <c r="DH419" s="30"/>
      <c r="DI419" s="30"/>
      <c r="DJ419" s="30"/>
      <c r="DK419" s="30"/>
      <c r="DL419" s="30"/>
      <c r="DM419" s="30"/>
      <c r="DN419" s="30"/>
      <c r="DO419" s="30"/>
      <c r="DP419" s="30"/>
      <c r="DQ419" s="30"/>
      <c r="DR419" s="30"/>
      <c r="DS419" s="30"/>
      <c r="DT419" s="30"/>
      <c r="DU419" s="30"/>
      <c r="DV419" s="30"/>
      <c r="DW419" s="30"/>
      <c r="DX419" s="30"/>
      <c r="DY419" s="30"/>
      <c r="DZ419" s="30"/>
      <c r="EA419" s="30"/>
    </row>
    <row r="420" spans="3:131" ht="12.75">
      <c r="C420" s="24"/>
      <c r="D420" s="24"/>
      <c r="E420" s="24"/>
      <c r="F420" s="24"/>
      <c r="G420" s="24"/>
      <c r="H420" s="30"/>
      <c r="I420" s="24"/>
      <c r="J420" s="40"/>
      <c r="K420" s="24"/>
      <c r="L420" s="24"/>
      <c r="M420" s="24"/>
      <c r="N420" s="24"/>
      <c r="O420" s="24"/>
      <c r="P420" s="40"/>
      <c r="Q420" s="24"/>
      <c r="R420" s="24"/>
      <c r="S420" s="24"/>
      <c r="T420" s="24"/>
      <c r="U420" s="24"/>
      <c r="V420" s="40"/>
      <c r="W420" s="29"/>
      <c r="X420" s="40"/>
      <c r="Y420" s="40"/>
      <c r="Z420" s="40"/>
      <c r="AA420" s="40"/>
      <c r="AB420" s="40"/>
      <c r="AC420" s="30"/>
      <c r="AD420" s="30"/>
      <c r="AE420" s="30"/>
      <c r="AF420" s="30"/>
      <c r="AG420" s="30"/>
      <c r="AH420" s="30"/>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c r="BK420" s="30"/>
      <c r="BL420" s="30"/>
      <c r="BM420" s="30"/>
      <c r="BN420" s="30"/>
      <c r="BO420" s="30"/>
      <c r="BP420" s="30"/>
      <c r="BQ420" s="30"/>
      <c r="BR420" s="30"/>
      <c r="BS420" s="30"/>
      <c r="BT420" s="30"/>
      <c r="BU420" s="30"/>
      <c r="BV420" s="30"/>
      <c r="BW420" s="30"/>
      <c r="BX420" s="30"/>
      <c r="BY420" s="30"/>
      <c r="BZ420" s="30"/>
      <c r="CA420" s="30"/>
      <c r="CB420" s="30"/>
      <c r="CC420" s="30"/>
      <c r="CD420" s="30"/>
      <c r="CE420" s="30"/>
      <c r="CF420" s="30"/>
      <c r="CG420" s="30"/>
      <c r="CH420" s="30"/>
      <c r="CI420" s="30"/>
      <c r="CJ420" s="30"/>
      <c r="CK420" s="30"/>
      <c r="CL420" s="30"/>
      <c r="CM420" s="30"/>
      <c r="CN420" s="30"/>
      <c r="CO420" s="30"/>
      <c r="CP420" s="30"/>
      <c r="CQ420" s="30"/>
      <c r="CR420" s="30"/>
      <c r="CS420" s="30"/>
      <c r="CT420" s="30"/>
      <c r="CU420" s="30"/>
      <c r="CV420" s="30"/>
      <c r="CW420" s="30"/>
      <c r="CX420" s="30"/>
      <c r="CY420" s="30"/>
      <c r="CZ420" s="30"/>
      <c r="DA420" s="30"/>
      <c r="DB420" s="30"/>
      <c r="DC420" s="30"/>
      <c r="DD420" s="30"/>
      <c r="DE420" s="30"/>
      <c r="DF420" s="30"/>
      <c r="DG420" s="30"/>
      <c r="DH420" s="30"/>
      <c r="DI420" s="30"/>
      <c r="DJ420" s="30"/>
      <c r="DK420" s="30"/>
      <c r="DL420" s="30"/>
      <c r="DM420" s="30"/>
      <c r="DN420" s="30"/>
      <c r="DO420" s="30"/>
      <c r="DP420" s="30"/>
      <c r="DQ420" s="30"/>
      <c r="DR420" s="30"/>
      <c r="DS420" s="30"/>
      <c r="DT420" s="30"/>
      <c r="DU420" s="30"/>
      <c r="DV420" s="30"/>
      <c r="DW420" s="30"/>
      <c r="DX420" s="30"/>
      <c r="DY420" s="30"/>
      <c r="DZ420" s="30"/>
      <c r="EA420" s="30"/>
    </row>
    <row r="421" spans="3:131" ht="12.75">
      <c r="C421" s="24"/>
      <c r="D421" s="24"/>
      <c r="E421" s="24"/>
      <c r="F421" s="24"/>
      <c r="G421" s="24"/>
      <c r="H421" s="30"/>
      <c r="I421" s="24"/>
      <c r="J421" s="40"/>
      <c r="K421" s="24"/>
      <c r="L421" s="24"/>
      <c r="M421" s="24"/>
      <c r="N421" s="24"/>
      <c r="O421" s="24"/>
      <c r="P421" s="40"/>
      <c r="Q421" s="24"/>
      <c r="R421" s="24"/>
      <c r="S421" s="24"/>
      <c r="T421" s="24"/>
      <c r="U421" s="24"/>
      <c r="V421" s="40"/>
      <c r="W421" s="29"/>
      <c r="X421" s="40"/>
      <c r="Y421" s="40"/>
      <c r="Z421" s="40"/>
      <c r="AA421" s="40"/>
      <c r="AB421" s="40"/>
      <c r="AC421" s="30"/>
      <c r="AD421" s="30"/>
      <c r="AE421" s="30"/>
      <c r="AF421" s="30"/>
      <c r="AG421" s="30"/>
      <c r="AH421" s="30"/>
      <c r="AI421" s="30"/>
      <c r="AJ421" s="30"/>
      <c r="AK421" s="30"/>
      <c r="AL421" s="30"/>
      <c r="AM421" s="30"/>
      <c r="AN421" s="30"/>
      <c r="AO421" s="30"/>
      <c r="AP421" s="30"/>
      <c r="AQ421" s="30"/>
      <c r="AR421" s="30"/>
      <c r="AS421" s="30"/>
      <c r="AT421" s="30"/>
      <c r="AU421" s="30"/>
      <c r="AV421" s="30"/>
      <c r="AW421" s="30"/>
      <c r="AX421" s="30"/>
      <c r="AY421" s="30"/>
      <c r="AZ421" s="30"/>
      <c r="BA421" s="30"/>
      <c r="BB421" s="30"/>
      <c r="BC421" s="30"/>
      <c r="BD421" s="30"/>
      <c r="BE421" s="30"/>
      <c r="BF421" s="30"/>
      <c r="BG421" s="30"/>
      <c r="BH421" s="30"/>
      <c r="BI421" s="30"/>
      <c r="BJ421" s="30"/>
      <c r="BK421" s="30"/>
      <c r="BL421" s="30"/>
      <c r="BM421" s="30"/>
      <c r="BN421" s="30"/>
      <c r="BO421" s="30"/>
      <c r="BP421" s="30"/>
      <c r="BQ421" s="30"/>
      <c r="BR421" s="30"/>
      <c r="BS421" s="30"/>
      <c r="BT421" s="30"/>
      <c r="BU421" s="30"/>
      <c r="BV421" s="30"/>
      <c r="BW421" s="30"/>
      <c r="BX421" s="30"/>
      <c r="BY421" s="30"/>
      <c r="BZ421" s="30"/>
      <c r="CA421" s="30"/>
      <c r="CB421" s="30"/>
      <c r="CC421" s="30"/>
      <c r="CD421" s="30"/>
      <c r="CE421" s="30"/>
      <c r="CF421" s="30"/>
      <c r="CG421" s="30"/>
      <c r="CH421" s="30"/>
      <c r="CI421" s="30"/>
      <c r="CJ421" s="30"/>
      <c r="CK421" s="30"/>
      <c r="CL421" s="30"/>
      <c r="CM421" s="30"/>
      <c r="CN421" s="30"/>
      <c r="CO421" s="30"/>
      <c r="CP421" s="30"/>
      <c r="CQ421" s="30"/>
      <c r="CR421" s="30"/>
      <c r="CS421" s="30"/>
      <c r="CT421" s="30"/>
      <c r="CU421" s="30"/>
      <c r="CV421" s="30"/>
      <c r="CW421" s="30"/>
      <c r="CX421" s="30"/>
      <c r="CY421" s="30"/>
      <c r="CZ421" s="30"/>
      <c r="DA421" s="30"/>
      <c r="DB421" s="30"/>
      <c r="DC421" s="30"/>
      <c r="DD421" s="30"/>
      <c r="DE421" s="30"/>
      <c r="DF421" s="30"/>
      <c r="DG421" s="30"/>
      <c r="DH421" s="30"/>
      <c r="DI421" s="30"/>
      <c r="DJ421" s="30"/>
      <c r="DK421" s="30"/>
      <c r="DL421" s="30"/>
      <c r="DM421" s="30"/>
      <c r="DN421" s="30"/>
      <c r="DO421" s="30"/>
      <c r="DP421" s="30"/>
      <c r="DQ421" s="30"/>
      <c r="DR421" s="30"/>
      <c r="DS421" s="30"/>
      <c r="DT421" s="30"/>
      <c r="DU421" s="30"/>
      <c r="DV421" s="30"/>
      <c r="DW421" s="30"/>
      <c r="DX421" s="30"/>
      <c r="DY421" s="30"/>
      <c r="DZ421" s="30"/>
      <c r="EA421" s="30"/>
    </row>
    <row r="422" spans="3:131" ht="12.75">
      <c r="C422" s="24"/>
      <c r="D422" s="24"/>
      <c r="E422" s="24"/>
      <c r="F422" s="24"/>
      <c r="G422" s="24"/>
      <c r="H422" s="30"/>
      <c r="I422" s="24"/>
      <c r="J422" s="40"/>
      <c r="K422" s="24"/>
      <c r="L422" s="24"/>
      <c r="M422" s="24"/>
      <c r="N422" s="24"/>
      <c r="O422" s="24"/>
      <c r="P422" s="40"/>
      <c r="Q422" s="24"/>
      <c r="R422" s="24"/>
      <c r="S422" s="24"/>
      <c r="T422" s="24"/>
      <c r="U422" s="24"/>
      <c r="V422" s="40"/>
      <c r="W422" s="29"/>
      <c r="X422" s="40"/>
      <c r="Y422" s="40"/>
      <c r="Z422" s="40"/>
      <c r="AA422" s="40"/>
      <c r="AB422" s="40"/>
      <c r="AC422" s="30"/>
      <c r="AD422" s="30"/>
      <c r="AE422" s="30"/>
      <c r="AF422" s="30"/>
      <c r="AG422" s="30"/>
      <c r="AH422" s="30"/>
      <c r="AI422" s="30"/>
      <c r="AJ422" s="30"/>
      <c r="AK422" s="30"/>
      <c r="AL422" s="30"/>
      <c r="AM422" s="30"/>
      <c r="AN422" s="30"/>
      <c r="AO422" s="30"/>
      <c r="AP422" s="30"/>
      <c r="AQ422" s="30"/>
      <c r="AR422" s="30"/>
      <c r="AS422" s="30"/>
      <c r="AT422" s="30"/>
      <c r="AU422" s="30"/>
      <c r="AV422" s="30"/>
      <c r="AW422" s="30"/>
      <c r="AX422" s="30"/>
      <c r="AY422" s="30"/>
      <c r="AZ422" s="30"/>
      <c r="BA422" s="30"/>
      <c r="BB422" s="30"/>
      <c r="BC422" s="30"/>
      <c r="BD422" s="30"/>
      <c r="BE422" s="30"/>
      <c r="BF422" s="30"/>
      <c r="BG422" s="30"/>
      <c r="BH422" s="30"/>
      <c r="BI422" s="30"/>
      <c r="BJ422" s="30"/>
      <c r="BK422" s="30"/>
      <c r="BL422" s="30"/>
      <c r="BM422" s="30"/>
      <c r="BN422" s="30"/>
      <c r="BO422" s="30"/>
      <c r="BP422" s="30"/>
      <c r="BQ422" s="30"/>
      <c r="BR422" s="30"/>
      <c r="BS422" s="30"/>
      <c r="BT422" s="30"/>
      <c r="BU422" s="30"/>
      <c r="BV422" s="30"/>
      <c r="BW422" s="30"/>
      <c r="BX422" s="30"/>
      <c r="BY422" s="30"/>
      <c r="BZ422" s="30"/>
      <c r="CA422" s="30"/>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c r="DE422" s="30"/>
      <c r="DF422" s="30"/>
      <c r="DG422" s="30"/>
      <c r="DH422" s="30"/>
      <c r="DI422" s="30"/>
      <c r="DJ422" s="30"/>
      <c r="DK422" s="30"/>
      <c r="DL422" s="30"/>
      <c r="DM422" s="30"/>
      <c r="DN422" s="30"/>
      <c r="DO422" s="30"/>
      <c r="DP422" s="30"/>
      <c r="DQ422" s="30"/>
      <c r="DR422" s="30"/>
      <c r="DS422" s="30"/>
      <c r="DT422" s="30"/>
      <c r="DU422" s="30"/>
      <c r="DV422" s="30"/>
      <c r="DW422" s="30"/>
      <c r="DX422" s="30"/>
      <c r="DY422" s="30"/>
      <c r="DZ422" s="30"/>
      <c r="EA422" s="30"/>
    </row>
    <row r="423" spans="3:131" ht="12.75">
      <c r="C423" s="24"/>
      <c r="D423" s="24"/>
      <c r="E423" s="24"/>
      <c r="F423" s="24"/>
      <c r="G423" s="24"/>
      <c r="H423" s="30"/>
      <c r="I423" s="24"/>
      <c r="J423" s="40"/>
      <c r="K423" s="24"/>
      <c r="L423" s="24"/>
      <c r="M423" s="24"/>
      <c r="N423" s="24"/>
      <c r="O423" s="24"/>
      <c r="P423" s="40"/>
      <c r="Q423" s="24"/>
      <c r="R423" s="24"/>
      <c r="S423" s="24"/>
      <c r="T423" s="24"/>
      <c r="U423" s="24"/>
      <c r="V423" s="40"/>
      <c r="W423" s="29"/>
      <c r="X423" s="40"/>
      <c r="Y423" s="40"/>
      <c r="Z423" s="40"/>
      <c r="AA423" s="40"/>
      <c r="AB423" s="40"/>
      <c r="AC423" s="30"/>
      <c r="AD423" s="30"/>
      <c r="AE423" s="30"/>
      <c r="AF423" s="30"/>
      <c r="AG423" s="30"/>
      <c r="AH423" s="30"/>
      <c r="AI423" s="30"/>
      <c r="AJ423" s="30"/>
      <c r="AK423" s="30"/>
      <c r="AL423" s="30"/>
      <c r="AM423" s="30"/>
      <c r="AN423" s="30"/>
      <c r="AO423" s="30"/>
      <c r="AP423" s="30"/>
      <c r="AQ423" s="30"/>
      <c r="AR423" s="30"/>
      <c r="AS423" s="30"/>
      <c r="AT423" s="30"/>
      <c r="AU423" s="30"/>
      <c r="AV423" s="30"/>
      <c r="AW423" s="30"/>
      <c r="AX423" s="30"/>
      <c r="AY423" s="30"/>
      <c r="AZ423" s="30"/>
      <c r="BA423" s="30"/>
      <c r="BB423" s="30"/>
      <c r="BC423" s="30"/>
      <c r="BD423" s="30"/>
      <c r="BE423" s="30"/>
      <c r="BF423" s="30"/>
      <c r="BG423" s="30"/>
      <c r="BH423" s="30"/>
      <c r="BI423" s="30"/>
      <c r="BJ423" s="30"/>
      <c r="BK423" s="30"/>
      <c r="BL423" s="30"/>
      <c r="BM423" s="30"/>
      <c r="BN423" s="30"/>
      <c r="BO423" s="30"/>
      <c r="BP423" s="30"/>
      <c r="BQ423" s="30"/>
      <c r="BR423" s="30"/>
      <c r="BS423" s="30"/>
      <c r="BT423" s="30"/>
      <c r="BU423" s="30"/>
      <c r="BV423" s="30"/>
      <c r="BW423" s="30"/>
      <c r="BX423" s="30"/>
      <c r="BY423" s="30"/>
      <c r="BZ423" s="30"/>
      <c r="CA423" s="30"/>
      <c r="CB423" s="30"/>
      <c r="CC423" s="30"/>
      <c r="CD423" s="30"/>
      <c r="CE423" s="30"/>
      <c r="CF423" s="30"/>
      <c r="CG423" s="30"/>
      <c r="CH423" s="30"/>
      <c r="CI423" s="30"/>
      <c r="CJ423" s="30"/>
      <c r="CK423" s="30"/>
      <c r="CL423" s="30"/>
      <c r="CM423" s="30"/>
      <c r="CN423" s="30"/>
      <c r="CO423" s="30"/>
      <c r="CP423" s="30"/>
      <c r="CQ423" s="30"/>
      <c r="CR423" s="30"/>
      <c r="CS423" s="30"/>
      <c r="CT423" s="30"/>
      <c r="CU423" s="30"/>
      <c r="CV423" s="30"/>
      <c r="CW423" s="30"/>
      <c r="CX423" s="30"/>
      <c r="CY423" s="30"/>
      <c r="CZ423" s="30"/>
      <c r="DA423" s="30"/>
      <c r="DB423" s="30"/>
      <c r="DC423" s="30"/>
      <c r="DD423" s="30"/>
      <c r="DE423" s="30"/>
      <c r="DF423" s="30"/>
      <c r="DG423" s="30"/>
      <c r="DH423" s="30"/>
      <c r="DI423" s="30"/>
      <c r="DJ423" s="30"/>
      <c r="DK423" s="30"/>
      <c r="DL423" s="30"/>
      <c r="DM423" s="30"/>
      <c r="DN423" s="30"/>
      <c r="DO423" s="30"/>
      <c r="DP423" s="30"/>
      <c r="DQ423" s="30"/>
      <c r="DR423" s="30"/>
      <c r="DS423" s="30"/>
      <c r="DT423" s="30"/>
      <c r="DU423" s="30"/>
      <c r="DV423" s="30"/>
      <c r="DW423" s="30"/>
      <c r="DX423" s="30"/>
      <c r="DY423" s="30"/>
      <c r="DZ423" s="30"/>
      <c r="EA423" s="30"/>
    </row>
    <row r="424" spans="3:131" ht="12.75">
      <c r="C424" s="24"/>
      <c r="D424" s="24"/>
      <c r="E424" s="24"/>
      <c r="F424" s="24"/>
      <c r="G424" s="24"/>
      <c r="H424" s="30"/>
      <c r="I424" s="24"/>
      <c r="J424" s="40"/>
      <c r="K424" s="24"/>
      <c r="L424" s="24"/>
      <c r="M424" s="24"/>
      <c r="N424" s="24"/>
      <c r="O424" s="24"/>
      <c r="P424" s="40"/>
      <c r="Q424" s="24"/>
      <c r="R424" s="24"/>
      <c r="S424" s="24"/>
      <c r="T424" s="24"/>
      <c r="U424" s="24"/>
      <c r="V424" s="40"/>
      <c r="W424" s="29"/>
      <c r="X424" s="40"/>
      <c r="Y424" s="40"/>
      <c r="Z424" s="40"/>
      <c r="AA424" s="40"/>
      <c r="AB424" s="40"/>
      <c r="AC424" s="30"/>
      <c r="AD424" s="30"/>
      <c r="AE424" s="30"/>
      <c r="AF424" s="30"/>
      <c r="AG424" s="30"/>
      <c r="AH424" s="30"/>
      <c r="AI424" s="30"/>
      <c r="AJ424" s="30"/>
      <c r="AK424" s="30"/>
      <c r="AL424" s="30"/>
      <c r="AM424" s="30"/>
      <c r="AN424" s="30"/>
      <c r="AO424" s="30"/>
      <c r="AP424" s="30"/>
      <c r="AQ424" s="30"/>
      <c r="AR424" s="30"/>
      <c r="AS424" s="30"/>
      <c r="AT424" s="30"/>
      <c r="AU424" s="30"/>
      <c r="AV424" s="30"/>
      <c r="AW424" s="30"/>
      <c r="AX424" s="30"/>
      <c r="AY424" s="30"/>
      <c r="AZ424" s="30"/>
      <c r="BA424" s="30"/>
      <c r="BB424" s="30"/>
      <c r="BC424" s="30"/>
      <c r="BD424" s="30"/>
      <c r="BE424" s="30"/>
      <c r="BF424" s="30"/>
      <c r="BG424" s="30"/>
      <c r="BH424" s="30"/>
      <c r="BI424" s="30"/>
      <c r="BJ424" s="30"/>
      <c r="BK424" s="30"/>
      <c r="BL424" s="30"/>
      <c r="BM424" s="30"/>
      <c r="BN424" s="30"/>
      <c r="BO424" s="30"/>
      <c r="BP424" s="30"/>
      <c r="BQ424" s="30"/>
      <c r="BR424" s="30"/>
      <c r="BS424" s="30"/>
      <c r="BT424" s="30"/>
      <c r="BU424" s="30"/>
      <c r="BV424" s="30"/>
      <c r="BW424" s="30"/>
      <c r="BX424" s="30"/>
      <c r="BY424" s="30"/>
      <c r="BZ424" s="30"/>
      <c r="CA424" s="30"/>
      <c r="CB424" s="30"/>
      <c r="CC424" s="30"/>
      <c r="CD424" s="30"/>
      <c r="CE424" s="30"/>
      <c r="CF424" s="30"/>
      <c r="CG424" s="30"/>
      <c r="CH424" s="30"/>
      <c r="CI424" s="30"/>
      <c r="CJ424" s="30"/>
      <c r="CK424" s="30"/>
      <c r="CL424" s="30"/>
      <c r="CM424" s="30"/>
      <c r="CN424" s="30"/>
      <c r="CO424" s="30"/>
      <c r="CP424" s="30"/>
      <c r="CQ424" s="30"/>
      <c r="CR424" s="30"/>
      <c r="CS424" s="30"/>
      <c r="CT424" s="30"/>
      <c r="CU424" s="30"/>
      <c r="CV424" s="30"/>
      <c r="CW424" s="30"/>
      <c r="CX424" s="30"/>
      <c r="CY424" s="30"/>
      <c r="CZ424" s="30"/>
      <c r="DA424" s="30"/>
      <c r="DB424" s="30"/>
      <c r="DC424" s="30"/>
      <c r="DD424" s="30"/>
      <c r="DE424" s="30"/>
      <c r="DF424" s="30"/>
      <c r="DG424" s="30"/>
      <c r="DH424" s="30"/>
      <c r="DI424" s="30"/>
      <c r="DJ424" s="30"/>
      <c r="DK424" s="30"/>
      <c r="DL424" s="30"/>
      <c r="DM424" s="30"/>
      <c r="DN424" s="30"/>
      <c r="DO424" s="30"/>
      <c r="DP424" s="30"/>
      <c r="DQ424" s="30"/>
      <c r="DR424" s="30"/>
      <c r="DS424" s="30"/>
      <c r="DT424" s="30"/>
      <c r="DU424" s="30"/>
      <c r="DV424" s="30"/>
      <c r="DW424" s="30"/>
      <c r="DX424" s="30"/>
      <c r="DY424" s="30"/>
      <c r="DZ424" s="30"/>
      <c r="EA424" s="30"/>
    </row>
    <row r="425" spans="3:131" ht="12.75">
      <c r="C425" s="24"/>
      <c r="D425" s="24"/>
      <c r="E425" s="24"/>
      <c r="F425" s="24"/>
      <c r="G425" s="24"/>
      <c r="H425" s="30"/>
      <c r="I425" s="24"/>
      <c r="J425" s="40"/>
      <c r="K425" s="24"/>
      <c r="L425" s="24"/>
      <c r="M425" s="24"/>
      <c r="N425" s="24"/>
      <c r="O425" s="24"/>
      <c r="P425" s="40"/>
      <c r="Q425" s="24"/>
      <c r="R425" s="24"/>
      <c r="S425" s="24"/>
      <c r="T425" s="24"/>
      <c r="U425" s="24"/>
      <c r="V425" s="40"/>
      <c r="W425" s="29"/>
      <c r="X425" s="40"/>
      <c r="Y425" s="40"/>
      <c r="Z425" s="40"/>
      <c r="AA425" s="40"/>
      <c r="AB425" s="40"/>
      <c r="AC425" s="30"/>
      <c r="AD425" s="30"/>
      <c r="AE425" s="30"/>
      <c r="AF425" s="30"/>
      <c r="AG425" s="30"/>
      <c r="AH425" s="30"/>
      <c r="AI425" s="30"/>
      <c r="AJ425" s="30"/>
      <c r="AK425" s="30"/>
      <c r="AL425" s="30"/>
      <c r="AM425" s="30"/>
      <c r="AN425" s="30"/>
      <c r="AO425" s="30"/>
      <c r="AP425" s="30"/>
      <c r="AQ425" s="30"/>
      <c r="AR425" s="30"/>
      <c r="AS425" s="30"/>
      <c r="AT425" s="30"/>
      <c r="AU425" s="30"/>
      <c r="AV425" s="30"/>
      <c r="AW425" s="30"/>
      <c r="AX425" s="30"/>
      <c r="AY425" s="30"/>
      <c r="AZ425" s="30"/>
      <c r="BA425" s="30"/>
      <c r="BB425" s="30"/>
      <c r="BC425" s="30"/>
      <c r="BD425" s="30"/>
      <c r="BE425" s="30"/>
      <c r="BF425" s="30"/>
      <c r="BG425" s="30"/>
      <c r="BH425" s="30"/>
      <c r="BI425" s="30"/>
      <c r="BJ425" s="30"/>
      <c r="BK425" s="30"/>
      <c r="BL425" s="30"/>
      <c r="BM425" s="30"/>
      <c r="BN425" s="30"/>
      <c r="BO425" s="30"/>
      <c r="BP425" s="30"/>
      <c r="BQ425" s="30"/>
      <c r="BR425" s="30"/>
      <c r="BS425" s="30"/>
      <c r="BT425" s="30"/>
      <c r="BU425" s="30"/>
      <c r="BV425" s="30"/>
      <c r="BW425" s="30"/>
      <c r="BX425" s="30"/>
      <c r="BY425" s="30"/>
      <c r="BZ425" s="30"/>
      <c r="CA425" s="30"/>
      <c r="CB425" s="30"/>
      <c r="CC425" s="30"/>
      <c r="CD425" s="30"/>
      <c r="CE425" s="30"/>
      <c r="CF425" s="30"/>
      <c r="CG425" s="30"/>
      <c r="CH425" s="30"/>
      <c r="CI425" s="30"/>
      <c r="CJ425" s="30"/>
      <c r="CK425" s="30"/>
      <c r="CL425" s="30"/>
      <c r="CM425" s="30"/>
      <c r="CN425" s="30"/>
      <c r="CO425" s="30"/>
      <c r="CP425" s="30"/>
      <c r="CQ425" s="30"/>
      <c r="CR425" s="30"/>
      <c r="CS425" s="30"/>
      <c r="CT425" s="30"/>
      <c r="CU425" s="30"/>
      <c r="CV425" s="30"/>
      <c r="CW425" s="30"/>
      <c r="CX425" s="30"/>
      <c r="CY425" s="30"/>
      <c r="CZ425" s="30"/>
      <c r="DA425" s="30"/>
      <c r="DB425" s="30"/>
      <c r="DC425" s="30"/>
      <c r="DD425" s="30"/>
      <c r="DE425" s="30"/>
      <c r="DF425" s="30"/>
      <c r="DG425" s="30"/>
      <c r="DH425" s="30"/>
      <c r="DI425" s="30"/>
      <c r="DJ425" s="30"/>
      <c r="DK425" s="30"/>
      <c r="DL425" s="30"/>
      <c r="DM425" s="30"/>
      <c r="DN425" s="30"/>
      <c r="DO425" s="30"/>
      <c r="DP425" s="30"/>
      <c r="DQ425" s="30"/>
      <c r="DR425" s="30"/>
      <c r="DS425" s="30"/>
      <c r="DT425" s="30"/>
      <c r="DU425" s="30"/>
      <c r="DV425" s="30"/>
      <c r="DW425" s="30"/>
      <c r="DX425" s="30"/>
      <c r="DY425" s="30"/>
      <c r="DZ425" s="30"/>
      <c r="EA425" s="30"/>
    </row>
    <row r="426" spans="3:131" ht="12.75">
      <c r="C426" s="24"/>
      <c r="D426" s="24"/>
      <c r="E426" s="24"/>
      <c r="F426" s="24"/>
      <c r="G426" s="24"/>
      <c r="H426" s="30"/>
      <c r="I426" s="24"/>
      <c r="J426" s="40"/>
      <c r="K426" s="24"/>
      <c r="L426" s="24"/>
      <c r="M426" s="24"/>
      <c r="N426" s="24"/>
      <c r="O426" s="24"/>
      <c r="P426" s="40"/>
      <c r="Q426" s="24"/>
      <c r="R426" s="24"/>
      <c r="S426" s="24"/>
      <c r="T426" s="24"/>
      <c r="U426" s="24"/>
      <c r="V426" s="40"/>
      <c r="W426" s="29"/>
      <c r="X426" s="40"/>
      <c r="Y426" s="40"/>
      <c r="Z426" s="40"/>
      <c r="AA426" s="40"/>
      <c r="AB426" s="4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30"/>
      <c r="BN426" s="30"/>
      <c r="BO426" s="30"/>
      <c r="BP426" s="30"/>
      <c r="BQ426" s="30"/>
      <c r="BR426" s="30"/>
      <c r="BS426" s="30"/>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row>
    <row r="427" spans="3:131" ht="12.75">
      <c r="C427" s="24"/>
      <c r="D427" s="24"/>
      <c r="E427" s="24"/>
      <c r="F427" s="24"/>
      <c r="G427" s="24"/>
      <c r="H427" s="30"/>
      <c r="I427" s="24"/>
      <c r="J427" s="40"/>
      <c r="K427" s="24"/>
      <c r="L427" s="24"/>
      <c r="M427" s="24"/>
      <c r="N427" s="24"/>
      <c r="O427" s="24"/>
      <c r="P427" s="40"/>
      <c r="Q427" s="24"/>
      <c r="R427" s="24"/>
      <c r="S427" s="24"/>
      <c r="T427" s="24"/>
      <c r="U427" s="24"/>
      <c r="V427" s="40"/>
      <c r="W427" s="29"/>
      <c r="X427" s="40"/>
      <c r="Y427" s="40"/>
      <c r="Z427" s="40"/>
      <c r="AA427" s="40"/>
      <c r="AB427" s="40"/>
      <c r="AC427" s="30"/>
      <c r="AD427" s="30"/>
      <c r="AE427" s="30"/>
      <c r="AF427" s="30"/>
      <c r="AG427" s="30"/>
      <c r="AH427" s="30"/>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c r="BK427" s="30"/>
      <c r="BL427" s="30"/>
      <c r="BM427" s="30"/>
      <c r="BN427" s="30"/>
      <c r="BO427" s="30"/>
      <c r="BP427" s="30"/>
      <c r="BQ427" s="30"/>
      <c r="BR427" s="30"/>
      <c r="BS427" s="30"/>
      <c r="BT427" s="30"/>
      <c r="BU427" s="30"/>
      <c r="BV427" s="30"/>
      <c r="BW427" s="30"/>
      <c r="BX427" s="30"/>
      <c r="BY427" s="30"/>
      <c r="BZ427" s="30"/>
      <c r="CA427" s="30"/>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c r="DC427" s="30"/>
      <c r="DD427" s="30"/>
      <c r="DE427" s="30"/>
      <c r="DF427" s="30"/>
      <c r="DG427" s="30"/>
      <c r="DH427" s="30"/>
      <c r="DI427" s="30"/>
      <c r="DJ427" s="30"/>
      <c r="DK427" s="30"/>
      <c r="DL427" s="30"/>
      <c r="DM427" s="30"/>
      <c r="DN427" s="30"/>
      <c r="DO427" s="30"/>
      <c r="DP427" s="30"/>
      <c r="DQ427" s="30"/>
      <c r="DR427" s="30"/>
      <c r="DS427" s="30"/>
      <c r="DT427" s="30"/>
      <c r="DU427" s="30"/>
      <c r="DV427" s="30"/>
      <c r="DW427" s="30"/>
      <c r="DX427" s="30"/>
      <c r="DY427" s="30"/>
      <c r="DZ427" s="30"/>
      <c r="EA427" s="30"/>
    </row>
    <row r="428" spans="3:131" ht="12.75">
      <c r="C428" s="24"/>
      <c r="D428" s="24"/>
      <c r="E428" s="24"/>
      <c r="F428" s="24"/>
      <c r="G428" s="24"/>
      <c r="H428" s="30"/>
      <c r="I428" s="24"/>
      <c r="J428" s="40"/>
      <c r="K428" s="24"/>
      <c r="L428" s="24"/>
      <c r="M428" s="24"/>
      <c r="N428" s="24"/>
      <c r="O428" s="24"/>
      <c r="P428" s="40"/>
      <c r="Q428" s="24"/>
      <c r="R428" s="24"/>
      <c r="S428" s="24"/>
      <c r="T428" s="24"/>
      <c r="U428" s="24"/>
      <c r="V428" s="40"/>
      <c r="W428" s="29"/>
      <c r="X428" s="40"/>
      <c r="Y428" s="40"/>
      <c r="Z428" s="40"/>
      <c r="AA428" s="40"/>
      <c r="AB428" s="40"/>
      <c r="AC428" s="30"/>
      <c r="AD428" s="30"/>
      <c r="AE428" s="30"/>
      <c r="AF428" s="30"/>
      <c r="AG428" s="30"/>
      <c r="AH428" s="30"/>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c r="BK428" s="30"/>
      <c r="BL428" s="30"/>
      <c r="BM428" s="30"/>
      <c r="BN428" s="30"/>
      <c r="BO428" s="30"/>
      <c r="BP428" s="30"/>
      <c r="BQ428" s="30"/>
      <c r="BR428" s="30"/>
      <c r="BS428" s="30"/>
      <c r="BT428" s="30"/>
      <c r="BU428" s="30"/>
      <c r="BV428" s="30"/>
      <c r="BW428" s="30"/>
      <c r="BX428" s="30"/>
      <c r="BY428" s="30"/>
      <c r="BZ428" s="30"/>
      <c r="CA428" s="30"/>
      <c r="CB428" s="30"/>
      <c r="CC428" s="30"/>
      <c r="CD428" s="30"/>
      <c r="CE428" s="30"/>
      <c r="CF428" s="30"/>
      <c r="CG428" s="30"/>
      <c r="CH428" s="30"/>
      <c r="CI428" s="30"/>
      <c r="CJ428" s="30"/>
      <c r="CK428" s="30"/>
      <c r="CL428" s="30"/>
      <c r="CM428" s="30"/>
      <c r="CN428" s="30"/>
      <c r="CO428" s="30"/>
      <c r="CP428" s="30"/>
      <c r="CQ428" s="30"/>
      <c r="CR428" s="30"/>
      <c r="CS428" s="30"/>
      <c r="CT428" s="30"/>
      <c r="CU428" s="30"/>
      <c r="CV428" s="30"/>
      <c r="CW428" s="30"/>
      <c r="CX428" s="30"/>
      <c r="CY428" s="30"/>
      <c r="CZ428" s="30"/>
      <c r="DA428" s="30"/>
      <c r="DB428" s="30"/>
      <c r="DC428" s="30"/>
      <c r="DD428" s="30"/>
      <c r="DE428" s="30"/>
      <c r="DF428" s="30"/>
      <c r="DG428" s="30"/>
      <c r="DH428" s="30"/>
      <c r="DI428" s="30"/>
      <c r="DJ428" s="30"/>
      <c r="DK428" s="30"/>
      <c r="DL428" s="30"/>
      <c r="DM428" s="30"/>
      <c r="DN428" s="30"/>
      <c r="DO428" s="30"/>
      <c r="DP428" s="30"/>
      <c r="DQ428" s="30"/>
      <c r="DR428" s="30"/>
      <c r="DS428" s="30"/>
      <c r="DT428" s="30"/>
      <c r="DU428" s="30"/>
      <c r="DV428" s="30"/>
      <c r="DW428" s="30"/>
      <c r="DX428" s="30"/>
      <c r="DY428" s="30"/>
      <c r="DZ428" s="30"/>
      <c r="EA428" s="30"/>
    </row>
    <row r="429" spans="3:131" ht="12.75">
      <c r="C429" s="24"/>
      <c r="D429" s="24"/>
      <c r="E429" s="24"/>
      <c r="F429" s="24"/>
      <c r="G429" s="24"/>
      <c r="H429" s="30"/>
      <c r="I429" s="24"/>
      <c r="J429" s="40"/>
      <c r="K429" s="24"/>
      <c r="L429" s="24"/>
      <c r="M429" s="24"/>
      <c r="N429" s="24"/>
      <c r="O429" s="24"/>
      <c r="P429" s="40"/>
      <c r="Q429" s="24"/>
      <c r="R429" s="24"/>
      <c r="S429" s="24"/>
      <c r="T429" s="24"/>
      <c r="U429" s="24"/>
      <c r="V429" s="40"/>
      <c r="W429" s="29"/>
      <c r="X429" s="40"/>
      <c r="Y429" s="40"/>
      <c r="Z429" s="40"/>
      <c r="AA429" s="40"/>
      <c r="AB429" s="40"/>
      <c r="AC429" s="30"/>
      <c r="AD429" s="30"/>
      <c r="AE429" s="30"/>
      <c r="AF429" s="30"/>
      <c r="AG429" s="30"/>
      <c r="AH429" s="30"/>
      <c r="AI429" s="30"/>
      <c r="AJ429" s="30"/>
      <c r="AK429" s="30"/>
      <c r="AL429" s="30"/>
      <c r="AM429" s="30"/>
      <c r="AN429" s="30"/>
      <c r="AO429" s="30"/>
      <c r="AP429" s="30"/>
      <c r="AQ429" s="30"/>
      <c r="AR429" s="30"/>
      <c r="AS429" s="30"/>
      <c r="AT429" s="30"/>
      <c r="AU429" s="30"/>
      <c r="AV429" s="30"/>
      <c r="AW429" s="30"/>
      <c r="AX429" s="30"/>
      <c r="AY429" s="30"/>
      <c r="AZ429" s="30"/>
      <c r="BA429" s="30"/>
      <c r="BB429" s="30"/>
      <c r="BC429" s="30"/>
      <c r="BD429" s="30"/>
      <c r="BE429" s="30"/>
      <c r="BF429" s="30"/>
      <c r="BG429" s="30"/>
      <c r="BH429" s="30"/>
      <c r="BI429" s="30"/>
      <c r="BJ429" s="30"/>
      <c r="BK429" s="30"/>
      <c r="BL429" s="30"/>
      <c r="BM429" s="30"/>
      <c r="BN429" s="30"/>
      <c r="BO429" s="30"/>
      <c r="BP429" s="30"/>
      <c r="BQ429" s="30"/>
      <c r="BR429" s="30"/>
      <c r="BS429" s="30"/>
      <c r="BT429" s="30"/>
      <c r="BU429" s="30"/>
      <c r="BV429" s="30"/>
      <c r="BW429" s="30"/>
      <c r="BX429" s="30"/>
      <c r="BY429" s="30"/>
      <c r="BZ429" s="30"/>
      <c r="CA429" s="30"/>
      <c r="CB429" s="30"/>
      <c r="CC429" s="30"/>
      <c r="CD429" s="30"/>
      <c r="CE429" s="30"/>
      <c r="CF429" s="30"/>
      <c r="CG429" s="30"/>
      <c r="CH429" s="30"/>
      <c r="CI429" s="30"/>
      <c r="CJ429" s="30"/>
      <c r="CK429" s="30"/>
      <c r="CL429" s="30"/>
      <c r="CM429" s="30"/>
      <c r="CN429" s="30"/>
      <c r="CO429" s="30"/>
      <c r="CP429" s="30"/>
      <c r="CQ429" s="30"/>
      <c r="CR429" s="30"/>
      <c r="CS429" s="30"/>
      <c r="CT429" s="30"/>
      <c r="CU429" s="30"/>
      <c r="CV429" s="30"/>
      <c r="CW429" s="30"/>
      <c r="CX429" s="30"/>
      <c r="CY429" s="30"/>
      <c r="CZ429" s="30"/>
      <c r="DA429" s="30"/>
      <c r="DB429" s="30"/>
      <c r="DC429" s="30"/>
      <c r="DD429" s="30"/>
      <c r="DE429" s="30"/>
      <c r="DF429" s="30"/>
      <c r="DG429" s="30"/>
      <c r="DH429" s="30"/>
      <c r="DI429" s="30"/>
      <c r="DJ429" s="30"/>
      <c r="DK429" s="30"/>
      <c r="DL429" s="30"/>
      <c r="DM429" s="30"/>
      <c r="DN429" s="30"/>
      <c r="DO429" s="30"/>
      <c r="DP429" s="30"/>
      <c r="DQ429" s="30"/>
      <c r="DR429" s="30"/>
      <c r="DS429" s="30"/>
      <c r="DT429" s="30"/>
      <c r="DU429" s="30"/>
      <c r="DV429" s="30"/>
      <c r="DW429" s="30"/>
      <c r="DX429" s="30"/>
      <c r="DY429" s="30"/>
      <c r="DZ429" s="30"/>
      <c r="EA429" s="30"/>
    </row>
    <row r="430" spans="3:131" ht="12.75">
      <c r="C430" s="24"/>
      <c r="D430" s="24"/>
      <c r="E430" s="24"/>
      <c r="F430" s="24"/>
      <c r="G430" s="24"/>
      <c r="H430" s="30"/>
      <c r="I430" s="24"/>
      <c r="J430" s="40"/>
      <c r="K430" s="24"/>
      <c r="L430" s="24"/>
      <c r="M430" s="24"/>
      <c r="N430" s="24"/>
      <c r="O430" s="24"/>
      <c r="P430" s="40"/>
      <c r="Q430" s="24"/>
      <c r="R430" s="24"/>
      <c r="S430" s="24"/>
      <c r="T430" s="24"/>
      <c r="U430" s="24"/>
      <c r="V430" s="40"/>
      <c r="W430" s="29"/>
      <c r="X430" s="40"/>
      <c r="Y430" s="40"/>
      <c r="Z430" s="40"/>
      <c r="AA430" s="40"/>
      <c r="AB430" s="40"/>
      <c r="AC430" s="30"/>
      <c r="AD430" s="30"/>
      <c r="AE430" s="30"/>
      <c r="AF430" s="30"/>
      <c r="AG430" s="30"/>
      <c r="AH430" s="30"/>
      <c r="AI430" s="30"/>
      <c r="AJ430" s="30"/>
      <c r="AK430" s="30"/>
      <c r="AL430" s="30"/>
      <c r="AM430" s="30"/>
      <c r="AN430" s="30"/>
      <c r="AO430" s="30"/>
      <c r="AP430" s="30"/>
      <c r="AQ430" s="30"/>
      <c r="AR430" s="30"/>
      <c r="AS430" s="30"/>
      <c r="AT430" s="30"/>
      <c r="AU430" s="30"/>
      <c r="AV430" s="30"/>
      <c r="AW430" s="30"/>
      <c r="AX430" s="30"/>
      <c r="AY430" s="30"/>
      <c r="AZ430" s="30"/>
      <c r="BA430" s="30"/>
      <c r="BB430" s="30"/>
      <c r="BC430" s="30"/>
      <c r="BD430" s="30"/>
      <c r="BE430" s="30"/>
      <c r="BF430" s="30"/>
      <c r="BG430" s="30"/>
      <c r="BH430" s="30"/>
      <c r="BI430" s="30"/>
      <c r="BJ430" s="30"/>
      <c r="BK430" s="30"/>
      <c r="BL430" s="30"/>
      <c r="BM430" s="30"/>
      <c r="BN430" s="30"/>
      <c r="BO430" s="30"/>
      <c r="BP430" s="30"/>
      <c r="BQ430" s="30"/>
      <c r="BR430" s="30"/>
      <c r="BS430" s="30"/>
      <c r="BT430" s="30"/>
      <c r="BU430" s="30"/>
      <c r="BV430" s="30"/>
      <c r="BW430" s="30"/>
      <c r="BX430" s="30"/>
      <c r="BY430" s="30"/>
      <c r="BZ430" s="30"/>
      <c r="CA430" s="30"/>
      <c r="CB430" s="30"/>
      <c r="CC430" s="30"/>
      <c r="CD430" s="30"/>
      <c r="CE430" s="30"/>
      <c r="CF430" s="30"/>
      <c r="CG430" s="30"/>
      <c r="CH430" s="30"/>
      <c r="CI430" s="30"/>
      <c r="CJ430" s="30"/>
      <c r="CK430" s="30"/>
      <c r="CL430" s="30"/>
      <c r="CM430" s="30"/>
      <c r="CN430" s="30"/>
      <c r="CO430" s="30"/>
      <c r="CP430" s="30"/>
      <c r="CQ430" s="30"/>
      <c r="CR430" s="30"/>
      <c r="CS430" s="30"/>
      <c r="CT430" s="30"/>
      <c r="CU430" s="30"/>
      <c r="CV430" s="30"/>
      <c r="CW430" s="30"/>
      <c r="CX430" s="30"/>
      <c r="CY430" s="30"/>
      <c r="CZ430" s="30"/>
      <c r="DA430" s="30"/>
      <c r="DB430" s="30"/>
      <c r="DC430" s="30"/>
      <c r="DD430" s="30"/>
      <c r="DE430" s="30"/>
      <c r="DF430" s="30"/>
      <c r="DG430" s="30"/>
      <c r="DH430" s="30"/>
      <c r="DI430" s="30"/>
      <c r="DJ430" s="30"/>
      <c r="DK430" s="30"/>
      <c r="DL430" s="30"/>
      <c r="DM430" s="30"/>
      <c r="DN430" s="30"/>
      <c r="DO430" s="30"/>
      <c r="DP430" s="30"/>
      <c r="DQ430" s="30"/>
      <c r="DR430" s="30"/>
      <c r="DS430" s="30"/>
      <c r="DT430" s="30"/>
      <c r="DU430" s="30"/>
      <c r="DV430" s="30"/>
      <c r="DW430" s="30"/>
      <c r="DX430" s="30"/>
      <c r="DY430" s="30"/>
      <c r="DZ430" s="30"/>
      <c r="EA430" s="30"/>
    </row>
    <row r="431" spans="3:131" ht="12.75">
      <c r="C431" s="24"/>
      <c r="D431" s="24"/>
      <c r="E431" s="24"/>
      <c r="F431" s="24"/>
      <c r="G431" s="24"/>
      <c r="H431" s="30"/>
      <c r="I431" s="24"/>
      <c r="J431" s="40"/>
      <c r="K431" s="24"/>
      <c r="L431" s="24"/>
      <c r="M431" s="24"/>
      <c r="N431" s="24"/>
      <c r="O431" s="24"/>
      <c r="P431" s="40"/>
      <c r="Q431" s="24"/>
      <c r="R431" s="24"/>
      <c r="S431" s="24"/>
      <c r="T431" s="24"/>
      <c r="U431" s="24"/>
      <c r="V431" s="40"/>
      <c r="W431" s="29"/>
      <c r="X431" s="40"/>
      <c r="Y431" s="40"/>
      <c r="Z431" s="40"/>
      <c r="AA431" s="40"/>
      <c r="AB431" s="40"/>
      <c r="AC431" s="30"/>
      <c r="AD431" s="30"/>
      <c r="AE431" s="30"/>
      <c r="AF431" s="30"/>
      <c r="AG431" s="30"/>
      <c r="AH431" s="30"/>
      <c r="AI431" s="30"/>
      <c r="AJ431" s="30"/>
      <c r="AK431" s="30"/>
      <c r="AL431" s="30"/>
      <c r="AM431" s="30"/>
      <c r="AN431" s="30"/>
      <c r="AO431" s="30"/>
      <c r="AP431" s="30"/>
      <c r="AQ431" s="30"/>
      <c r="AR431" s="30"/>
      <c r="AS431" s="30"/>
      <c r="AT431" s="30"/>
      <c r="AU431" s="30"/>
      <c r="AV431" s="30"/>
      <c r="AW431" s="30"/>
      <c r="AX431" s="30"/>
      <c r="AY431" s="30"/>
      <c r="AZ431" s="30"/>
      <c r="BA431" s="30"/>
      <c r="BB431" s="30"/>
      <c r="BC431" s="30"/>
      <c r="BD431" s="30"/>
      <c r="BE431" s="30"/>
      <c r="BF431" s="30"/>
      <c r="BG431" s="30"/>
      <c r="BH431" s="30"/>
      <c r="BI431" s="30"/>
      <c r="BJ431" s="30"/>
      <c r="BK431" s="30"/>
      <c r="BL431" s="30"/>
      <c r="BM431" s="30"/>
      <c r="BN431" s="30"/>
      <c r="BO431" s="30"/>
      <c r="BP431" s="30"/>
      <c r="BQ431" s="30"/>
      <c r="BR431" s="30"/>
      <c r="BS431" s="30"/>
      <c r="BT431" s="30"/>
      <c r="BU431" s="30"/>
      <c r="BV431" s="30"/>
      <c r="BW431" s="30"/>
      <c r="BX431" s="30"/>
      <c r="BY431" s="30"/>
      <c r="BZ431" s="30"/>
      <c r="CA431" s="30"/>
      <c r="CB431" s="30"/>
      <c r="CC431" s="30"/>
      <c r="CD431" s="30"/>
      <c r="CE431" s="30"/>
      <c r="CF431" s="30"/>
      <c r="CG431" s="30"/>
      <c r="CH431" s="30"/>
      <c r="CI431" s="30"/>
      <c r="CJ431" s="30"/>
      <c r="CK431" s="30"/>
      <c r="CL431" s="30"/>
      <c r="CM431" s="30"/>
      <c r="CN431" s="30"/>
      <c r="CO431" s="30"/>
      <c r="CP431" s="30"/>
      <c r="CQ431" s="30"/>
      <c r="CR431" s="30"/>
      <c r="CS431" s="30"/>
      <c r="CT431" s="30"/>
      <c r="CU431" s="30"/>
      <c r="CV431" s="30"/>
      <c r="CW431" s="30"/>
      <c r="CX431" s="30"/>
      <c r="CY431" s="30"/>
      <c r="CZ431" s="30"/>
      <c r="DA431" s="30"/>
      <c r="DB431" s="30"/>
      <c r="DC431" s="30"/>
      <c r="DD431" s="30"/>
      <c r="DE431" s="30"/>
      <c r="DF431" s="30"/>
      <c r="DG431" s="30"/>
      <c r="DH431" s="30"/>
      <c r="DI431" s="30"/>
      <c r="DJ431" s="30"/>
      <c r="DK431" s="30"/>
      <c r="DL431" s="30"/>
      <c r="DM431" s="30"/>
      <c r="DN431" s="30"/>
      <c r="DO431" s="30"/>
      <c r="DP431" s="30"/>
      <c r="DQ431" s="30"/>
      <c r="DR431" s="30"/>
      <c r="DS431" s="30"/>
      <c r="DT431" s="30"/>
      <c r="DU431" s="30"/>
      <c r="DV431" s="30"/>
      <c r="DW431" s="30"/>
      <c r="DX431" s="30"/>
      <c r="DY431" s="30"/>
      <c r="DZ431" s="30"/>
      <c r="EA431" s="30"/>
    </row>
    <row r="432" spans="3:131" ht="12.75">
      <c r="C432" s="24"/>
      <c r="D432" s="24"/>
      <c r="E432" s="24"/>
      <c r="F432" s="24"/>
      <c r="G432" s="24"/>
      <c r="H432" s="30"/>
      <c r="I432" s="24"/>
      <c r="J432" s="40"/>
      <c r="K432" s="24"/>
      <c r="L432" s="24"/>
      <c r="M432" s="24"/>
      <c r="N432" s="24"/>
      <c r="O432" s="24"/>
      <c r="P432" s="40"/>
      <c r="Q432" s="24"/>
      <c r="R432" s="24"/>
      <c r="S432" s="24"/>
      <c r="T432" s="24"/>
      <c r="U432" s="24"/>
      <c r="V432" s="40"/>
      <c r="W432" s="29"/>
      <c r="X432" s="40"/>
      <c r="Y432" s="40"/>
      <c r="Z432" s="40"/>
      <c r="AA432" s="40"/>
      <c r="AB432" s="40"/>
      <c r="AC432" s="30"/>
      <c r="AD432" s="30"/>
      <c r="AE432" s="30"/>
      <c r="AF432" s="30"/>
      <c r="AG432" s="30"/>
      <c r="AH432" s="30"/>
      <c r="AI432" s="30"/>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c r="BK432" s="30"/>
      <c r="BL432" s="30"/>
      <c r="BM432" s="30"/>
      <c r="BN432" s="30"/>
      <c r="BO432" s="30"/>
      <c r="BP432" s="30"/>
      <c r="BQ432" s="30"/>
      <c r="BR432" s="30"/>
      <c r="BS432" s="30"/>
      <c r="BT432" s="30"/>
      <c r="BU432" s="30"/>
      <c r="BV432" s="30"/>
      <c r="BW432" s="30"/>
      <c r="BX432" s="30"/>
      <c r="BY432" s="30"/>
      <c r="BZ432" s="30"/>
      <c r="CA432" s="30"/>
      <c r="CB432" s="30"/>
      <c r="CC432" s="30"/>
      <c r="CD432" s="30"/>
      <c r="CE432" s="30"/>
      <c r="CF432" s="30"/>
      <c r="CG432" s="30"/>
      <c r="CH432" s="30"/>
      <c r="CI432" s="30"/>
      <c r="CJ432" s="30"/>
      <c r="CK432" s="30"/>
      <c r="CL432" s="30"/>
      <c r="CM432" s="30"/>
      <c r="CN432" s="30"/>
      <c r="CO432" s="30"/>
      <c r="CP432" s="30"/>
      <c r="CQ432" s="30"/>
      <c r="CR432" s="30"/>
      <c r="CS432" s="30"/>
      <c r="CT432" s="30"/>
      <c r="CU432" s="30"/>
      <c r="CV432" s="30"/>
      <c r="CW432" s="30"/>
      <c r="CX432" s="30"/>
      <c r="CY432" s="30"/>
      <c r="CZ432" s="30"/>
      <c r="DA432" s="30"/>
      <c r="DB432" s="30"/>
      <c r="DC432" s="30"/>
      <c r="DD432" s="30"/>
      <c r="DE432" s="30"/>
      <c r="DF432" s="30"/>
      <c r="DG432" s="30"/>
      <c r="DH432" s="30"/>
      <c r="DI432" s="30"/>
      <c r="DJ432" s="30"/>
      <c r="DK432" s="30"/>
      <c r="DL432" s="30"/>
      <c r="DM432" s="30"/>
      <c r="DN432" s="30"/>
      <c r="DO432" s="30"/>
      <c r="DP432" s="30"/>
      <c r="DQ432" s="30"/>
      <c r="DR432" s="30"/>
      <c r="DS432" s="30"/>
      <c r="DT432" s="30"/>
      <c r="DU432" s="30"/>
      <c r="DV432" s="30"/>
      <c r="DW432" s="30"/>
      <c r="DX432" s="30"/>
      <c r="DY432" s="30"/>
      <c r="DZ432" s="30"/>
      <c r="EA432" s="30"/>
    </row>
    <row r="433" spans="3:131" ht="12.75">
      <c r="C433" s="24"/>
      <c r="D433" s="24"/>
      <c r="E433" s="24"/>
      <c r="F433" s="24"/>
      <c r="G433" s="24"/>
      <c r="H433" s="30"/>
      <c r="I433" s="24"/>
      <c r="J433" s="40"/>
      <c r="K433" s="24"/>
      <c r="L433" s="24"/>
      <c r="M433" s="24"/>
      <c r="N433" s="24"/>
      <c r="O433" s="24"/>
      <c r="P433" s="40"/>
      <c r="Q433" s="24"/>
      <c r="R433" s="24"/>
      <c r="S433" s="24"/>
      <c r="T433" s="24"/>
      <c r="U433" s="24"/>
      <c r="V433" s="40"/>
      <c r="W433" s="29"/>
      <c r="X433" s="40"/>
      <c r="Y433" s="40"/>
      <c r="Z433" s="40"/>
      <c r="AA433" s="40"/>
      <c r="AB433" s="4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c r="AY433" s="30"/>
      <c r="AZ433" s="30"/>
      <c r="BA433" s="30"/>
      <c r="BB433" s="30"/>
      <c r="BC433" s="30"/>
      <c r="BD433" s="30"/>
      <c r="BE433" s="30"/>
      <c r="BF433" s="30"/>
      <c r="BG433" s="30"/>
      <c r="BH433" s="30"/>
      <c r="BI433" s="30"/>
      <c r="BJ433" s="30"/>
      <c r="BK433" s="30"/>
      <c r="BL433" s="30"/>
      <c r="BM433" s="30"/>
      <c r="BN433" s="30"/>
      <c r="BO433" s="30"/>
      <c r="BP433" s="30"/>
      <c r="BQ433" s="30"/>
      <c r="BR433" s="30"/>
      <c r="BS433" s="30"/>
      <c r="BT433" s="30"/>
      <c r="BU433" s="30"/>
      <c r="BV433" s="30"/>
      <c r="BW433" s="30"/>
      <c r="BX433" s="30"/>
      <c r="BY433" s="30"/>
      <c r="BZ433" s="30"/>
      <c r="CA433" s="30"/>
      <c r="CB433" s="30"/>
      <c r="CC433" s="30"/>
      <c r="CD433" s="30"/>
      <c r="CE433" s="30"/>
      <c r="CF433" s="30"/>
      <c r="CG433" s="30"/>
      <c r="CH433" s="30"/>
      <c r="CI433" s="30"/>
      <c r="CJ433" s="30"/>
      <c r="CK433" s="30"/>
      <c r="CL433" s="30"/>
      <c r="CM433" s="30"/>
      <c r="CN433" s="30"/>
      <c r="CO433" s="30"/>
      <c r="CP433" s="30"/>
      <c r="CQ433" s="30"/>
      <c r="CR433" s="30"/>
      <c r="CS433" s="30"/>
      <c r="CT433" s="30"/>
      <c r="CU433" s="30"/>
      <c r="CV433" s="30"/>
      <c r="CW433" s="30"/>
      <c r="CX433" s="30"/>
      <c r="CY433" s="30"/>
      <c r="CZ433" s="30"/>
      <c r="DA433" s="30"/>
      <c r="DB433" s="30"/>
      <c r="DC433" s="30"/>
      <c r="DD433" s="30"/>
      <c r="DE433" s="30"/>
      <c r="DF433" s="30"/>
      <c r="DG433" s="30"/>
      <c r="DH433" s="30"/>
      <c r="DI433" s="30"/>
      <c r="DJ433" s="30"/>
      <c r="DK433" s="30"/>
      <c r="DL433" s="30"/>
      <c r="DM433" s="30"/>
      <c r="DN433" s="30"/>
      <c r="DO433" s="30"/>
      <c r="DP433" s="30"/>
      <c r="DQ433" s="30"/>
      <c r="DR433" s="30"/>
      <c r="DS433" s="30"/>
      <c r="DT433" s="30"/>
      <c r="DU433" s="30"/>
      <c r="DV433" s="30"/>
      <c r="DW433" s="30"/>
      <c r="DX433" s="30"/>
      <c r="DY433" s="30"/>
      <c r="DZ433" s="30"/>
      <c r="EA433" s="30"/>
    </row>
    <row r="434" spans="3:131" ht="12.75">
      <c r="C434" s="24"/>
      <c r="D434" s="24"/>
      <c r="E434" s="24"/>
      <c r="F434" s="24"/>
      <c r="G434" s="24"/>
      <c r="H434" s="30"/>
      <c r="I434" s="24"/>
      <c r="J434" s="40"/>
      <c r="K434" s="24"/>
      <c r="L434" s="24"/>
      <c r="M434" s="24"/>
      <c r="N434" s="24"/>
      <c r="O434" s="24"/>
      <c r="P434" s="40"/>
      <c r="Q434" s="24"/>
      <c r="R434" s="24"/>
      <c r="S434" s="24"/>
      <c r="T434" s="24"/>
      <c r="U434" s="24"/>
      <c r="V434" s="40"/>
      <c r="W434" s="29"/>
      <c r="X434" s="40"/>
      <c r="Y434" s="40"/>
      <c r="Z434" s="40"/>
      <c r="AA434" s="40"/>
      <c r="AB434" s="4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c r="AY434" s="30"/>
      <c r="AZ434" s="30"/>
      <c r="BA434" s="30"/>
      <c r="BB434" s="30"/>
      <c r="BC434" s="30"/>
      <c r="BD434" s="30"/>
      <c r="BE434" s="30"/>
      <c r="BF434" s="30"/>
      <c r="BG434" s="30"/>
      <c r="BH434" s="30"/>
      <c r="BI434" s="30"/>
      <c r="BJ434" s="30"/>
      <c r="BK434" s="30"/>
      <c r="BL434" s="30"/>
      <c r="BM434" s="30"/>
      <c r="BN434" s="30"/>
      <c r="BO434" s="30"/>
      <c r="BP434" s="30"/>
      <c r="BQ434" s="30"/>
      <c r="BR434" s="30"/>
      <c r="BS434" s="30"/>
      <c r="BT434" s="30"/>
      <c r="BU434" s="30"/>
      <c r="BV434" s="30"/>
      <c r="BW434" s="30"/>
      <c r="BX434" s="30"/>
      <c r="BY434" s="30"/>
      <c r="BZ434" s="30"/>
      <c r="CA434" s="30"/>
      <c r="CB434" s="30"/>
      <c r="CC434" s="30"/>
      <c r="CD434" s="30"/>
      <c r="CE434" s="30"/>
      <c r="CF434" s="30"/>
      <c r="CG434" s="30"/>
      <c r="CH434" s="30"/>
      <c r="CI434" s="30"/>
      <c r="CJ434" s="30"/>
      <c r="CK434" s="30"/>
      <c r="CL434" s="30"/>
      <c r="CM434" s="30"/>
      <c r="CN434" s="30"/>
      <c r="CO434" s="30"/>
      <c r="CP434" s="30"/>
      <c r="CQ434" s="30"/>
      <c r="CR434" s="30"/>
      <c r="CS434" s="30"/>
      <c r="CT434" s="30"/>
      <c r="CU434" s="30"/>
      <c r="CV434" s="30"/>
      <c r="CW434" s="30"/>
      <c r="CX434" s="30"/>
      <c r="CY434" s="30"/>
      <c r="CZ434" s="30"/>
      <c r="DA434" s="30"/>
      <c r="DB434" s="30"/>
      <c r="DC434" s="30"/>
      <c r="DD434" s="30"/>
      <c r="DE434" s="30"/>
      <c r="DF434" s="30"/>
      <c r="DG434" s="30"/>
      <c r="DH434" s="30"/>
      <c r="DI434" s="30"/>
      <c r="DJ434" s="30"/>
      <c r="DK434" s="30"/>
      <c r="DL434" s="30"/>
      <c r="DM434" s="30"/>
      <c r="DN434" s="30"/>
      <c r="DO434" s="30"/>
      <c r="DP434" s="30"/>
      <c r="DQ434" s="30"/>
      <c r="DR434" s="30"/>
      <c r="DS434" s="30"/>
      <c r="DT434" s="30"/>
      <c r="DU434" s="30"/>
      <c r="DV434" s="30"/>
      <c r="DW434" s="30"/>
      <c r="DX434" s="30"/>
      <c r="DY434" s="30"/>
      <c r="DZ434" s="30"/>
      <c r="EA434" s="30"/>
    </row>
    <row r="435" spans="3:131" ht="12.75">
      <c r="C435" s="24"/>
      <c r="D435" s="24"/>
      <c r="E435" s="24"/>
      <c r="F435" s="24"/>
      <c r="G435" s="24"/>
      <c r="H435" s="30"/>
      <c r="I435" s="24"/>
      <c r="J435" s="40"/>
      <c r="K435" s="24"/>
      <c r="L435" s="24"/>
      <c r="M435" s="24"/>
      <c r="N435" s="24"/>
      <c r="O435" s="24"/>
      <c r="P435" s="40"/>
      <c r="Q435" s="24"/>
      <c r="R435" s="24"/>
      <c r="S435" s="24"/>
      <c r="T435" s="24"/>
      <c r="U435" s="24"/>
      <c r="V435" s="40"/>
      <c r="W435" s="29"/>
      <c r="X435" s="40"/>
      <c r="Y435" s="40"/>
      <c r="Z435" s="40"/>
      <c r="AA435" s="40"/>
      <c r="AB435" s="4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c r="BJ435" s="30"/>
      <c r="BK435" s="30"/>
      <c r="BL435" s="30"/>
      <c r="BM435" s="30"/>
      <c r="BN435" s="30"/>
      <c r="BO435" s="30"/>
      <c r="BP435" s="30"/>
      <c r="BQ435" s="30"/>
      <c r="BR435" s="30"/>
      <c r="BS435" s="30"/>
      <c r="BT435" s="30"/>
      <c r="BU435" s="30"/>
      <c r="BV435" s="30"/>
      <c r="BW435" s="30"/>
      <c r="BX435" s="30"/>
      <c r="BY435" s="30"/>
      <c r="BZ435" s="30"/>
      <c r="CA435" s="30"/>
      <c r="CB435" s="30"/>
      <c r="CC435" s="30"/>
      <c r="CD435" s="30"/>
      <c r="CE435" s="30"/>
      <c r="CF435" s="30"/>
      <c r="CG435" s="30"/>
      <c r="CH435" s="30"/>
      <c r="CI435" s="30"/>
      <c r="CJ435" s="30"/>
      <c r="CK435" s="30"/>
      <c r="CL435" s="30"/>
      <c r="CM435" s="30"/>
      <c r="CN435" s="30"/>
      <c r="CO435" s="30"/>
      <c r="CP435" s="30"/>
      <c r="CQ435" s="30"/>
      <c r="CR435" s="30"/>
      <c r="CS435" s="30"/>
      <c r="CT435" s="30"/>
      <c r="CU435" s="30"/>
      <c r="CV435" s="30"/>
      <c r="CW435" s="30"/>
      <c r="CX435" s="30"/>
      <c r="CY435" s="30"/>
      <c r="CZ435" s="30"/>
      <c r="DA435" s="30"/>
      <c r="DB435" s="30"/>
      <c r="DC435" s="30"/>
      <c r="DD435" s="30"/>
      <c r="DE435" s="30"/>
      <c r="DF435" s="30"/>
      <c r="DG435" s="30"/>
      <c r="DH435" s="30"/>
      <c r="DI435" s="30"/>
      <c r="DJ435" s="30"/>
      <c r="DK435" s="30"/>
      <c r="DL435" s="30"/>
      <c r="DM435" s="30"/>
      <c r="DN435" s="30"/>
      <c r="DO435" s="30"/>
      <c r="DP435" s="30"/>
      <c r="DQ435" s="30"/>
      <c r="DR435" s="30"/>
      <c r="DS435" s="30"/>
      <c r="DT435" s="30"/>
      <c r="DU435" s="30"/>
      <c r="DV435" s="30"/>
      <c r="DW435" s="30"/>
      <c r="DX435" s="30"/>
      <c r="DY435" s="30"/>
      <c r="DZ435" s="30"/>
      <c r="EA435" s="30"/>
    </row>
    <row r="436" spans="3:131" ht="12.75">
      <c r="C436" s="24"/>
      <c r="D436" s="24"/>
      <c r="E436" s="24"/>
      <c r="F436" s="24"/>
      <c r="G436" s="24"/>
      <c r="H436" s="30"/>
      <c r="I436" s="24"/>
      <c r="J436" s="40"/>
      <c r="K436" s="24"/>
      <c r="L436" s="24"/>
      <c r="M436" s="24"/>
      <c r="N436" s="24"/>
      <c r="O436" s="24"/>
      <c r="P436" s="40"/>
      <c r="Q436" s="24"/>
      <c r="R436" s="24"/>
      <c r="S436" s="24"/>
      <c r="T436" s="24"/>
      <c r="U436" s="24"/>
      <c r="V436" s="40"/>
      <c r="W436" s="29"/>
      <c r="X436" s="40"/>
      <c r="Y436" s="40"/>
      <c r="Z436" s="40"/>
      <c r="AA436" s="40"/>
      <c r="AB436" s="4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c r="BK436" s="30"/>
      <c r="BL436" s="30"/>
      <c r="BM436" s="30"/>
      <c r="BN436" s="30"/>
      <c r="BO436" s="30"/>
      <c r="BP436" s="30"/>
      <c r="BQ436" s="30"/>
      <c r="BR436" s="30"/>
      <c r="BS436" s="30"/>
      <c r="BT436" s="30"/>
      <c r="BU436" s="30"/>
      <c r="BV436" s="30"/>
      <c r="BW436" s="30"/>
      <c r="BX436" s="30"/>
      <c r="BY436" s="30"/>
      <c r="BZ436" s="30"/>
      <c r="CA436" s="30"/>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c r="DE436" s="30"/>
      <c r="DF436" s="30"/>
      <c r="DG436" s="30"/>
      <c r="DH436" s="30"/>
      <c r="DI436" s="30"/>
      <c r="DJ436" s="30"/>
      <c r="DK436" s="30"/>
      <c r="DL436" s="30"/>
      <c r="DM436" s="30"/>
      <c r="DN436" s="30"/>
      <c r="DO436" s="30"/>
      <c r="DP436" s="30"/>
      <c r="DQ436" s="30"/>
      <c r="DR436" s="30"/>
      <c r="DS436" s="30"/>
      <c r="DT436" s="30"/>
      <c r="DU436" s="30"/>
      <c r="DV436" s="30"/>
      <c r="DW436" s="30"/>
      <c r="DX436" s="30"/>
      <c r="DY436" s="30"/>
      <c r="DZ436" s="30"/>
      <c r="EA436" s="30"/>
    </row>
    <row r="437" spans="3:131" ht="12.75">
      <c r="C437" s="24"/>
      <c r="D437" s="24"/>
      <c r="E437" s="24"/>
      <c r="F437" s="24"/>
      <c r="G437" s="24"/>
      <c r="H437" s="30"/>
      <c r="I437" s="24"/>
      <c r="J437" s="40"/>
      <c r="K437" s="24"/>
      <c r="L437" s="24"/>
      <c r="M437" s="24"/>
      <c r="N437" s="24"/>
      <c r="O437" s="24"/>
      <c r="P437" s="40"/>
      <c r="Q437" s="24"/>
      <c r="R437" s="24"/>
      <c r="S437" s="24"/>
      <c r="T437" s="24"/>
      <c r="U437" s="24"/>
      <c r="V437" s="40"/>
      <c r="W437" s="29"/>
      <c r="X437" s="40"/>
      <c r="Y437" s="40"/>
      <c r="Z437" s="40"/>
      <c r="AA437" s="40"/>
      <c r="AB437" s="40"/>
      <c r="AC437" s="30"/>
      <c r="AD437" s="30"/>
      <c r="AE437" s="30"/>
      <c r="AF437" s="30"/>
      <c r="AG437" s="30"/>
      <c r="AH437" s="30"/>
      <c r="AI437" s="30"/>
      <c r="AJ437" s="30"/>
      <c r="AK437" s="30"/>
      <c r="AL437" s="30"/>
      <c r="AM437" s="30"/>
      <c r="AN437" s="30"/>
      <c r="AO437" s="30"/>
      <c r="AP437" s="30"/>
      <c r="AQ437" s="30"/>
      <c r="AR437" s="30"/>
      <c r="AS437" s="30"/>
      <c r="AT437" s="30"/>
      <c r="AU437" s="30"/>
      <c r="AV437" s="30"/>
      <c r="AW437" s="30"/>
      <c r="AX437" s="30"/>
      <c r="AY437" s="30"/>
      <c r="AZ437" s="30"/>
      <c r="BA437" s="30"/>
      <c r="BB437" s="30"/>
      <c r="BC437" s="30"/>
      <c r="BD437" s="30"/>
      <c r="BE437" s="30"/>
      <c r="BF437" s="30"/>
      <c r="BG437" s="30"/>
      <c r="BH437" s="30"/>
      <c r="BI437" s="30"/>
      <c r="BJ437" s="30"/>
      <c r="BK437" s="30"/>
      <c r="BL437" s="30"/>
      <c r="BM437" s="30"/>
      <c r="BN437" s="30"/>
      <c r="BO437" s="30"/>
      <c r="BP437" s="30"/>
      <c r="BQ437" s="30"/>
      <c r="BR437" s="30"/>
      <c r="BS437" s="30"/>
      <c r="BT437" s="30"/>
      <c r="BU437" s="30"/>
      <c r="BV437" s="30"/>
      <c r="BW437" s="30"/>
      <c r="BX437" s="30"/>
      <c r="BY437" s="30"/>
      <c r="BZ437" s="30"/>
      <c r="CA437" s="30"/>
      <c r="CB437" s="30"/>
      <c r="CC437" s="30"/>
      <c r="CD437" s="30"/>
      <c r="CE437" s="30"/>
      <c r="CF437" s="30"/>
      <c r="CG437" s="30"/>
      <c r="CH437" s="30"/>
      <c r="CI437" s="30"/>
      <c r="CJ437" s="30"/>
      <c r="CK437" s="30"/>
      <c r="CL437" s="30"/>
      <c r="CM437" s="30"/>
      <c r="CN437" s="30"/>
      <c r="CO437" s="30"/>
      <c r="CP437" s="30"/>
      <c r="CQ437" s="30"/>
      <c r="CR437" s="30"/>
      <c r="CS437" s="30"/>
      <c r="CT437" s="30"/>
      <c r="CU437" s="30"/>
      <c r="CV437" s="30"/>
      <c r="CW437" s="30"/>
      <c r="CX437" s="30"/>
      <c r="CY437" s="30"/>
      <c r="CZ437" s="30"/>
      <c r="DA437" s="30"/>
      <c r="DB437" s="30"/>
      <c r="DC437" s="30"/>
      <c r="DD437" s="30"/>
      <c r="DE437" s="30"/>
      <c r="DF437" s="30"/>
      <c r="DG437" s="30"/>
      <c r="DH437" s="30"/>
      <c r="DI437" s="30"/>
      <c r="DJ437" s="30"/>
      <c r="DK437" s="30"/>
      <c r="DL437" s="30"/>
      <c r="DM437" s="30"/>
      <c r="DN437" s="30"/>
      <c r="DO437" s="30"/>
      <c r="DP437" s="30"/>
      <c r="DQ437" s="30"/>
      <c r="DR437" s="30"/>
      <c r="DS437" s="30"/>
      <c r="DT437" s="30"/>
      <c r="DU437" s="30"/>
      <c r="DV437" s="30"/>
      <c r="DW437" s="30"/>
      <c r="DX437" s="30"/>
      <c r="DY437" s="30"/>
      <c r="DZ437" s="30"/>
      <c r="EA437" s="30"/>
    </row>
    <row r="438" spans="3:131" ht="12.75">
      <c r="C438" s="24"/>
      <c r="D438" s="24"/>
      <c r="E438" s="24"/>
      <c r="F438" s="24"/>
      <c r="G438" s="24"/>
      <c r="H438" s="30"/>
      <c r="I438" s="24"/>
      <c r="J438" s="40"/>
      <c r="K438" s="24"/>
      <c r="L438" s="24"/>
      <c r="M438" s="24"/>
      <c r="N438" s="24"/>
      <c r="O438" s="24"/>
      <c r="P438" s="40"/>
      <c r="Q438" s="24"/>
      <c r="R438" s="24"/>
      <c r="S438" s="24"/>
      <c r="T438" s="24"/>
      <c r="U438" s="24"/>
      <c r="V438" s="40"/>
      <c r="W438" s="29"/>
      <c r="X438" s="40"/>
      <c r="Y438" s="40"/>
      <c r="Z438" s="40"/>
      <c r="AA438" s="40"/>
      <c r="AB438" s="40"/>
      <c r="AC438" s="30"/>
      <c r="AD438" s="30"/>
      <c r="AE438" s="30"/>
      <c r="AF438" s="30"/>
      <c r="AG438" s="30"/>
      <c r="AH438" s="30"/>
      <c r="AI438" s="30"/>
      <c r="AJ438" s="30"/>
      <c r="AK438" s="30"/>
      <c r="AL438" s="30"/>
      <c r="AM438" s="30"/>
      <c r="AN438" s="30"/>
      <c r="AO438" s="30"/>
      <c r="AP438" s="30"/>
      <c r="AQ438" s="30"/>
      <c r="AR438" s="30"/>
      <c r="AS438" s="30"/>
      <c r="AT438" s="30"/>
      <c r="AU438" s="30"/>
      <c r="AV438" s="30"/>
      <c r="AW438" s="30"/>
      <c r="AX438" s="30"/>
      <c r="AY438" s="30"/>
      <c r="AZ438" s="30"/>
      <c r="BA438" s="30"/>
      <c r="BB438" s="30"/>
      <c r="BC438" s="30"/>
      <c r="BD438" s="30"/>
      <c r="BE438" s="30"/>
      <c r="BF438" s="30"/>
      <c r="BG438" s="30"/>
      <c r="BH438" s="30"/>
      <c r="BI438" s="30"/>
      <c r="BJ438" s="30"/>
      <c r="BK438" s="30"/>
      <c r="BL438" s="30"/>
      <c r="BM438" s="30"/>
      <c r="BN438" s="30"/>
      <c r="BO438" s="30"/>
      <c r="BP438" s="30"/>
      <c r="BQ438" s="30"/>
      <c r="BR438" s="30"/>
      <c r="BS438" s="30"/>
      <c r="BT438" s="30"/>
      <c r="BU438" s="30"/>
      <c r="BV438" s="30"/>
      <c r="BW438" s="30"/>
      <c r="BX438" s="30"/>
      <c r="BY438" s="30"/>
      <c r="BZ438" s="30"/>
      <c r="CA438" s="30"/>
      <c r="CB438" s="30"/>
      <c r="CC438" s="30"/>
      <c r="CD438" s="30"/>
      <c r="CE438" s="30"/>
      <c r="CF438" s="30"/>
      <c r="CG438" s="30"/>
      <c r="CH438" s="30"/>
      <c r="CI438" s="30"/>
      <c r="CJ438" s="30"/>
      <c r="CK438" s="30"/>
      <c r="CL438" s="30"/>
      <c r="CM438" s="30"/>
      <c r="CN438" s="30"/>
      <c r="CO438" s="30"/>
      <c r="CP438" s="30"/>
      <c r="CQ438" s="30"/>
      <c r="CR438" s="30"/>
      <c r="CS438" s="30"/>
      <c r="CT438" s="30"/>
      <c r="CU438" s="30"/>
      <c r="CV438" s="30"/>
      <c r="CW438" s="30"/>
      <c r="CX438" s="30"/>
      <c r="CY438" s="30"/>
      <c r="CZ438" s="30"/>
      <c r="DA438" s="30"/>
      <c r="DB438" s="30"/>
      <c r="DC438" s="30"/>
      <c r="DD438" s="30"/>
      <c r="DE438" s="30"/>
      <c r="DF438" s="30"/>
      <c r="DG438" s="30"/>
      <c r="DH438" s="30"/>
      <c r="DI438" s="30"/>
      <c r="DJ438" s="30"/>
      <c r="DK438" s="30"/>
      <c r="DL438" s="30"/>
      <c r="DM438" s="30"/>
      <c r="DN438" s="30"/>
      <c r="DO438" s="30"/>
      <c r="DP438" s="30"/>
      <c r="DQ438" s="30"/>
      <c r="DR438" s="30"/>
      <c r="DS438" s="30"/>
      <c r="DT438" s="30"/>
      <c r="DU438" s="30"/>
      <c r="DV438" s="30"/>
      <c r="DW438" s="30"/>
      <c r="DX438" s="30"/>
      <c r="DY438" s="30"/>
      <c r="DZ438" s="30"/>
      <c r="EA438" s="30"/>
    </row>
    <row r="439" spans="3:131" ht="12.75">
      <c r="C439" s="24"/>
      <c r="D439" s="24"/>
      <c r="E439" s="24"/>
      <c r="F439" s="24"/>
      <c r="G439" s="24"/>
      <c r="H439" s="30"/>
      <c r="I439" s="24"/>
      <c r="J439" s="40"/>
      <c r="K439" s="24"/>
      <c r="L439" s="24"/>
      <c r="M439" s="24"/>
      <c r="N439" s="24"/>
      <c r="O439" s="24"/>
      <c r="P439" s="40"/>
      <c r="Q439" s="24"/>
      <c r="R439" s="24"/>
      <c r="S439" s="24"/>
      <c r="T439" s="24"/>
      <c r="U439" s="24"/>
      <c r="V439" s="40"/>
      <c r="W439" s="29"/>
      <c r="X439" s="40"/>
      <c r="Y439" s="40"/>
      <c r="Z439" s="40"/>
      <c r="AA439" s="40"/>
      <c r="AB439" s="40"/>
      <c r="AC439" s="30"/>
      <c r="AD439" s="30"/>
      <c r="AE439" s="30"/>
      <c r="AF439" s="30"/>
      <c r="AG439" s="30"/>
      <c r="AH439" s="30"/>
      <c r="AI439" s="30"/>
      <c r="AJ439" s="30"/>
      <c r="AK439" s="30"/>
      <c r="AL439" s="30"/>
      <c r="AM439" s="30"/>
      <c r="AN439" s="30"/>
      <c r="AO439" s="30"/>
      <c r="AP439" s="30"/>
      <c r="AQ439" s="30"/>
      <c r="AR439" s="30"/>
      <c r="AS439" s="30"/>
      <c r="AT439" s="30"/>
      <c r="AU439" s="30"/>
      <c r="AV439" s="30"/>
      <c r="AW439" s="30"/>
      <c r="AX439" s="30"/>
      <c r="AY439" s="30"/>
      <c r="AZ439" s="30"/>
      <c r="BA439" s="30"/>
      <c r="BB439" s="30"/>
      <c r="BC439" s="30"/>
      <c r="BD439" s="30"/>
      <c r="BE439" s="30"/>
      <c r="BF439" s="30"/>
      <c r="BG439" s="30"/>
      <c r="BH439" s="30"/>
      <c r="BI439" s="30"/>
      <c r="BJ439" s="30"/>
      <c r="BK439" s="30"/>
      <c r="BL439" s="30"/>
      <c r="BM439" s="30"/>
      <c r="BN439" s="30"/>
      <c r="BO439" s="30"/>
      <c r="BP439" s="30"/>
      <c r="BQ439" s="30"/>
      <c r="BR439" s="30"/>
      <c r="BS439" s="30"/>
      <c r="BT439" s="30"/>
      <c r="BU439" s="30"/>
      <c r="BV439" s="30"/>
      <c r="BW439" s="30"/>
      <c r="BX439" s="30"/>
      <c r="BY439" s="30"/>
      <c r="BZ439" s="30"/>
      <c r="CA439" s="30"/>
      <c r="CB439" s="30"/>
      <c r="CC439" s="30"/>
      <c r="CD439" s="30"/>
      <c r="CE439" s="30"/>
      <c r="CF439" s="30"/>
      <c r="CG439" s="30"/>
      <c r="CH439" s="30"/>
      <c r="CI439" s="30"/>
      <c r="CJ439" s="30"/>
      <c r="CK439" s="30"/>
      <c r="CL439" s="30"/>
      <c r="CM439" s="30"/>
      <c r="CN439" s="30"/>
      <c r="CO439" s="30"/>
      <c r="CP439" s="30"/>
      <c r="CQ439" s="30"/>
      <c r="CR439" s="30"/>
      <c r="CS439" s="30"/>
      <c r="CT439" s="30"/>
      <c r="CU439" s="30"/>
      <c r="CV439" s="30"/>
      <c r="CW439" s="30"/>
      <c r="CX439" s="30"/>
      <c r="CY439" s="30"/>
      <c r="CZ439" s="30"/>
      <c r="DA439" s="30"/>
      <c r="DB439" s="30"/>
      <c r="DC439" s="30"/>
      <c r="DD439" s="30"/>
      <c r="DE439" s="30"/>
      <c r="DF439" s="30"/>
      <c r="DG439" s="30"/>
      <c r="DH439" s="30"/>
      <c r="DI439" s="30"/>
      <c r="DJ439" s="30"/>
      <c r="DK439" s="30"/>
      <c r="DL439" s="30"/>
      <c r="DM439" s="30"/>
      <c r="DN439" s="30"/>
      <c r="DO439" s="30"/>
      <c r="DP439" s="30"/>
      <c r="DQ439" s="30"/>
      <c r="DR439" s="30"/>
      <c r="DS439" s="30"/>
      <c r="DT439" s="30"/>
      <c r="DU439" s="30"/>
      <c r="DV439" s="30"/>
      <c r="DW439" s="30"/>
      <c r="DX439" s="30"/>
      <c r="DY439" s="30"/>
      <c r="DZ439" s="30"/>
      <c r="EA439" s="30"/>
    </row>
    <row r="440" spans="3:131" ht="12.75">
      <c r="C440" s="24"/>
      <c r="D440" s="24"/>
      <c r="E440" s="24"/>
      <c r="F440" s="24"/>
      <c r="G440" s="24"/>
      <c r="H440" s="30"/>
      <c r="I440" s="24"/>
      <c r="J440" s="40"/>
      <c r="K440" s="24"/>
      <c r="L440" s="24"/>
      <c r="M440" s="24"/>
      <c r="N440" s="24"/>
      <c r="O440" s="24"/>
      <c r="P440" s="40"/>
      <c r="Q440" s="24"/>
      <c r="R440" s="24"/>
      <c r="S440" s="24"/>
      <c r="T440" s="24"/>
      <c r="U440" s="24"/>
      <c r="V440" s="40"/>
      <c r="W440" s="29"/>
      <c r="X440" s="40"/>
      <c r="Y440" s="40"/>
      <c r="Z440" s="40"/>
      <c r="AA440" s="40"/>
      <c r="AB440" s="4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c r="BK440" s="30"/>
      <c r="BL440" s="30"/>
      <c r="BM440" s="30"/>
      <c r="BN440" s="30"/>
      <c r="BO440" s="30"/>
      <c r="BP440" s="30"/>
      <c r="BQ440" s="30"/>
      <c r="BR440" s="30"/>
      <c r="BS440" s="30"/>
      <c r="BT440" s="30"/>
      <c r="BU440" s="30"/>
      <c r="BV440" s="30"/>
      <c r="BW440" s="30"/>
      <c r="BX440" s="30"/>
      <c r="BY440" s="30"/>
      <c r="BZ440" s="30"/>
      <c r="CA440" s="30"/>
      <c r="CB440" s="30"/>
      <c r="CC440" s="30"/>
      <c r="CD440" s="30"/>
      <c r="CE440" s="30"/>
      <c r="CF440" s="30"/>
      <c r="CG440" s="30"/>
      <c r="CH440" s="30"/>
      <c r="CI440" s="30"/>
      <c r="CJ440" s="30"/>
      <c r="CK440" s="30"/>
      <c r="CL440" s="30"/>
      <c r="CM440" s="30"/>
      <c r="CN440" s="30"/>
      <c r="CO440" s="30"/>
      <c r="CP440" s="30"/>
      <c r="CQ440" s="30"/>
      <c r="CR440" s="30"/>
      <c r="CS440" s="30"/>
      <c r="CT440" s="30"/>
      <c r="CU440" s="30"/>
      <c r="CV440" s="30"/>
      <c r="CW440" s="30"/>
      <c r="CX440" s="30"/>
      <c r="CY440" s="30"/>
      <c r="CZ440" s="30"/>
      <c r="DA440" s="30"/>
      <c r="DB440" s="30"/>
      <c r="DC440" s="30"/>
      <c r="DD440" s="30"/>
      <c r="DE440" s="30"/>
      <c r="DF440" s="30"/>
      <c r="DG440" s="30"/>
      <c r="DH440" s="30"/>
      <c r="DI440" s="30"/>
      <c r="DJ440" s="30"/>
      <c r="DK440" s="30"/>
      <c r="DL440" s="30"/>
      <c r="DM440" s="30"/>
      <c r="DN440" s="30"/>
      <c r="DO440" s="30"/>
      <c r="DP440" s="30"/>
      <c r="DQ440" s="30"/>
      <c r="DR440" s="30"/>
      <c r="DS440" s="30"/>
      <c r="DT440" s="30"/>
      <c r="DU440" s="30"/>
      <c r="DV440" s="30"/>
      <c r="DW440" s="30"/>
      <c r="DX440" s="30"/>
      <c r="DY440" s="30"/>
      <c r="DZ440" s="30"/>
      <c r="EA440" s="30"/>
    </row>
    <row r="441" spans="3:131" ht="12.75">
      <c r="C441" s="24"/>
      <c r="D441" s="24"/>
      <c r="E441" s="24"/>
      <c r="F441" s="24"/>
      <c r="G441" s="24"/>
      <c r="H441" s="30"/>
      <c r="I441" s="24"/>
      <c r="J441" s="40"/>
      <c r="K441" s="24"/>
      <c r="L441" s="24"/>
      <c r="M441" s="24"/>
      <c r="N441" s="24"/>
      <c r="O441" s="24"/>
      <c r="P441" s="40"/>
      <c r="Q441" s="24"/>
      <c r="R441" s="24"/>
      <c r="S441" s="24"/>
      <c r="T441" s="24"/>
      <c r="U441" s="24"/>
      <c r="V441" s="40"/>
      <c r="W441" s="29"/>
      <c r="X441" s="40"/>
      <c r="Y441" s="40"/>
      <c r="Z441" s="40"/>
      <c r="AA441" s="40"/>
      <c r="AB441" s="4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30"/>
      <c r="BA441" s="30"/>
      <c r="BB441" s="30"/>
      <c r="BC441" s="30"/>
      <c r="BD441" s="30"/>
      <c r="BE441" s="30"/>
      <c r="BF441" s="30"/>
      <c r="BG441" s="30"/>
      <c r="BH441" s="30"/>
      <c r="BI441" s="30"/>
      <c r="BJ441" s="30"/>
      <c r="BK441" s="30"/>
      <c r="BL441" s="30"/>
      <c r="BM441" s="30"/>
      <c r="BN441" s="30"/>
      <c r="BO441" s="30"/>
      <c r="BP441" s="30"/>
      <c r="BQ441" s="30"/>
      <c r="BR441" s="30"/>
      <c r="BS441" s="30"/>
      <c r="BT441" s="30"/>
      <c r="BU441" s="30"/>
      <c r="BV441" s="30"/>
      <c r="BW441" s="30"/>
      <c r="BX441" s="30"/>
      <c r="BY441" s="30"/>
      <c r="BZ441" s="30"/>
      <c r="CA441" s="30"/>
      <c r="CB441" s="30"/>
      <c r="CC441" s="30"/>
      <c r="CD441" s="30"/>
      <c r="CE441" s="30"/>
      <c r="CF441" s="30"/>
      <c r="CG441" s="30"/>
      <c r="CH441" s="30"/>
      <c r="CI441" s="30"/>
      <c r="CJ441" s="30"/>
      <c r="CK441" s="30"/>
      <c r="CL441" s="30"/>
      <c r="CM441" s="30"/>
      <c r="CN441" s="30"/>
      <c r="CO441" s="30"/>
      <c r="CP441" s="30"/>
      <c r="CQ441" s="30"/>
      <c r="CR441" s="30"/>
      <c r="CS441" s="30"/>
      <c r="CT441" s="30"/>
      <c r="CU441" s="30"/>
      <c r="CV441" s="30"/>
      <c r="CW441" s="30"/>
      <c r="CX441" s="30"/>
      <c r="CY441" s="30"/>
      <c r="CZ441" s="30"/>
      <c r="DA441" s="30"/>
      <c r="DB441" s="30"/>
      <c r="DC441" s="30"/>
      <c r="DD441" s="30"/>
      <c r="DE441" s="30"/>
      <c r="DF441" s="30"/>
      <c r="DG441" s="30"/>
      <c r="DH441" s="30"/>
      <c r="DI441" s="30"/>
      <c r="DJ441" s="30"/>
      <c r="DK441" s="30"/>
      <c r="DL441" s="30"/>
      <c r="DM441" s="30"/>
      <c r="DN441" s="30"/>
      <c r="DO441" s="30"/>
      <c r="DP441" s="30"/>
      <c r="DQ441" s="30"/>
      <c r="DR441" s="30"/>
      <c r="DS441" s="30"/>
      <c r="DT441" s="30"/>
      <c r="DU441" s="30"/>
      <c r="DV441" s="30"/>
      <c r="DW441" s="30"/>
      <c r="DX441" s="30"/>
      <c r="DY441" s="30"/>
      <c r="DZ441" s="30"/>
      <c r="EA441" s="30"/>
    </row>
    <row r="442" spans="3:131" ht="12.75">
      <c r="C442" s="24"/>
      <c r="D442" s="24"/>
      <c r="E442" s="24"/>
      <c r="F442" s="24"/>
      <c r="G442" s="24"/>
      <c r="H442" s="30"/>
      <c r="I442" s="24"/>
      <c r="J442" s="40"/>
      <c r="K442" s="24"/>
      <c r="L442" s="24"/>
      <c r="M442" s="24"/>
      <c r="N442" s="24"/>
      <c r="O442" s="24"/>
      <c r="P442" s="40"/>
      <c r="Q442" s="24"/>
      <c r="R442" s="24"/>
      <c r="S442" s="24"/>
      <c r="T442" s="24"/>
      <c r="U442" s="24"/>
      <c r="V442" s="40"/>
      <c r="W442" s="29"/>
      <c r="X442" s="40"/>
      <c r="Y442" s="40"/>
      <c r="Z442" s="40"/>
      <c r="AA442" s="40"/>
      <c r="AB442" s="4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30"/>
      <c r="BA442" s="30"/>
      <c r="BB442" s="30"/>
      <c r="BC442" s="30"/>
      <c r="BD442" s="30"/>
      <c r="BE442" s="30"/>
      <c r="BF442" s="30"/>
      <c r="BG442" s="30"/>
      <c r="BH442" s="30"/>
      <c r="BI442" s="30"/>
      <c r="BJ442" s="30"/>
      <c r="BK442" s="30"/>
      <c r="BL442" s="30"/>
      <c r="BM442" s="30"/>
      <c r="BN442" s="30"/>
      <c r="BO442" s="30"/>
      <c r="BP442" s="30"/>
      <c r="BQ442" s="30"/>
      <c r="BR442" s="30"/>
      <c r="BS442" s="30"/>
      <c r="BT442" s="30"/>
      <c r="BU442" s="30"/>
      <c r="BV442" s="30"/>
      <c r="BW442" s="30"/>
      <c r="BX442" s="30"/>
      <c r="BY442" s="30"/>
      <c r="BZ442" s="30"/>
      <c r="CA442" s="30"/>
      <c r="CB442" s="30"/>
      <c r="CC442" s="30"/>
      <c r="CD442" s="30"/>
      <c r="CE442" s="30"/>
      <c r="CF442" s="30"/>
      <c r="CG442" s="30"/>
      <c r="CH442" s="30"/>
      <c r="CI442" s="30"/>
      <c r="CJ442" s="30"/>
      <c r="CK442" s="30"/>
      <c r="CL442" s="30"/>
      <c r="CM442" s="30"/>
      <c r="CN442" s="30"/>
      <c r="CO442" s="30"/>
      <c r="CP442" s="30"/>
      <c r="CQ442" s="30"/>
      <c r="CR442" s="30"/>
      <c r="CS442" s="30"/>
      <c r="CT442" s="30"/>
      <c r="CU442" s="30"/>
      <c r="CV442" s="30"/>
      <c r="CW442" s="30"/>
      <c r="CX442" s="30"/>
      <c r="CY442" s="30"/>
      <c r="CZ442" s="30"/>
      <c r="DA442" s="30"/>
      <c r="DB442" s="30"/>
      <c r="DC442" s="30"/>
      <c r="DD442" s="30"/>
      <c r="DE442" s="30"/>
      <c r="DF442" s="30"/>
      <c r="DG442" s="30"/>
      <c r="DH442" s="30"/>
      <c r="DI442" s="30"/>
      <c r="DJ442" s="30"/>
      <c r="DK442" s="30"/>
      <c r="DL442" s="30"/>
      <c r="DM442" s="30"/>
      <c r="DN442" s="30"/>
      <c r="DO442" s="30"/>
      <c r="DP442" s="30"/>
      <c r="DQ442" s="30"/>
      <c r="DR442" s="30"/>
      <c r="DS442" s="30"/>
      <c r="DT442" s="30"/>
      <c r="DU442" s="30"/>
      <c r="DV442" s="30"/>
      <c r="DW442" s="30"/>
      <c r="DX442" s="30"/>
      <c r="DY442" s="30"/>
      <c r="DZ442" s="30"/>
      <c r="EA442" s="30"/>
    </row>
    <row r="443" spans="3:131" ht="12.75">
      <c r="C443" s="24"/>
      <c r="D443" s="24"/>
      <c r="E443" s="24"/>
      <c r="F443" s="24"/>
      <c r="G443" s="24"/>
      <c r="H443" s="30"/>
      <c r="I443" s="24"/>
      <c r="J443" s="40"/>
      <c r="K443" s="24"/>
      <c r="L443" s="24"/>
      <c r="M443" s="24"/>
      <c r="N443" s="24"/>
      <c r="O443" s="24"/>
      <c r="P443" s="40"/>
      <c r="Q443" s="24"/>
      <c r="R443" s="24"/>
      <c r="S443" s="24"/>
      <c r="T443" s="24"/>
      <c r="U443" s="24"/>
      <c r="V443" s="40"/>
      <c r="W443" s="29"/>
      <c r="X443" s="40"/>
      <c r="Y443" s="40"/>
      <c r="Z443" s="40"/>
      <c r="AA443" s="40"/>
      <c r="AB443" s="4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c r="BK443" s="30"/>
      <c r="BL443" s="30"/>
      <c r="BM443" s="30"/>
      <c r="BN443" s="30"/>
      <c r="BO443" s="30"/>
      <c r="BP443" s="30"/>
      <c r="BQ443" s="30"/>
      <c r="BR443" s="30"/>
      <c r="BS443" s="30"/>
      <c r="BT443" s="30"/>
      <c r="BU443" s="30"/>
      <c r="BV443" s="30"/>
      <c r="BW443" s="30"/>
      <c r="BX443" s="30"/>
      <c r="BY443" s="30"/>
      <c r="BZ443" s="30"/>
      <c r="CA443" s="30"/>
      <c r="CB443" s="30"/>
      <c r="CC443" s="30"/>
      <c r="CD443" s="30"/>
      <c r="CE443" s="30"/>
      <c r="CF443" s="30"/>
      <c r="CG443" s="30"/>
      <c r="CH443" s="30"/>
      <c r="CI443" s="30"/>
      <c r="CJ443" s="30"/>
      <c r="CK443" s="30"/>
      <c r="CL443" s="30"/>
      <c r="CM443" s="30"/>
      <c r="CN443" s="30"/>
      <c r="CO443" s="30"/>
      <c r="CP443" s="30"/>
      <c r="CQ443" s="30"/>
      <c r="CR443" s="30"/>
      <c r="CS443" s="30"/>
      <c r="CT443" s="30"/>
      <c r="CU443" s="30"/>
      <c r="CV443" s="30"/>
      <c r="CW443" s="30"/>
      <c r="CX443" s="30"/>
      <c r="CY443" s="30"/>
      <c r="CZ443" s="30"/>
      <c r="DA443" s="30"/>
      <c r="DB443" s="30"/>
      <c r="DC443" s="30"/>
      <c r="DD443" s="30"/>
      <c r="DE443" s="30"/>
      <c r="DF443" s="30"/>
      <c r="DG443" s="30"/>
      <c r="DH443" s="30"/>
      <c r="DI443" s="30"/>
      <c r="DJ443" s="30"/>
      <c r="DK443" s="30"/>
      <c r="DL443" s="30"/>
      <c r="DM443" s="30"/>
      <c r="DN443" s="30"/>
      <c r="DO443" s="30"/>
      <c r="DP443" s="30"/>
      <c r="DQ443" s="30"/>
      <c r="DR443" s="30"/>
      <c r="DS443" s="30"/>
      <c r="DT443" s="30"/>
      <c r="DU443" s="30"/>
      <c r="DV443" s="30"/>
      <c r="DW443" s="30"/>
      <c r="DX443" s="30"/>
      <c r="DY443" s="30"/>
      <c r="DZ443" s="30"/>
      <c r="EA443" s="30"/>
    </row>
    <row r="444" spans="3:131" ht="12.75">
      <c r="C444" s="24"/>
      <c r="D444" s="24"/>
      <c r="E444" s="24"/>
      <c r="F444" s="24"/>
      <c r="G444" s="24"/>
      <c r="H444" s="30"/>
      <c r="I444" s="24"/>
      <c r="J444" s="40"/>
      <c r="K444" s="24"/>
      <c r="L444" s="24"/>
      <c r="M444" s="24"/>
      <c r="N444" s="24"/>
      <c r="O444" s="24"/>
      <c r="P444" s="40"/>
      <c r="Q444" s="24"/>
      <c r="R444" s="24"/>
      <c r="S444" s="24"/>
      <c r="T444" s="24"/>
      <c r="U444" s="24"/>
      <c r="V444" s="40"/>
      <c r="W444" s="29"/>
      <c r="X444" s="40"/>
      <c r="Y444" s="40"/>
      <c r="Z444" s="40"/>
      <c r="AA444" s="40"/>
      <c r="AB444" s="40"/>
      <c r="AC444" s="30"/>
      <c r="AD444" s="30"/>
      <c r="AE444" s="30"/>
      <c r="AF444" s="30"/>
      <c r="AG444" s="30"/>
      <c r="AH444" s="30"/>
      <c r="AI444" s="30"/>
      <c r="AJ444" s="30"/>
      <c r="AK444" s="30"/>
      <c r="AL444" s="30"/>
      <c r="AM444" s="30"/>
      <c r="AN444" s="30"/>
      <c r="AO444" s="30"/>
      <c r="AP444" s="30"/>
      <c r="AQ444" s="30"/>
      <c r="AR444" s="30"/>
      <c r="AS444" s="30"/>
      <c r="AT444" s="30"/>
      <c r="AU444" s="30"/>
      <c r="AV444" s="30"/>
      <c r="AW444" s="30"/>
      <c r="AX444" s="30"/>
      <c r="AY444" s="30"/>
      <c r="AZ444" s="30"/>
      <c r="BA444" s="30"/>
      <c r="BB444" s="30"/>
      <c r="BC444" s="30"/>
      <c r="BD444" s="30"/>
      <c r="BE444" s="30"/>
      <c r="BF444" s="30"/>
      <c r="BG444" s="30"/>
      <c r="BH444" s="30"/>
      <c r="BI444" s="30"/>
      <c r="BJ444" s="30"/>
      <c r="BK444" s="30"/>
      <c r="BL444" s="30"/>
      <c r="BM444" s="30"/>
      <c r="BN444" s="30"/>
      <c r="BO444" s="30"/>
      <c r="BP444" s="30"/>
      <c r="BQ444" s="30"/>
      <c r="BR444" s="30"/>
      <c r="BS444" s="30"/>
      <c r="BT444" s="30"/>
      <c r="BU444" s="30"/>
      <c r="BV444" s="30"/>
      <c r="BW444" s="30"/>
      <c r="BX444" s="30"/>
      <c r="BY444" s="30"/>
      <c r="BZ444" s="30"/>
      <c r="CA444" s="30"/>
      <c r="CB444" s="30"/>
      <c r="CC444" s="30"/>
      <c r="CD444" s="30"/>
      <c r="CE444" s="30"/>
      <c r="CF444" s="30"/>
      <c r="CG444" s="30"/>
      <c r="CH444" s="30"/>
      <c r="CI444" s="30"/>
      <c r="CJ444" s="30"/>
      <c r="CK444" s="30"/>
      <c r="CL444" s="30"/>
      <c r="CM444" s="30"/>
      <c r="CN444" s="30"/>
      <c r="CO444" s="30"/>
      <c r="CP444" s="30"/>
      <c r="CQ444" s="30"/>
      <c r="CR444" s="30"/>
      <c r="CS444" s="30"/>
      <c r="CT444" s="30"/>
      <c r="CU444" s="30"/>
      <c r="CV444" s="30"/>
      <c r="CW444" s="30"/>
      <c r="CX444" s="30"/>
      <c r="CY444" s="30"/>
      <c r="CZ444" s="30"/>
      <c r="DA444" s="30"/>
      <c r="DB444" s="30"/>
      <c r="DC444" s="30"/>
      <c r="DD444" s="30"/>
      <c r="DE444" s="30"/>
      <c r="DF444" s="30"/>
      <c r="DG444" s="30"/>
      <c r="DH444" s="30"/>
      <c r="DI444" s="30"/>
      <c r="DJ444" s="30"/>
      <c r="DK444" s="30"/>
      <c r="DL444" s="30"/>
      <c r="DM444" s="30"/>
      <c r="DN444" s="30"/>
      <c r="DO444" s="30"/>
      <c r="DP444" s="30"/>
      <c r="DQ444" s="30"/>
      <c r="DR444" s="30"/>
      <c r="DS444" s="30"/>
      <c r="DT444" s="30"/>
      <c r="DU444" s="30"/>
      <c r="DV444" s="30"/>
      <c r="DW444" s="30"/>
      <c r="DX444" s="30"/>
      <c r="DY444" s="30"/>
      <c r="DZ444" s="30"/>
      <c r="EA444" s="30"/>
    </row>
    <row r="445" spans="3:131" ht="12.75">
      <c r="C445" s="24"/>
      <c r="D445" s="24"/>
      <c r="E445" s="24"/>
      <c r="F445" s="24"/>
      <c r="G445" s="24"/>
      <c r="H445" s="30"/>
      <c r="I445" s="24"/>
      <c r="J445" s="40"/>
      <c r="K445" s="24"/>
      <c r="L445" s="24"/>
      <c r="M445" s="24"/>
      <c r="N445" s="24"/>
      <c r="O445" s="24"/>
      <c r="P445" s="40"/>
      <c r="Q445" s="24"/>
      <c r="R445" s="24"/>
      <c r="S445" s="24"/>
      <c r="T445" s="24"/>
      <c r="U445" s="24"/>
      <c r="V445" s="40"/>
      <c r="W445" s="29"/>
      <c r="X445" s="40"/>
      <c r="Y445" s="40"/>
      <c r="Z445" s="40"/>
      <c r="AA445" s="40"/>
      <c r="AB445" s="40"/>
      <c r="AC445" s="30"/>
      <c r="AD445" s="30"/>
      <c r="AE445" s="30"/>
      <c r="AF445" s="30"/>
      <c r="AG445" s="30"/>
      <c r="AH445" s="30"/>
      <c r="AI445" s="30"/>
      <c r="AJ445" s="30"/>
      <c r="AK445" s="30"/>
      <c r="AL445" s="30"/>
      <c r="AM445" s="30"/>
      <c r="AN445" s="30"/>
      <c r="AO445" s="30"/>
      <c r="AP445" s="30"/>
      <c r="AQ445" s="30"/>
      <c r="AR445" s="30"/>
      <c r="AS445" s="30"/>
      <c r="AT445" s="30"/>
      <c r="AU445" s="30"/>
      <c r="AV445" s="30"/>
      <c r="AW445" s="30"/>
      <c r="AX445" s="30"/>
      <c r="AY445" s="30"/>
      <c r="AZ445" s="30"/>
      <c r="BA445" s="30"/>
      <c r="BB445" s="30"/>
      <c r="BC445" s="30"/>
      <c r="BD445" s="30"/>
      <c r="BE445" s="30"/>
      <c r="BF445" s="30"/>
      <c r="BG445" s="30"/>
      <c r="BH445" s="30"/>
      <c r="BI445" s="30"/>
      <c r="BJ445" s="30"/>
      <c r="BK445" s="30"/>
      <c r="BL445" s="30"/>
      <c r="BM445" s="30"/>
      <c r="BN445" s="30"/>
      <c r="BO445" s="30"/>
      <c r="BP445" s="30"/>
      <c r="BQ445" s="30"/>
      <c r="BR445" s="30"/>
      <c r="BS445" s="30"/>
      <c r="BT445" s="30"/>
      <c r="BU445" s="30"/>
      <c r="BV445" s="30"/>
      <c r="BW445" s="30"/>
      <c r="BX445" s="30"/>
      <c r="BY445" s="30"/>
      <c r="BZ445" s="30"/>
      <c r="CA445" s="30"/>
      <c r="CB445" s="30"/>
      <c r="CC445" s="30"/>
      <c r="CD445" s="30"/>
      <c r="CE445" s="30"/>
      <c r="CF445" s="30"/>
      <c r="CG445" s="30"/>
      <c r="CH445" s="30"/>
      <c r="CI445" s="30"/>
      <c r="CJ445" s="30"/>
      <c r="CK445" s="30"/>
      <c r="CL445" s="30"/>
      <c r="CM445" s="30"/>
      <c r="CN445" s="30"/>
      <c r="CO445" s="30"/>
      <c r="CP445" s="30"/>
      <c r="CQ445" s="30"/>
      <c r="CR445" s="30"/>
      <c r="CS445" s="30"/>
      <c r="CT445" s="30"/>
      <c r="CU445" s="30"/>
      <c r="CV445" s="30"/>
      <c r="CW445" s="30"/>
      <c r="CX445" s="30"/>
      <c r="CY445" s="30"/>
      <c r="CZ445" s="30"/>
      <c r="DA445" s="30"/>
      <c r="DB445" s="30"/>
      <c r="DC445" s="30"/>
      <c r="DD445" s="30"/>
      <c r="DE445" s="30"/>
      <c r="DF445" s="30"/>
      <c r="DG445" s="30"/>
      <c r="DH445" s="30"/>
      <c r="DI445" s="30"/>
      <c r="DJ445" s="30"/>
      <c r="DK445" s="30"/>
      <c r="DL445" s="30"/>
      <c r="DM445" s="30"/>
      <c r="DN445" s="30"/>
      <c r="DO445" s="30"/>
      <c r="DP445" s="30"/>
      <c r="DQ445" s="30"/>
      <c r="DR445" s="30"/>
      <c r="DS445" s="30"/>
      <c r="DT445" s="30"/>
      <c r="DU445" s="30"/>
      <c r="DV445" s="30"/>
      <c r="DW445" s="30"/>
      <c r="DX445" s="30"/>
      <c r="DY445" s="30"/>
      <c r="DZ445" s="30"/>
      <c r="EA445" s="30"/>
    </row>
    <row r="446" spans="3:131" ht="12.75">
      <c r="C446" s="24"/>
      <c r="D446" s="24"/>
      <c r="E446" s="24"/>
      <c r="F446" s="24"/>
      <c r="G446" s="24"/>
      <c r="H446" s="30"/>
      <c r="I446" s="24"/>
      <c r="J446" s="40"/>
      <c r="K446" s="24"/>
      <c r="L446" s="24"/>
      <c r="M446" s="24"/>
      <c r="N446" s="24"/>
      <c r="O446" s="24"/>
      <c r="P446" s="40"/>
      <c r="Q446" s="24"/>
      <c r="R446" s="24"/>
      <c r="S446" s="24"/>
      <c r="T446" s="24"/>
      <c r="U446" s="24"/>
      <c r="V446" s="40"/>
      <c r="W446" s="29"/>
      <c r="X446" s="40"/>
      <c r="Y446" s="40"/>
      <c r="Z446" s="40"/>
      <c r="AA446" s="40"/>
      <c r="AB446" s="40"/>
      <c r="AC446" s="30"/>
      <c r="AD446" s="30"/>
      <c r="AE446" s="30"/>
      <c r="AF446" s="30"/>
      <c r="AG446" s="30"/>
      <c r="AH446" s="30"/>
      <c r="AI446" s="30"/>
      <c r="AJ446" s="30"/>
      <c r="AK446" s="30"/>
      <c r="AL446" s="30"/>
      <c r="AM446" s="30"/>
      <c r="AN446" s="30"/>
      <c r="AO446" s="30"/>
      <c r="AP446" s="30"/>
      <c r="AQ446" s="30"/>
      <c r="AR446" s="30"/>
      <c r="AS446" s="30"/>
      <c r="AT446" s="30"/>
      <c r="AU446" s="30"/>
      <c r="AV446" s="30"/>
      <c r="AW446" s="30"/>
      <c r="AX446" s="30"/>
      <c r="AY446" s="30"/>
      <c r="AZ446" s="30"/>
      <c r="BA446" s="30"/>
      <c r="BB446" s="30"/>
      <c r="BC446" s="30"/>
      <c r="BD446" s="30"/>
      <c r="BE446" s="30"/>
      <c r="BF446" s="30"/>
      <c r="BG446" s="30"/>
      <c r="BH446" s="30"/>
      <c r="BI446" s="30"/>
      <c r="BJ446" s="30"/>
      <c r="BK446" s="30"/>
      <c r="BL446" s="30"/>
      <c r="BM446" s="30"/>
      <c r="BN446" s="30"/>
      <c r="BO446" s="30"/>
      <c r="BP446" s="30"/>
      <c r="BQ446" s="30"/>
      <c r="BR446" s="30"/>
      <c r="BS446" s="30"/>
      <c r="BT446" s="30"/>
      <c r="BU446" s="30"/>
      <c r="BV446" s="30"/>
      <c r="BW446" s="30"/>
      <c r="BX446" s="30"/>
      <c r="BY446" s="30"/>
      <c r="BZ446" s="30"/>
      <c r="CA446" s="30"/>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c r="DE446" s="30"/>
      <c r="DF446" s="30"/>
      <c r="DG446" s="30"/>
      <c r="DH446" s="30"/>
      <c r="DI446" s="30"/>
      <c r="DJ446" s="30"/>
      <c r="DK446" s="30"/>
      <c r="DL446" s="30"/>
      <c r="DM446" s="30"/>
      <c r="DN446" s="30"/>
      <c r="DO446" s="30"/>
      <c r="DP446" s="30"/>
      <c r="DQ446" s="30"/>
      <c r="DR446" s="30"/>
      <c r="DS446" s="30"/>
      <c r="DT446" s="30"/>
      <c r="DU446" s="30"/>
      <c r="DV446" s="30"/>
      <c r="DW446" s="30"/>
      <c r="DX446" s="30"/>
      <c r="DY446" s="30"/>
      <c r="DZ446" s="30"/>
      <c r="EA446" s="30"/>
    </row>
    <row r="447" spans="3:131" ht="12.75">
      <c r="C447" s="24"/>
      <c r="D447" s="24"/>
      <c r="E447" s="24"/>
      <c r="F447" s="24"/>
      <c r="G447" s="24"/>
      <c r="H447" s="30"/>
      <c r="I447" s="24"/>
      <c r="J447" s="40"/>
      <c r="K447" s="24"/>
      <c r="L447" s="24"/>
      <c r="M447" s="24"/>
      <c r="N447" s="24"/>
      <c r="O447" s="24"/>
      <c r="P447" s="40"/>
      <c r="Q447" s="24"/>
      <c r="R447" s="24"/>
      <c r="S447" s="24"/>
      <c r="T447" s="24"/>
      <c r="U447" s="24"/>
      <c r="V447" s="40"/>
      <c r="W447" s="29"/>
      <c r="X447" s="40"/>
      <c r="Y447" s="40"/>
      <c r="Z447" s="40"/>
      <c r="AA447" s="40"/>
      <c r="AB447" s="40"/>
      <c r="AC447" s="30"/>
      <c r="AD447" s="30"/>
      <c r="AE447" s="30"/>
      <c r="AF447" s="30"/>
      <c r="AG447" s="30"/>
      <c r="AH447" s="30"/>
      <c r="AI447" s="30"/>
      <c r="AJ447" s="30"/>
      <c r="AK447" s="30"/>
      <c r="AL447" s="30"/>
      <c r="AM447" s="30"/>
      <c r="AN447" s="30"/>
      <c r="AO447" s="30"/>
      <c r="AP447" s="30"/>
      <c r="AQ447" s="30"/>
      <c r="AR447" s="30"/>
      <c r="AS447" s="30"/>
      <c r="AT447" s="30"/>
      <c r="AU447" s="30"/>
      <c r="AV447" s="30"/>
      <c r="AW447" s="30"/>
      <c r="AX447" s="30"/>
      <c r="AY447" s="30"/>
      <c r="AZ447" s="30"/>
      <c r="BA447" s="30"/>
      <c r="BB447" s="30"/>
      <c r="BC447" s="30"/>
      <c r="BD447" s="30"/>
      <c r="BE447" s="30"/>
      <c r="BF447" s="30"/>
      <c r="BG447" s="30"/>
      <c r="BH447" s="30"/>
      <c r="BI447" s="30"/>
      <c r="BJ447" s="30"/>
      <c r="BK447" s="30"/>
      <c r="BL447" s="30"/>
      <c r="BM447" s="30"/>
      <c r="BN447" s="30"/>
      <c r="BO447" s="30"/>
      <c r="BP447" s="30"/>
      <c r="BQ447" s="30"/>
      <c r="BR447" s="30"/>
      <c r="BS447" s="30"/>
      <c r="BT447" s="30"/>
      <c r="BU447" s="30"/>
      <c r="BV447" s="30"/>
      <c r="BW447" s="30"/>
      <c r="BX447" s="30"/>
      <c r="BY447" s="30"/>
      <c r="BZ447" s="30"/>
      <c r="CA447" s="30"/>
      <c r="CB447" s="30"/>
      <c r="CC447" s="30"/>
      <c r="CD447" s="30"/>
      <c r="CE447" s="30"/>
      <c r="CF447" s="30"/>
      <c r="CG447" s="30"/>
      <c r="CH447" s="30"/>
      <c r="CI447" s="30"/>
      <c r="CJ447" s="30"/>
      <c r="CK447" s="30"/>
      <c r="CL447" s="30"/>
      <c r="CM447" s="30"/>
      <c r="CN447" s="30"/>
      <c r="CO447" s="30"/>
      <c r="CP447" s="30"/>
      <c r="CQ447" s="30"/>
      <c r="CR447" s="30"/>
      <c r="CS447" s="30"/>
      <c r="CT447" s="30"/>
      <c r="CU447" s="30"/>
      <c r="CV447" s="30"/>
      <c r="CW447" s="30"/>
      <c r="CX447" s="30"/>
      <c r="CY447" s="30"/>
      <c r="CZ447" s="30"/>
      <c r="DA447" s="30"/>
      <c r="DB447" s="30"/>
      <c r="DC447" s="30"/>
      <c r="DD447" s="30"/>
      <c r="DE447" s="30"/>
      <c r="DF447" s="30"/>
      <c r="DG447" s="30"/>
      <c r="DH447" s="30"/>
      <c r="DI447" s="30"/>
      <c r="DJ447" s="30"/>
      <c r="DK447" s="30"/>
      <c r="DL447" s="30"/>
      <c r="DM447" s="30"/>
      <c r="DN447" s="30"/>
      <c r="DO447" s="30"/>
      <c r="DP447" s="30"/>
      <c r="DQ447" s="30"/>
      <c r="DR447" s="30"/>
      <c r="DS447" s="30"/>
      <c r="DT447" s="30"/>
      <c r="DU447" s="30"/>
      <c r="DV447" s="30"/>
      <c r="DW447" s="30"/>
      <c r="DX447" s="30"/>
      <c r="DY447" s="30"/>
      <c r="DZ447" s="30"/>
      <c r="EA447" s="30"/>
    </row>
    <row r="448" spans="3:131" ht="12.75">
      <c r="C448" s="24"/>
      <c r="D448" s="24"/>
      <c r="E448" s="24"/>
      <c r="F448" s="24"/>
      <c r="G448" s="24"/>
      <c r="H448" s="30"/>
      <c r="I448" s="24"/>
      <c r="J448" s="40"/>
      <c r="K448" s="24"/>
      <c r="L448" s="24"/>
      <c r="M448" s="24"/>
      <c r="N448" s="24"/>
      <c r="O448" s="24"/>
      <c r="P448" s="40"/>
      <c r="Q448" s="24"/>
      <c r="R448" s="24"/>
      <c r="S448" s="24"/>
      <c r="T448" s="24"/>
      <c r="U448" s="24"/>
      <c r="V448" s="40"/>
      <c r="W448" s="29"/>
      <c r="X448" s="40"/>
      <c r="Y448" s="40"/>
      <c r="Z448" s="40"/>
      <c r="AA448" s="40"/>
      <c r="AB448" s="40"/>
      <c r="AC448" s="30"/>
      <c r="AD448" s="30"/>
      <c r="AE448" s="30"/>
      <c r="AF448" s="30"/>
      <c r="AG448" s="30"/>
      <c r="AH448" s="30"/>
      <c r="AI448" s="30"/>
      <c r="AJ448" s="30"/>
      <c r="AK448" s="30"/>
      <c r="AL448" s="30"/>
      <c r="AM448" s="30"/>
      <c r="AN448" s="30"/>
      <c r="AO448" s="30"/>
      <c r="AP448" s="30"/>
      <c r="AQ448" s="30"/>
      <c r="AR448" s="30"/>
      <c r="AS448" s="30"/>
      <c r="AT448" s="30"/>
      <c r="AU448" s="30"/>
      <c r="AV448" s="30"/>
      <c r="AW448" s="30"/>
      <c r="AX448" s="30"/>
      <c r="AY448" s="30"/>
      <c r="AZ448" s="30"/>
      <c r="BA448" s="30"/>
      <c r="BB448" s="30"/>
      <c r="BC448" s="30"/>
      <c r="BD448" s="30"/>
      <c r="BE448" s="30"/>
      <c r="BF448" s="30"/>
      <c r="BG448" s="30"/>
      <c r="BH448" s="30"/>
      <c r="BI448" s="30"/>
      <c r="BJ448" s="30"/>
      <c r="BK448" s="30"/>
      <c r="BL448" s="30"/>
      <c r="BM448" s="30"/>
      <c r="BN448" s="30"/>
      <c r="BO448" s="30"/>
      <c r="BP448" s="30"/>
      <c r="BQ448" s="30"/>
      <c r="BR448" s="30"/>
      <c r="BS448" s="30"/>
      <c r="BT448" s="30"/>
      <c r="BU448" s="30"/>
      <c r="BV448" s="30"/>
      <c r="BW448" s="30"/>
      <c r="BX448" s="30"/>
      <c r="BY448" s="30"/>
      <c r="BZ448" s="30"/>
      <c r="CA448" s="30"/>
      <c r="CB448" s="30"/>
      <c r="CC448" s="30"/>
      <c r="CD448" s="30"/>
      <c r="CE448" s="30"/>
      <c r="CF448" s="30"/>
      <c r="CG448" s="30"/>
      <c r="CH448" s="30"/>
      <c r="CI448" s="30"/>
      <c r="CJ448" s="30"/>
      <c r="CK448" s="30"/>
      <c r="CL448" s="30"/>
      <c r="CM448" s="30"/>
      <c r="CN448" s="30"/>
      <c r="CO448" s="30"/>
      <c r="CP448" s="30"/>
      <c r="CQ448" s="30"/>
      <c r="CR448" s="30"/>
      <c r="CS448" s="30"/>
      <c r="CT448" s="30"/>
      <c r="CU448" s="30"/>
      <c r="CV448" s="30"/>
      <c r="CW448" s="30"/>
      <c r="CX448" s="30"/>
      <c r="CY448" s="30"/>
      <c r="CZ448" s="30"/>
      <c r="DA448" s="30"/>
      <c r="DB448" s="30"/>
      <c r="DC448" s="30"/>
      <c r="DD448" s="30"/>
      <c r="DE448" s="30"/>
      <c r="DF448" s="30"/>
      <c r="DG448" s="30"/>
      <c r="DH448" s="30"/>
      <c r="DI448" s="30"/>
      <c r="DJ448" s="30"/>
      <c r="DK448" s="30"/>
      <c r="DL448" s="30"/>
      <c r="DM448" s="30"/>
      <c r="DN448" s="30"/>
      <c r="DO448" s="30"/>
      <c r="DP448" s="30"/>
      <c r="DQ448" s="30"/>
      <c r="DR448" s="30"/>
      <c r="DS448" s="30"/>
      <c r="DT448" s="30"/>
      <c r="DU448" s="30"/>
      <c r="DV448" s="30"/>
      <c r="DW448" s="30"/>
      <c r="DX448" s="30"/>
      <c r="DY448" s="30"/>
      <c r="DZ448" s="30"/>
      <c r="EA448" s="30"/>
    </row>
    <row r="449" spans="3:131" ht="12.75">
      <c r="C449" s="24"/>
      <c r="D449" s="24"/>
      <c r="E449" s="24"/>
      <c r="F449" s="24"/>
      <c r="G449" s="24"/>
      <c r="H449" s="30"/>
      <c r="I449" s="24"/>
      <c r="J449" s="40"/>
      <c r="K449" s="24"/>
      <c r="L449" s="24"/>
      <c r="M449" s="24"/>
      <c r="N449" s="24"/>
      <c r="O449" s="24"/>
      <c r="P449" s="40"/>
      <c r="Q449" s="24"/>
      <c r="R449" s="24"/>
      <c r="S449" s="24"/>
      <c r="T449" s="24"/>
      <c r="U449" s="24"/>
      <c r="V449" s="40"/>
      <c r="W449" s="29"/>
      <c r="X449" s="40"/>
      <c r="Y449" s="40"/>
      <c r="Z449" s="40"/>
      <c r="AA449" s="40"/>
      <c r="AB449" s="40"/>
      <c r="AC449" s="30"/>
      <c r="AD449" s="30"/>
      <c r="AE449" s="30"/>
      <c r="AF449" s="30"/>
      <c r="AG449" s="30"/>
      <c r="AH449" s="30"/>
      <c r="AI449" s="30"/>
      <c r="AJ449" s="30"/>
      <c r="AK449" s="30"/>
      <c r="AL449" s="30"/>
      <c r="AM449" s="30"/>
      <c r="AN449" s="30"/>
      <c r="AO449" s="30"/>
      <c r="AP449" s="30"/>
      <c r="AQ449" s="30"/>
      <c r="AR449" s="30"/>
      <c r="AS449" s="30"/>
      <c r="AT449" s="30"/>
      <c r="AU449" s="30"/>
      <c r="AV449" s="30"/>
      <c r="AW449" s="30"/>
      <c r="AX449" s="30"/>
      <c r="AY449" s="30"/>
      <c r="AZ449" s="30"/>
      <c r="BA449" s="30"/>
      <c r="BB449" s="30"/>
      <c r="BC449" s="30"/>
      <c r="BD449" s="30"/>
      <c r="BE449" s="30"/>
      <c r="BF449" s="30"/>
      <c r="BG449" s="30"/>
      <c r="BH449" s="30"/>
      <c r="BI449" s="30"/>
      <c r="BJ449" s="30"/>
      <c r="BK449" s="30"/>
      <c r="BL449" s="30"/>
      <c r="BM449" s="30"/>
      <c r="BN449" s="30"/>
      <c r="BO449" s="30"/>
      <c r="BP449" s="30"/>
      <c r="BQ449" s="30"/>
      <c r="BR449" s="30"/>
      <c r="BS449" s="30"/>
      <c r="BT449" s="30"/>
      <c r="BU449" s="30"/>
      <c r="BV449" s="30"/>
      <c r="BW449" s="30"/>
      <c r="BX449" s="30"/>
      <c r="BY449" s="30"/>
      <c r="BZ449" s="30"/>
      <c r="CA449" s="30"/>
      <c r="CB449" s="30"/>
      <c r="CC449" s="30"/>
      <c r="CD449" s="30"/>
      <c r="CE449" s="30"/>
      <c r="CF449" s="30"/>
      <c r="CG449" s="30"/>
      <c r="CH449" s="30"/>
      <c r="CI449" s="30"/>
      <c r="CJ449" s="30"/>
      <c r="CK449" s="30"/>
      <c r="CL449" s="30"/>
      <c r="CM449" s="30"/>
      <c r="CN449" s="30"/>
      <c r="CO449" s="30"/>
      <c r="CP449" s="30"/>
      <c r="CQ449" s="30"/>
      <c r="CR449" s="30"/>
      <c r="CS449" s="30"/>
      <c r="CT449" s="30"/>
      <c r="CU449" s="30"/>
      <c r="CV449" s="30"/>
      <c r="CW449" s="30"/>
      <c r="CX449" s="30"/>
      <c r="CY449" s="30"/>
      <c r="CZ449" s="30"/>
      <c r="DA449" s="30"/>
      <c r="DB449" s="30"/>
      <c r="DC449" s="30"/>
      <c r="DD449" s="30"/>
      <c r="DE449" s="30"/>
      <c r="DF449" s="30"/>
      <c r="DG449" s="30"/>
      <c r="DH449" s="30"/>
      <c r="DI449" s="30"/>
      <c r="DJ449" s="30"/>
      <c r="DK449" s="30"/>
      <c r="DL449" s="30"/>
      <c r="DM449" s="30"/>
      <c r="DN449" s="30"/>
      <c r="DO449" s="30"/>
      <c r="DP449" s="30"/>
      <c r="DQ449" s="30"/>
      <c r="DR449" s="30"/>
      <c r="DS449" s="30"/>
      <c r="DT449" s="30"/>
      <c r="DU449" s="30"/>
      <c r="DV449" s="30"/>
      <c r="DW449" s="30"/>
      <c r="DX449" s="30"/>
      <c r="DY449" s="30"/>
      <c r="DZ449" s="30"/>
      <c r="EA449" s="30"/>
    </row>
    <row r="450" spans="3:131" ht="12.75">
      <c r="C450" s="24"/>
      <c r="D450" s="24"/>
      <c r="E450" s="24"/>
      <c r="F450" s="24"/>
      <c r="G450" s="24"/>
      <c r="H450" s="30"/>
      <c r="I450" s="24"/>
      <c r="J450" s="40"/>
      <c r="K450" s="24"/>
      <c r="L450" s="24"/>
      <c r="M450" s="24"/>
      <c r="N450" s="24"/>
      <c r="O450" s="24"/>
      <c r="P450" s="40"/>
      <c r="Q450" s="24"/>
      <c r="R450" s="24"/>
      <c r="S450" s="24"/>
      <c r="T450" s="24"/>
      <c r="U450" s="24"/>
      <c r="V450" s="40"/>
      <c r="W450" s="29"/>
      <c r="X450" s="40"/>
      <c r="Y450" s="40"/>
      <c r="Z450" s="40"/>
      <c r="AA450" s="40"/>
      <c r="AB450" s="40"/>
      <c r="AC450" s="30"/>
      <c r="AD450" s="30"/>
      <c r="AE450" s="30"/>
      <c r="AF450" s="30"/>
      <c r="AG450" s="30"/>
      <c r="AH450" s="30"/>
      <c r="AI450" s="30"/>
      <c r="AJ450" s="30"/>
      <c r="AK450" s="30"/>
      <c r="AL450" s="30"/>
      <c r="AM450" s="30"/>
      <c r="AN450" s="30"/>
      <c r="AO450" s="30"/>
      <c r="AP450" s="30"/>
      <c r="AQ450" s="30"/>
      <c r="AR450" s="30"/>
      <c r="AS450" s="30"/>
      <c r="AT450" s="30"/>
      <c r="AU450" s="30"/>
      <c r="AV450" s="30"/>
      <c r="AW450" s="30"/>
      <c r="AX450" s="30"/>
      <c r="AY450" s="30"/>
      <c r="AZ450" s="30"/>
      <c r="BA450" s="30"/>
      <c r="BB450" s="30"/>
      <c r="BC450" s="30"/>
      <c r="BD450" s="30"/>
      <c r="BE450" s="30"/>
      <c r="BF450" s="30"/>
      <c r="BG450" s="30"/>
      <c r="BH450" s="30"/>
      <c r="BI450" s="30"/>
      <c r="BJ450" s="30"/>
      <c r="BK450" s="30"/>
      <c r="BL450" s="30"/>
      <c r="BM450" s="30"/>
      <c r="BN450" s="30"/>
      <c r="BO450" s="30"/>
      <c r="BP450" s="30"/>
      <c r="BQ450" s="30"/>
      <c r="BR450" s="30"/>
      <c r="BS450" s="30"/>
      <c r="BT450" s="30"/>
      <c r="BU450" s="30"/>
      <c r="BV450" s="30"/>
      <c r="BW450" s="30"/>
      <c r="BX450" s="30"/>
      <c r="BY450" s="30"/>
      <c r="BZ450" s="30"/>
      <c r="CA450" s="30"/>
      <c r="CB450" s="30"/>
      <c r="CC450" s="30"/>
      <c r="CD450" s="30"/>
      <c r="CE450" s="30"/>
      <c r="CF450" s="30"/>
      <c r="CG450" s="30"/>
      <c r="CH450" s="30"/>
      <c r="CI450" s="30"/>
      <c r="CJ450" s="30"/>
      <c r="CK450" s="30"/>
      <c r="CL450" s="30"/>
      <c r="CM450" s="30"/>
      <c r="CN450" s="30"/>
      <c r="CO450" s="30"/>
      <c r="CP450" s="30"/>
      <c r="CQ450" s="30"/>
      <c r="CR450" s="30"/>
      <c r="CS450" s="30"/>
      <c r="CT450" s="30"/>
      <c r="CU450" s="30"/>
      <c r="CV450" s="30"/>
      <c r="CW450" s="30"/>
      <c r="CX450" s="30"/>
      <c r="CY450" s="30"/>
      <c r="CZ450" s="30"/>
      <c r="DA450" s="30"/>
      <c r="DB450" s="30"/>
      <c r="DC450" s="30"/>
      <c r="DD450" s="30"/>
      <c r="DE450" s="30"/>
      <c r="DF450" s="30"/>
      <c r="DG450" s="30"/>
      <c r="DH450" s="30"/>
      <c r="DI450" s="30"/>
      <c r="DJ450" s="30"/>
      <c r="DK450" s="30"/>
      <c r="DL450" s="30"/>
      <c r="DM450" s="30"/>
      <c r="DN450" s="30"/>
      <c r="DO450" s="30"/>
      <c r="DP450" s="30"/>
      <c r="DQ450" s="30"/>
      <c r="DR450" s="30"/>
      <c r="DS450" s="30"/>
      <c r="DT450" s="30"/>
      <c r="DU450" s="30"/>
      <c r="DV450" s="30"/>
      <c r="DW450" s="30"/>
      <c r="DX450" s="30"/>
      <c r="DY450" s="30"/>
      <c r="DZ450" s="30"/>
      <c r="EA450" s="30"/>
    </row>
    <row r="451" spans="3:131" ht="12.75">
      <c r="C451" s="24"/>
      <c r="D451" s="24"/>
      <c r="E451" s="24"/>
      <c r="F451" s="24"/>
      <c r="G451" s="24"/>
      <c r="H451" s="30"/>
      <c r="I451" s="24"/>
      <c r="J451" s="40"/>
      <c r="K451" s="24"/>
      <c r="L451" s="24"/>
      <c r="M451" s="24"/>
      <c r="N451" s="24"/>
      <c r="O451" s="24"/>
      <c r="P451" s="40"/>
      <c r="Q451" s="24"/>
      <c r="R451" s="24"/>
      <c r="S451" s="24"/>
      <c r="T451" s="24"/>
      <c r="U451" s="24"/>
      <c r="V451" s="40"/>
      <c r="W451" s="29"/>
      <c r="X451" s="40"/>
      <c r="Y451" s="40"/>
      <c r="Z451" s="40"/>
      <c r="AA451" s="40"/>
      <c r="AB451" s="40"/>
      <c r="AC451" s="30"/>
      <c r="AD451" s="30"/>
      <c r="AE451" s="30"/>
      <c r="AF451" s="30"/>
      <c r="AG451" s="30"/>
      <c r="AH451" s="30"/>
      <c r="AI451" s="30"/>
      <c r="AJ451" s="30"/>
      <c r="AK451" s="30"/>
      <c r="AL451" s="30"/>
      <c r="AM451" s="30"/>
      <c r="AN451" s="30"/>
      <c r="AO451" s="30"/>
      <c r="AP451" s="30"/>
      <c r="AQ451" s="30"/>
      <c r="AR451" s="30"/>
      <c r="AS451" s="30"/>
      <c r="AT451" s="30"/>
      <c r="AU451" s="30"/>
      <c r="AV451" s="30"/>
      <c r="AW451" s="30"/>
      <c r="AX451" s="30"/>
      <c r="AY451" s="30"/>
      <c r="AZ451" s="30"/>
      <c r="BA451" s="30"/>
      <c r="BB451" s="30"/>
      <c r="BC451" s="30"/>
      <c r="BD451" s="30"/>
      <c r="BE451" s="30"/>
      <c r="BF451" s="30"/>
      <c r="BG451" s="30"/>
      <c r="BH451" s="30"/>
      <c r="BI451" s="30"/>
      <c r="BJ451" s="30"/>
      <c r="BK451" s="30"/>
      <c r="BL451" s="30"/>
      <c r="BM451" s="30"/>
      <c r="BN451" s="30"/>
      <c r="BO451" s="30"/>
      <c r="BP451" s="30"/>
      <c r="BQ451" s="30"/>
      <c r="BR451" s="30"/>
      <c r="BS451" s="30"/>
      <c r="BT451" s="30"/>
      <c r="BU451" s="30"/>
      <c r="BV451" s="30"/>
      <c r="BW451" s="30"/>
      <c r="BX451" s="30"/>
      <c r="BY451" s="30"/>
      <c r="BZ451" s="30"/>
      <c r="CA451" s="30"/>
      <c r="CB451" s="30"/>
      <c r="CC451" s="30"/>
      <c r="CD451" s="30"/>
      <c r="CE451" s="30"/>
      <c r="CF451" s="30"/>
      <c r="CG451" s="30"/>
      <c r="CH451" s="30"/>
      <c r="CI451" s="30"/>
      <c r="CJ451" s="30"/>
      <c r="CK451" s="30"/>
      <c r="CL451" s="30"/>
      <c r="CM451" s="30"/>
      <c r="CN451" s="30"/>
      <c r="CO451" s="30"/>
      <c r="CP451" s="30"/>
      <c r="CQ451" s="30"/>
      <c r="CR451" s="30"/>
      <c r="CS451" s="30"/>
      <c r="CT451" s="30"/>
      <c r="CU451" s="30"/>
      <c r="CV451" s="30"/>
      <c r="CW451" s="30"/>
      <c r="CX451" s="30"/>
      <c r="CY451" s="30"/>
      <c r="CZ451" s="30"/>
      <c r="DA451" s="30"/>
      <c r="DB451" s="30"/>
      <c r="DC451" s="30"/>
      <c r="DD451" s="30"/>
      <c r="DE451" s="30"/>
      <c r="DF451" s="30"/>
      <c r="DG451" s="30"/>
      <c r="DH451" s="30"/>
      <c r="DI451" s="30"/>
      <c r="DJ451" s="30"/>
      <c r="DK451" s="30"/>
      <c r="DL451" s="30"/>
      <c r="DM451" s="30"/>
      <c r="DN451" s="30"/>
      <c r="DO451" s="30"/>
      <c r="DP451" s="30"/>
      <c r="DQ451" s="30"/>
      <c r="DR451" s="30"/>
      <c r="DS451" s="30"/>
      <c r="DT451" s="30"/>
      <c r="DU451" s="30"/>
      <c r="DV451" s="30"/>
      <c r="DW451" s="30"/>
      <c r="DX451" s="30"/>
      <c r="DY451" s="30"/>
      <c r="DZ451" s="30"/>
      <c r="EA451" s="30"/>
    </row>
    <row r="452" spans="3:131" ht="12.75">
      <c r="C452" s="24"/>
      <c r="D452" s="24"/>
      <c r="E452" s="24"/>
      <c r="F452" s="24"/>
      <c r="G452" s="24"/>
      <c r="H452" s="30"/>
      <c r="I452" s="24"/>
      <c r="J452" s="40"/>
      <c r="K452" s="24"/>
      <c r="L452" s="24"/>
      <c r="M452" s="24"/>
      <c r="N452" s="24"/>
      <c r="O452" s="24"/>
      <c r="P452" s="40"/>
      <c r="Q452" s="24"/>
      <c r="R452" s="24"/>
      <c r="S452" s="24"/>
      <c r="T452" s="24"/>
      <c r="U452" s="24"/>
      <c r="V452" s="40"/>
      <c r="W452" s="29"/>
      <c r="X452" s="40"/>
      <c r="Y452" s="40"/>
      <c r="Z452" s="40"/>
      <c r="AA452" s="40"/>
      <c r="AB452" s="40"/>
      <c r="AC452" s="30"/>
      <c r="AD452" s="30"/>
      <c r="AE452" s="30"/>
      <c r="AF452" s="30"/>
      <c r="AG452" s="30"/>
      <c r="AH452" s="30"/>
      <c r="AI452" s="30"/>
      <c r="AJ452" s="30"/>
      <c r="AK452" s="30"/>
      <c r="AL452" s="30"/>
      <c r="AM452" s="30"/>
      <c r="AN452" s="30"/>
      <c r="AO452" s="30"/>
      <c r="AP452" s="30"/>
      <c r="AQ452" s="30"/>
      <c r="AR452" s="30"/>
      <c r="AS452" s="30"/>
      <c r="AT452" s="30"/>
      <c r="AU452" s="30"/>
      <c r="AV452" s="30"/>
      <c r="AW452" s="30"/>
      <c r="AX452" s="30"/>
      <c r="AY452" s="30"/>
      <c r="AZ452" s="30"/>
      <c r="BA452" s="30"/>
      <c r="BB452" s="30"/>
      <c r="BC452" s="30"/>
      <c r="BD452" s="30"/>
      <c r="BE452" s="30"/>
      <c r="BF452" s="30"/>
      <c r="BG452" s="30"/>
      <c r="BH452" s="30"/>
      <c r="BI452" s="30"/>
      <c r="BJ452" s="30"/>
      <c r="BK452" s="30"/>
      <c r="BL452" s="30"/>
      <c r="BM452" s="30"/>
      <c r="BN452" s="30"/>
      <c r="BO452" s="30"/>
      <c r="BP452" s="30"/>
      <c r="BQ452" s="30"/>
      <c r="BR452" s="30"/>
      <c r="BS452" s="30"/>
      <c r="BT452" s="30"/>
      <c r="BU452" s="30"/>
      <c r="BV452" s="30"/>
      <c r="BW452" s="30"/>
      <c r="BX452" s="30"/>
      <c r="BY452" s="30"/>
      <c r="BZ452" s="30"/>
      <c r="CA452" s="30"/>
      <c r="CB452" s="30"/>
      <c r="CC452" s="30"/>
      <c r="CD452" s="30"/>
      <c r="CE452" s="30"/>
      <c r="CF452" s="30"/>
      <c r="CG452" s="30"/>
      <c r="CH452" s="30"/>
      <c r="CI452" s="30"/>
      <c r="CJ452" s="30"/>
      <c r="CK452" s="30"/>
      <c r="CL452" s="30"/>
      <c r="CM452" s="30"/>
      <c r="CN452" s="30"/>
      <c r="CO452" s="30"/>
      <c r="CP452" s="30"/>
      <c r="CQ452" s="30"/>
      <c r="CR452" s="30"/>
      <c r="CS452" s="30"/>
      <c r="CT452" s="30"/>
      <c r="CU452" s="30"/>
      <c r="CV452" s="30"/>
      <c r="CW452" s="30"/>
      <c r="CX452" s="30"/>
      <c r="CY452" s="30"/>
      <c r="CZ452" s="30"/>
      <c r="DA452" s="30"/>
      <c r="DB452" s="30"/>
      <c r="DC452" s="30"/>
      <c r="DD452" s="30"/>
      <c r="DE452" s="30"/>
      <c r="DF452" s="30"/>
      <c r="DG452" s="30"/>
      <c r="DH452" s="30"/>
      <c r="DI452" s="30"/>
      <c r="DJ452" s="30"/>
      <c r="DK452" s="30"/>
      <c r="DL452" s="30"/>
      <c r="DM452" s="30"/>
      <c r="DN452" s="30"/>
      <c r="DO452" s="30"/>
      <c r="DP452" s="30"/>
      <c r="DQ452" s="30"/>
      <c r="DR452" s="30"/>
      <c r="DS452" s="30"/>
      <c r="DT452" s="30"/>
      <c r="DU452" s="30"/>
      <c r="DV452" s="30"/>
      <c r="DW452" s="30"/>
      <c r="DX452" s="30"/>
      <c r="DY452" s="30"/>
      <c r="DZ452" s="30"/>
      <c r="EA452" s="30"/>
    </row>
    <row r="453" spans="3:131" ht="12.75">
      <c r="C453" s="24"/>
      <c r="D453" s="24"/>
      <c r="E453" s="24"/>
      <c r="F453" s="24"/>
      <c r="G453" s="24"/>
      <c r="H453" s="30"/>
      <c r="I453" s="24"/>
      <c r="J453" s="40"/>
      <c r="K453" s="24"/>
      <c r="L453" s="24"/>
      <c r="M453" s="24"/>
      <c r="N453" s="24"/>
      <c r="O453" s="24"/>
      <c r="P453" s="40"/>
      <c r="Q453" s="24"/>
      <c r="R453" s="24"/>
      <c r="S453" s="24"/>
      <c r="T453" s="24"/>
      <c r="U453" s="24"/>
      <c r="V453" s="40"/>
      <c r="W453" s="29"/>
      <c r="X453" s="40"/>
      <c r="Y453" s="40"/>
      <c r="Z453" s="40"/>
      <c r="AA453" s="40"/>
      <c r="AB453" s="40"/>
      <c r="AC453" s="30"/>
      <c r="AD453" s="30"/>
      <c r="AE453" s="30"/>
      <c r="AF453" s="30"/>
      <c r="AG453" s="30"/>
      <c r="AH453" s="30"/>
      <c r="AI453" s="30"/>
      <c r="AJ453" s="30"/>
      <c r="AK453" s="30"/>
      <c r="AL453" s="30"/>
      <c r="AM453" s="30"/>
      <c r="AN453" s="30"/>
      <c r="AO453" s="30"/>
      <c r="AP453" s="30"/>
      <c r="AQ453" s="30"/>
      <c r="AR453" s="30"/>
      <c r="AS453" s="30"/>
      <c r="AT453" s="30"/>
      <c r="AU453" s="30"/>
      <c r="AV453" s="30"/>
      <c r="AW453" s="30"/>
      <c r="AX453" s="30"/>
      <c r="AY453" s="30"/>
      <c r="AZ453" s="30"/>
      <c r="BA453" s="30"/>
      <c r="BB453" s="30"/>
      <c r="BC453" s="30"/>
      <c r="BD453" s="30"/>
      <c r="BE453" s="30"/>
      <c r="BF453" s="30"/>
      <c r="BG453" s="30"/>
      <c r="BH453" s="30"/>
      <c r="BI453" s="30"/>
      <c r="BJ453" s="30"/>
      <c r="BK453" s="30"/>
      <c r="BL453" s="30"/>
      <c r="BM453" s="30"/>
      <c r="BN453" s="30"/>
      <c r="BO453" s="30"/>
      <c r="BP453" s="30"/>
      <c r="BQ453" s="30"/>
      <c r="BR453" s="30"/>
      <c r="BS453" s="30"/>
      <c r="BT453" s="30"/>
      <c r="BU453" s="30"/>
      <c r="BV453" s="30"/>
      <c r="BW453" s="30"/>
      <c r="BX453" s="30"/>
      <c r="BY453" s="30"/>
      <c r="BZ453" s="30"/>
      <c r="CA453" s="30"/>
      <c r="CB453" s="30"/>
      <c r="CC453" s="30"/>
      <c r="CD453" s="30"/>
      <c r="CE453" s="30"/>
      <c r="CF453" s="30"/>
      <c r="CG453" s="30"/>
      <c r="CH453" s="30"/>
      <c r="CI453" s="30"/>
      <c r="CJ453" s="30"/>
      <c r="CK453" s="30"/>
      <c r="CL453" s="30"/>
      <c r="CM453" s="30"/>
      <c r="CN453" s="30"/>
      <c r="CO453" s="30"/>
      <c r="CP453" s="30"/>
      <c r="CQ453" s="30"/>
      <c r="CR453" s="30"/>
      <c r="CS453" s="30"/>
      <c r="CT453" s="30"/>
      <c r="CU453" s="30"/>
      <c r="CV453" s="30"/>
      <c r="CW453" s="30"/>
      <c r="CX453" s="30"/>
      <c r="CY453" s="30"/>
      <c r="CZ453" s="30"/>
      <c r="DA453" s="30"/>
      <c r="DB453" s="30"/>
      <c r="DC453" s="30"/>
      <c r="DD453" s="30"/>
      <c r="DE453" s="30"/>
      <c r="DF453" s="30"/>
      <c r="DG453" s="30"/>
      <c r="DH453" s="30"/>
      <c r="DI453" s="30"/>
      <c r="DJ453" s="30"/>
      <c r="DK453" s="30"/>
      <c r="DL453" s="30"/>
      <c r="DM453" s="30"/>
      <c r="DN453" s="30"/>
      <c r="DO453" s="30"/>
      <c r="DP453" s="30"/>
      <c r="DQ453" s="30"/>
      <c r="DR453" s="30"/>
      <c r="DS453" s="30"/>
      <c r="DT453" s="30"/>
      <c r="DU453" s="30"/>
      <c r="DV453" s="30"/>
      <c r="DW453" s="30"/>
      <c r="DX453" s="30"/>
      <c r="DY453" s="30"/>
      <c r="DZ453" s="30"/>
      <c r="EA453" s="30"/>
    </row>
    <row r="454" spans="3:131" ht="12.75">
      <c r="C454" s="24"/>
      <c r="D454" s="24"/>
      <c r="E454" s="24"/>
      <c r="F454" s="24"/>
      <c r="G454" s="24"/>
      <c r="H454" s="30"/>
      <c r="I454" s="24"/>
      <c r="J454" s="40"/>
      <c r="K454" s="24"/>
      <c r="L454" s="24"/>
      <c r="M454" s="24"/>
      <c r="N454" s="24"/>
      <c r="O454" s="24"/>
      <c r="P454" s="40"/>
      <c r="Q454" s="24"/>
      <c r="R454" s="24"/>
      <c r="S454" s="24"/>
      <c r="T454" s="24"/>
      <c r="U454" s="24"/>
      <c r="V454" s="40"/>
      <c r="W454" s="29"/>
      <c r="X454" s="40"/>
      <c r="Y454" s="40"/>
      <c r="Z454" s="40"/>
      <c r="AA454" s="40"/>
      <c r="AB454" s="40"/>
      <c r="AC454" s="30"/>
      <c r="AD454" s="30"/>
      <c r="AE454" s="30"/>
      <c r="AF454" s="30"/>
      <c r="AG454" s="30"/>
      <c r="AH454" s="30"/>
      <c r="AI454" s="30"/>
      <c r="AJ454" s="30"/>
      <c r="AK454" s="30"/>
      <c r="AL454" s="30"/>
      <c r="AM454" s="30"/>
      <c r="AN454" s="30"/>
      <c r="AO454" s="30"/>
      <c r="AP454" s="30"/>
      <c r="AQ454" s="30"/>
      <c r="AR454" s="30"/>
      <c r="AS454" s="30"/>
      <c r="AT454" s="30"/>
      <c r="AU454" s="30"/>
      <c r="AV454" s="30"/>
      <c r="AW454" s="30"/>
      <c r="AX454" s="30"/>
      <c r="AY454" s="30"/>
      <c r="AZ454" s="30"/>
      <c r="BA454" s="30"/>
      <c r="BB454" s="30"/>
      <c r="BC454" s="30"/>
      <c r="BD454" s="30"/>
      <c r="BE454" s="30"/>
      <c r="BF454" s="30"/>
      <c r="BG454" s="30"/>
      <c r="BH454" s="30"/>
      <c r="BI454" s="30"/>
      <c r="BJ454" s="30"/>
      <c r="BK454" s="30"/>
      <c r="BL454" s="30"/>
      <c r="BM454" s="30"/>
      <c r="BN454" s="30"/>
      <c r="BO454" s="30"/>
      <c r="BP454" s="30"/>
      <c r="BQ454" s="30"/>
      <c r="BR454" s="30"/>
      <c r="BS454" s="30"/>
      <c r="BT454" s="30"/>
      <c r="BU454" s="30"/>
      <c r="BV454" s="30"/>
      <c r="BW454" s="30"/>
      <c r="BX454" s="30"/>
      <c r="BY454" s="30"/>
      <c r="BZ454" s="30"/>
      <c r="CA454" s="30"/>
      <c r="CB454" s="30"/>
      <c r="CC454" s="30"/>
      <c r="CD454" s="30"/>
      <c r="CE454" s="30"/>
      <c r="CF454" s="30"/>
      <c r="CG454" s="30"/>
      <c r="CH454" s="30"/>
      <c r="CI454" s="30"/>
      <c r="CJ454" s="30"/>
      <c r="CK454" s="30"/>
      <c r="CL454" s="30"/>
      <c r="CM454" s="30"/>
      <c r="CN454" s="30"/>
      <c r="CO454" s="30"/>
      <c r="CP454" s="30"/>
      <c r="CQ454" s="30"/>
      <c r="CR454" s="30"/>
      <c r="CS454" s="30"/>
      <c r="CT454" s="30"/>
      <c r="CU454" s="30"/>
      <c r="CV454" s="30"/>
      <c r="CW454" s="30"/>
      <c r="CX454" s="30"/>
      <c r="CY454" s="30"/>
      <c r="CZ454" s="30"/>
      <c r="DA454" s="30"/>
      <c r="DB454" s="30"/>
      <c r="DC454" s="30"/>
      <c r="DD454" s="30"/>
      <c r="DE454" s="30"/>
      <c r="DF454" s="30"/>
      <c r="DG454" s="30"/>
      <c r="DH454" s="30"/>
      <c r="DI454" s="30"/>
      <c r="DJ454" s="30"/>
      <c r="DK454" s="30"/>
      <c r="DL454" s="30"/>
      <c r="DM454" s="30"/>
      <c r="DN454" s="30"/>
      <c r="DO454" s="30"/>
      <c r="DP454" s="30"/>
      <c r="DQ454" s="30"/>
      <c r="DR454" s="30"/>
      <c r="DS454" s="30"/>
      <c r="DT454" s="30"/>
      <c r="DU454" s="30"/>
      <c r="DV454" s="30"/>
      <c r="DW454" s="30"/>
      <c r="DX454" s="30"/>
      <c r="DY454" s="30"/>
      <c r="DZ454" s="30"/>
      <c r="EA454" s="30"/>
    </row>
    <row r="455" spans="3:131" ht="12.75">
      <c r="C455" s="24"/>
      <c r="D455" s="24"/>
      <c r="E455" s="24"/>
      <c r="F455" s="24"/>
      <c r="G455" s="24"/>
      <c r="H455" s="30"/>
      <c r="I455" s="24"/>
      <c r="J455" s="40"/>
      <c r="K455" s="24"/>
      <c r="L455" s="24"/>
      <c r="M455" s="24"/>
      <c r="N455" s="24"/>
      <c r="O455" s="24"/>
      <c r="P455" s="40"/>
      <c r="Q455" s="24"/>
      <c r="R455" s="24"/>
      <c r="S455" s="24"/>
      <c r="T455" s="24"/>
      <c r="U455" s="24"/>
      <c r="V455" s="40"/>
      <c r="W455" s="29"/>
      <c r="X455" s="40"/>
      <c r="Y455" s="40"/>
      <c r="Z455" s="40"/>
      <c r="AA455" s="40"/>
      <c r="AB455" s="40"/>
      <c r="AC455" s="30"/>
      <c r="AD455" s="30"/>
      <c r="AE455" s="30"/>
      <c r="AF455" s="30"/>
      <c r="AG455" s="30"/>
      <c r="AH455" s="30"/>
      <c r="AI455" s="30"/>
      <c r="AJ455" s="30"/>
      <c r="AK455" s="30"/>
      <c r="AL455" s="30"/>
      <c r="AM455" s="30"/>
      <c r="AN455" s="30"/>
      <c r="AO455" s="30"/>
      <c r="AP455" s="30"/>
      <c r="AQ455" s="30"/>
      <c r="AR455" s="30"/>
      <c r="AS455" s="30"/>
      <c r="AT455" s="30"/>
      <c r="AU455" s="30"/>
      <c r="AV455" s="30"/>
      <c r="AW455" s="30"/>
      <c r="AX455" s="30"/>
      <c r="AY455" s="30"/>
      <c r="AZ455" s="30"/>
      <c r="BA455" s="30"/>
      <c r="BB455" s="30"/>
      <c r="BC455" s="30"/>
      <c r="BD455" s="30"/>
      <c r="BE455" s="30"/>
      <c r="BF455" s="30"/>
      <c r="BG455" s="30"/>
      <c r="BH455" s="30"/>
      <c r="BI455" s="30"/>
      <c r="BJ455" s="30"/>
      <c r="BK455" s="30"/>
      <c r="BL455" s="30"/>
      <c r="BM455" s="30"/>
      <c r="BN455" s="30"/>
      <c r="BO455" s="30"/>
      <c r="BP455" s="30"/>
      <c r="BQ455" s="30"/>
      <c r="BR455" s="30"/>
      <c r="BS455" s="30"/>
      <c r="BT455" s="30"/>
      <c r="BU455" s="30"/>
      <c r="BV455" s="30"/>
      <c r="BW455" s="30"/>
      <c r="BX455" s="30"/>
      <c r="BY455" s="30"/>
      <c r="BZ455" s="30"/>
      <c r="CA455" s="30"/>
      <c r="CB455" s="30"/>
      <c r="CC455" s="30"/>
      <c r="CD455" s="30"/>
      <c r="CE455" s="30"/>
      <c r="CF455" s="30"/>
      <c r="CG455" s="30"/>
      <c r="CH455" s="30"/>
      <c r="CI455" s="30"/>
      <c r="CJ455" s="30"/>
      <c r="CK455" s="30"/>
      <c r="CL455" s="30"/>
      <c r="CM455" s="30"/>
      <c r="CN455" s="30"/>
      <c r="CO455" s="30"/>
      <c r="CP455" s="30"/>
      <c r="CQ455" s="30"/>
      <c r="CR455" s="30"/>
      <c r="CS455" s="30"/>
      <c r="CT455" s="30"/>
      <c r="CU455" s="30"/>
      <c r="CV455" s="30"/>
      <c r="CW455" s="30"/>
      <c r="CX455" s="30"/>
      <c r="CY455" s="30"/>
      <c r="CZ455" s="30"/>
      <c r="DA455" s="30"/>
      <c r="DB455" s="30"/>
      <c r="DC455" s="30"/>
      <c r="DD455" s="30"/>
      <c r="DE455" s="30"/>
      <c r="DF455" s="30"/>
      <c r="DG455" s="30"/>
      <c r="DH455" s="30"/>
      <c r="DI455" s="30"/>
      <c r="DJ455" s="30"/>
      <c r="DK455" s="30"/>
      <c r="DL455" s="30"/>
      <c r="DM455" s="30"/>
      <c r="DN455" s="30"/>
      <c r="DO455" s="30"/>
      <c r="DP455" s="30"/>
      <c r="DQ455" s="30"/>
      <c r="DR455" s="30"/>
      <c r="DS455" s="30"/>
      <c r="DT455" s="30"/>
      <c r="DU455" s="30"/>
      <c r="DV455" s="30"/>
      <c r="DW455" s="30"/>
      <c r="DX455" s="30"/>
      <c r="DY455" s="30"/>
      <c r="DZ455" s="30"/>
      <c r="EA455" s="30"/>
    </row>
    <row r="456" spans="3:131" ht="12.75">
      <c r="C456" s="24"/>
      <c r="D456" s="24"/>
      <c r="E456" s="24"/>
      <c r="F456" s="24"/>
      <c r="G456" s="24"/>
      <c r="H456" s="30"/>
      <c r="I456" s="24"/>
      <c r="J456" s="40"/>
      <c r="K456" s="24"/>
      <c r="L456" s="24"/>
      <c r="M456" s="24"/>
      <c r="N456" s="24"/>
      <c r="O456" s="24"/>
      <c r="P456" s="40"/>
      <c r="Q456" s="24"/>
      <c r="R456" s="24"/>
      <c r="S456" s="24"/>
      <c r="T456" s="24"/>
      <c r="U456" s="24"/>
      <c r="V456" s="40"/>
      <c r="W456" s="29"/>
      <c r="X456" s="40"/>
      <c r="Y456" s="40"/>
      <c r="Z456" s="40"/>
      <c r="AA456" s="40"/>
      <c r="AB456" s="40"/>
      <c r="AC456" s="30"/>
      <c r="AD456" s="30"/>
      <c r="AE456" s="30"/>
      <c r="AF456" s="30"/>
      <c r="AG456" s="30"/>
      <c r="AH456" s="30"/>
      <c r="AI456" s="30"/>
      <c r="AJ456" s="30"/>
      <c r="AK456" s="30"/>
      <c r="AL456" s="30"/>
      <c r="AM456" s="30"/>
      <c r="AN456" s="30"/>
      <c r="AO456" s="30"/>
      <c r="AP456" s="30"/>
      <c r="AQ456" s="30"/>
      <c r="AR456" s="30"/>
      <c r="AS456" s="30"/>
      <c r="AT456" s="30"/>
      <c r="AU456" s="30"/>
      <c r="AV456" s="30"/>
      <c r="AW456" s="30"/>
      <c r="AX456" s="30"/>
      <c r="AY456" s="30"/>
      <c r="AZ456" s="30"/>
      <c r="BA456" s="30"/>
      <c r="BB456" s="30"/>
      <c r="BC456" s="30"/>
      <c r="BD456" s="30"/>
      <c r="BE456" s="30"/>
      <c r="BF456" s="30"/>
      <c r="BG456" s="30"/>
      <c r="BH456" s="30"/>
      <c r="BI456" s="30"/>
      <c r="BJ456" s="30"/>
      <c r="BK456" s="30"/>
      <c r="BL456" s="30"/>
      <c r="BM456" s="30"/>
      <c r="BN456" s="30"/>
      <c r="BO456" s="30"/>
      <c r="BP456" s="30"/>
      <c r="BQ456" s="30"/>
      <c r="BR456" s="30"/>
      <c r="BS456" s="30"/>
      <c r="BT456" s="30"/>
      <c r="BU456" s="30"/>
      <c r="BV456" s="30"/>
      <c r="BW456" s="30"/>
      <c r="BX456" s="30"/>
      <c r="BY456" s="30"/>
      <c r="BZ456" s="30"/>
      <c r="CA456" s="30"/>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c r="DE456" s="30"/>
      <c r="DF456" s="30"/>
      <c r="DG456" s="30"/>
      <c r="DH456" s="30"/>
      <c r="DI456" s="30"/>
      <c r="DJ456" s="30"/>
      <c r="DK456" s="30"/>
      <c r="DL456" s="30"/>
      <c r="DM456" s="30"/>
      <c r="DN456" s="30"/>
      <c r="DO456" s="30"/>
      <c r="DP456" s="30"/>
      <c r="DQ456" s="30"/>
      <c r="DR456" s="30"/>
      <c r="DS456" s="30"/>
      <c r="DT456" s="30"/>
      <c r="DU456" s="30"/>
      <c r="DV456" s="30"/>
      <c r="DW456" s="30"/>
      <c r="DX456" s="30"/>
      <c r="DY456" s="30"/>
      <c r="DZ456" s="30"/>
      <c r="EA456" s="30"/>
    </row>
    <row r="457" spans="3:131" ht="12.75">
      <c r="C457" s="24"/>
      <c r="D457" s="24"/>
      <c r="E457" s="24"/>
      <c r="F457" s="24"/>
      <c r="G457" s="24"/>
      <c r="H457" s="30"/>
      <c r="I457" s="24"/>
      <c r="J457" s="40"/>
      <c r="K457" s="24"/>
      <c r="L457" s="24"/>
      <c r="M457" s="24"/>
      <c r="N457" s="24"/>
      <c r="O457" s="24"/>
      <c r="P457" s="40"/>
      <c r="Q457" s="24"/>
      <c r="R457" s="24"/>
      <c r="S457" s="24"/>
      <c r="T457" s="24"/>
      <c r="U457" s="24"/>
      <c r="V457" s="40"/>
      <c r="W457" s="29"/>
      <c r="X457" s="40"/>
      <c r="Y457" s="40"/>
      <c r="Z457" s="40"/>
      <c r="AA457" s="40"/>
      <c r="AB457" s="40"/>
      <c r="AC457" s="30"/>
      <c r="AD457" s="30"/>
      <c r="AE457" s="30"/>
      <c r="AF457" s="30"/>
      <c r="AG457" s="30"/>
      <c r="AH457" s="30"/>
      <c r="AI457" s="30"/>
      <c r="AJ457" s="30"/>
      <c r="AK457" s="30"/>
      <c r="AL457" s="30"/>
      <c r="AM457" s="30"/>
      <c r="AN457" s="30"/>
      <c r="AO457" s="30"/>
      <c r="AP457" s="30"/>
      <c r="AQ457" s="30"/>
      <c r="AR457" s="30"/>
      <c r="AS457" s="30"/>
      <c r="AT457" s="30"/>
      <c r="AU457" s="30"/>
      <c r="AV457" s="30"/>
      <c r="AW457" s="30"/>
      <c r="AX457" s="30"/>
      <c r="AY457" s="30"/>
      <c r="AZ457" s="30"/>
      <c r="BA457" s="30"/>
      <c r="BB457" s="30"/>
      <c r="BC457" s="30"/>
      <c r="BD457" s="30"/>
      <c r="BE457" s="30"/>
      <c r="BF457" s="30"/>
      <c r="BG457" s="30"/>
      <c r="BH457" s="30"/>
      <c r="BI457" s="30"/>
      <c r="BJ457" s="30"/>
      <c r="BK457" s="30"/>
      <c r="BL457" s="30"/>
      <c r="BM457" s="30"/>
      <c r="BN457" s="30"/>
      <c r="BO457" s="30"/>
      <c r="BP457" s="30"/>
      <c r="BQ457" s="30"/>
      <c r="BR457" s="30"/>
      <c r="BS457" s="30"/>
      <c r="BT457" s="30"/>
      <c r="BU457" s="30"/>
      <c r="BV457" s="30"/>
      <c r="BW457" s="30"/>
      <c r="BX457" s="30"/>
      <c r="BY457" s="30"/>
      <c r="BZ457" s="30"/>
      <c r="CA457" s="30"/>
      <c r="CB457" s="30"/>
      <c r="CC457" s="30"/>
      <c r="CD457" s="30"/>
      <c r="CE457" s="30"/>
      <c r="CF457" s="30"/>
      <c r="CG457" s="30"/>
      <c r="CH457" s="30"/>
      <c r="CI457" s="30"/>
      <c r="CJ457" s="30"/>
      <c r="CK457" s="30"/>
      <c r="CL457" s="30"/>
      <c r="CM457" s="30"/>
      <c r="CN457" s="30"/>
      <c r="CO457" s="30"/>
      <c r="CP457" s="30"/>
      <c r="CQ457" s="30"/>
      <c r="CR457" s="30"/>
      <c r="CS457" s="30"/>
      <c r="CT457" s="30"/>
      <c r="CU457" s="30"/>
      <c r="CV457" s="30"/>
      <c r="CW457" s="30"/>
      <c r="CX457" s="30"/>
      <c r="CY457" s="30"/>
      <c r="CZ457" s="30"/>
      <c r="DA457" s="30"/>
      <c r="DB457" s="30"/>
      <c r="DC457" s="30"/>
      <c r="DD457" s="30"/>
      <c r="DE457" s="30"/>
      <c r="DF457" s="30"/>
      <c r="DG457" s="30"/>
      <c r="DH457" s="30"/>
      <c r="DI457" s="30"/>
      <c r="DJ457" s="30"/>
      <c r="DK457" s="30"/>
      <c r="DL457" s="30"/>
      <c r="DM457" s="30"/>
      <c r="DN457" s="30"/>
      <c r="DO457" s="30"/>
      <c r="DP457" s="30"/>
      <c r="DQ457" s="30"/>
      <c r="DR457" s="30"/>
      <c r="DS457" s="30"/>
      <c r="DT457" s="30"/>
      <c r="DU457" s="30"/>
      <c r="DV457" s="30"/>
      <c r="DW457" s="30"/>
      <c r="DX457" s="30"/>
      <c r="DY457" s="30"/>
      <c r="DZ457" s="30"/>
      <c r="EA457" s="30"/>
    </row>
    <row r="458" spans="3:131" ht="12.75">
      <c r="C458" s="24"/>
      <c r="D458" s="24"/>
      <c r="E458" s="24"/>
      <c r="F458" s="24"/>
      <c r="G458" s="24"/>
      <c r="H458" s="30"/>
      <c r="I458" s="24"/>
      <c r="J458" s="40"/>
      <c r="K458" s="24"/>
      <c r="L458" s="24"/>
      <c r="M458" s="24"/>
      <c r="N458" s="24"/>
      <c r="O458" s="24"/>
      <c r="P458" s="40"/>
      <c r="Q458" s="24"/>
      <c r="R458" s="24"/>
      <c r="S458" s="24"/>
      <c r="T458" s="24"/>
      <c r="U458" s="24"/>
      <c r="V458" s="40"/>
      <c r="W458" s="29"/>
      <c r="X458" s="40"/>
      <c r="Y458" s="40"/>
      <c r="Z458" s="40"/>
      <c r="AA458" s="40"/>
      <c r="AB458" s="40"/>
      <c r="AC458" s="30"/>
      <c r="AD458" s="30"/>
      <c r="AE458" s="30"/>
      <c r="AF458" s="30"/>
      <c r="AG458" s="30"/>
      <c r="AH458" s="30"/>
      <c r="AI458" s="30"/>
      <c r="AJ458" s="30"/>
      <c r="AK458" s="30"/>
      <c r="AL458" s="30"/>
      <c r="AM458" s="30"/>
      <c r="AN458" s="30"/>
      <c r="AO458" s="30"/>
      <c r="AP458" s="30"/>
      <c r="AQ458" s="30"/>
      <c r="AR458" s="30"/>
      <c r="AS458" s="30"/>
      <c r="AT458" s="30"/>
      <c r="AU458" s="30"/>
      <c r="AV458" s="30"/>
      <c r="AW458" s="30"/>
      <c r="AX458" s="30"/>
      <c r="AY458" s="30"/>
      <c r="AZ458" s="30"/>
      <c r="BA458" s="30"/>
      <c r="BB458" s="30"/>
      <c r="BC458" s="30"/>
      <c r="BD458" s="30"/>
      <c r="BE458" s="30"/>
      <c r="BF458" s="30"/>
      <c r="BG458" s="30"/>
      <c r="BH458" s="30"/>
      <c r="BI458" s="30"/>
      <c r="BJ458" s="30"/>
      <c r="BK458" s="30"/>
      <c r="BL458" s="30"/>
      <c r="BM458" s="30"/>
      <c r="BN458" s="30"/>
      <c r="BO458" s="30"/>
      <c r="BP458" s="30"/>
      <c r="BQ458" s="30"/>
      <c r="BR458" s="30"/>
      <c r="BS458" s="30"/>
      <c r="BT458" s="30"/>
      <c r="BU458" s="30"/>
      <c r="BV458" s="30"/>
      <c r="BW458" s="30"/>
      <c r="BX458" s="30"/>
      <c r="BY458" s="30"/>
      <c r="BZ458" s="30"/>
      <c r="CA458" s="30"/>
      <c r="CB458" s="30"/>
      <c r="CC458" s="30"/>
      <c r="CD458" s="30"/>
      <c r="CE458" s="30"/>
      <c r="CF458" s="30"/>
      <c r="CG458" s="30"/>
      <c r="CH458" s="30"/>
      <c r="CI458" s="30"/>
      <c r="CJ458" s="30"/>
      <c r="CK458" s="30"/>
      <c r="CL458" s="30"/>
      <c r="CM458" s="30"/>
      <c r="CN458" s="30"/>
      <c r="CO458" s="30"/>
      <c r="CP458" s="30"/>
      <c r="CQ458" s="30"/>
      <c r="CR458" s="30"/>
      <c r="CS458" s="30"/>
      <c r="CT458" s="30"/>
      <c r="CU458" s="30"/>
      <c r="CV458" s="30"/>
      <c r="CW458" s="30"/>
      <c r="CX458" s="30"/>
      <c r="CY458" s="30"/>
      <c r="CZ458" s="30"/>
      <c r="DA458" s="30"/>
      <c r="DB458" s="30"/>
      <c r="DC458" s="30"/>
      <c r="DD458" s="30"/>
      <c r="DE458" s="30"/>
      <c r="DF458" s="30"/>
      <c r="DG458" s="30"/>
      <c r="DH458" s="30"/>
      <c r="DI458" s="30"/>
      <c r="DJ458" s="30"/>
      <c r="DK458" s="30"/>
      <c r="DL458" s="30"/>
      <c r="DM458" s="30"/>
      <c r="DN458" s="30"/>
      <c r="DO458" s="30"/>
      <c r="DP458" s="30"/>
      <c r="DQ458" s="30"/>
      <c r="DR458" s="30"/>
      <c r="DS458" s="30"/>
      <c r="DT458" s="30"/>
      <c r="DU458" s="30"/>
      <c r="DV458" s="30"/>
      <c r="DW458" s="30"/>
      <c r="DX458" s="30"/>
      <c r="DY458" s="30"/>
      <c r="DZ458" s="30"/>
      <c r="EA458" s="30"/>
    </row>
    <row r="459" spans="3:131" ht="12.75">
      <c r="C459" s="24"/>
      <c r="D459" s="24"/>
      <c r="E459" s="24"/>
      <c r="F459" s="24"/>
      <c r="G459" s="24"/>
      <c r="H459" s="30"/>
      <c r="I459" s="24"/>
      <c r="J459" s="40"/>
      <c r="K459" s="24"/>
      <c r="L459" s="24"/>
      <c r="M459" s="24"/>
      <c r="N459" s="24"/>
      <c r="O459" s="24"/>
      <c r="P459" s="40"/>
      <c r="Q459" s="24"/>
      <c r="R459" s="24"/>
      <c r="S459" s="24"/>
      <c r="T459" s="24"/>
      <c r="U459" s="24"/>
      <c r="V459" s="40"/>
      <c r="W459" s="29"/>
      <c r="X459" s="40"/>
      <c r="Y459" s="40"/>
      <c r="Z459" s="40"/>
      <c r="AA459" s="40"/>
      <c r="AB459" s="40"/>
      <c r="AC459" s="30"/>
      <c r="AD459" s="30"/>
      <c r="AE459" s="30"/>
      <c r="AF459" s="30"/>
      <c r="AG459" s="30"/>
      <c r="AH459" s="30"/>
      <c r="AI459" s="30"/>
      <c r="AJ459" s="30"/>
      <c r="AK459" s="30"/>
      <c r="AL459" s="30"/>
      <c r="AM459" s="30"/>
      <c r="AN459" s="30"/>
      <c r="AO459" s="30"/>
      <c r="AP459" s="30"/>
      <c r="AQ459" s="30"/>
      <c r="AR459" s="30"/>
      <c r="AS459" s="30"/>
      <c r="AT459" s="30"/>
      <c r="AU459" s="30"/>
      <c r="AV459" s="30"/>
      <c r="AW459" s="30"/>
      <c r="AX459" s="30"/>
      <c r="AY459" s="30"/>
      <c r="AZ459" s="30"/>
      <c r="BA459" s="30"/>
      <c r="BB459" s="30"/>
      <c r="BC459" s="30"/>
      <c r="BD459" s="30"/>
      <c r="BE459" s="30"/>
      <c r="BF459" s="30"/>
      <c r="BG459" s="30"/>
      <c r="BH459" s="30"/>
      <c r="BI459" s="30"/>
      <c r="BJ459" s="30"/>
      <c r="BK459" s="30"/>
      <c r="BL459" s="30"/>
      <c r="BM459" s="30"/>
      <c r="BN459" s="30"/>
      <c r="BO459" s="30"/>
      <c r="BP459" s="30"/>
      <c r="BQ459" s="30"/>
      <c r="BR459" s="30"/>
      <c r="BS459" s="30"/>
      <c r="BT459" s="30"/>
      <c r="BU459" s="30"/>
      <c r="BV459" s="30"/>
      <c r="BW459" s="30"/>
      <c r="BX459" s="30"/>
      <c r="BY459" s="30"/>
      <c r="BZ459" s="30"/>
      <c r="CA459" s="30"/>
      <c r="CB459" s="30"/>
      <c r="CC459" s="30"/>
      <c r="CD459" s="30"/>
      <c r="CE459" s="30"/>
      <c r="CF459" s="30"/>
      <c r="CG459" s="30"/>
      <c r="CH459" s="30"/>
      <c r="CI459" s="30"/>
      <c r="CJ459" s="30"/>
      <c r="CK459" s="30"/>
      <c r="CL459" s="30"/>
      <c r="CM459" s="30"/>
      <c r="CN459" s="30"/>
      <c r="CO459" s="30"/>
      <c r="CP459" s="30"/>
      <c r="CQ459" s="30"/>
      <c r="CR459" s="30"/>
      <c r="CS459" s="30"/>
      <c r="CT459" s="30"/>
      <c r="CU459" s="30"/>
      <c r="CV459" s="30"/>
      <c r="CW459" s="30"/>
      <c r="CX459" s="30"/>
      <c r="CY459" s="30"/>
      <c r="CZ459" s="30"/>
      <c r="DA459" s="30"/>
      <c r="DB459" s="30"/>
      <c r="DC459" s="30"/>
      <c r="DD459" s="30"/>
      <c r="DE459" s="30"/>
      <c r="DF459" s="30"/>
      <c r="DG459" s="30"/>
      <c r="DH459" s="30"/>
      <c r="DI459" s="30"/>
      <c r="DJ459" s="30"/>
      <c r="DK459" s="30"/>
      <c r="DL459" s="30"/>
      <c r="DM459" s="30"/>
      <c r="DN459" s="30"/>
      <c r="DO459" s="30"/>
      <c r="DP459" s="30"/>
      <c r="DQ459" s="30"/>
      <c r="DR459" s="30"/>
      <c r="DS459" s="30"/>
      <c r="DT459" s="30"/>
      <c r="DU459" s="30"/>
      <c r="DV459" s="30"/>
      <c r="DW459" s="30"/>
      <c r="DX459" s="30"/>
      <c r="DY459" s="30"/>
      <c r="DZ459" s="30"/>
      <c r="EA459" s="30"/>
    </row>
    <row r="460" spans="3:131" ht="12.75">
      <c r="C460" s="24"/>
      <c r="D460" s="24"/>
      <c r="E460" s="24"/>
      <c r="F460" s="24"/>
      <c r="G460" s="24"/>
      <c r="H460" s="30"/>
      <c r="I460" s="24"/>
      <c r="J460" s="40"/>
      <c r="K460" s="24"/>
      <c r="L460" s="24"/>
      <c r="M460" s="24"/>
      <c r="N460" s="24"/>
      <c r="O460" s="24"/>
      <c r="P460" s="40"/>
      <c r="Q460" s="24"/>
      <c r="R460" s="24"/>
      <c r="S460" s="24"/>
      <c r="T460" s="24"/>
      <c r="U460" s="24"/>
      <c r="V460" s="40"/>
      <c r="W460" s="29"/>
      <c r="X460" s="40"/>
      <c r="Y460" s="40"/>
      <c r="Z460" s="40"/>
      <c r="AA460" s="40"/>
      <c r="AB460" s="40"/>
      <c r="AC460" s="30"/>
      <c r="AD460" s="30"/>
      <c r="AE460" s="30"/>
      <c r="AF460" s="30"/>
      <c r="AG460" s="30"/>
      <c r="AH460" s="30"/>
      <c r="AI460" s="30"/>
      <c r="AJ460" s="30"/>
      <c r="AK460" s="30"/>
      <c r="AL460" s="30"/>
      <c r="AM460" s="30"/>
      <c r="AN460" s="30"/>
      <c r="AO460" s="30"/>
      <c r="AP460" s="30"/>
      <c r="AQ460" s="30"/>
      <c r="AR460" s="30"/>
      <c r="AS460" s="30"/>
      <c r="AT460" s="30"/>
      <c r="AU460" s="30"/>
      <c r="AV460" s="30"/>
      <c r="AW460" s="30"/>
      <c r="AX460" s="30"/>
      <c r="AY460" s="30"/>
      <c r="AZ460" s="30"/>
      <c r="BA460" s="30"/>
      <c r="BB460" s="30"/>
      <c r="BC460" s="30"/>
      <c r="BD460" s="30"/>
      <c r="BE460" s="30"/>
      <c r="BF460" s="30"/>
      <c r="BG460" s="30"/>
      <c r="BH460" s="30"/>
      <c r="BI460" s="30"/>
      <c r="BJ460" s="30"/>
      <c r="BK460" s="30"/>
      <c r="BL460" s="30"/>
      <c r="BM460" s="30"/>
      <c r="BN460" s="30"/>
      <c r="BO460" s="30"/>
      <c r="BP460" s="30"/>
      <c r="BQ460" s="30"/>
      <c r="BR460" s="30"/>
      <c r="BS460" s="30"/>
      <c r="BT460" s="30"/>
      <c r="BU460" s="30"/>
      <c r="BV460" s="30"/>
      <c r="BW460" s="30"/>
      <c r="BX460" s="30"/>
      <c r="BY460" s="30"/>
      <c r="BZ460" s="30"/>
      <c r="CA460" s="30"/>
      <c r="CB460" s="30"/>
      <c r="CC460" s="30"/>
      <c r="CD460" s="30"/>
      <c r="CE460" s="30"/>
      <c r="CF460" s="30"/>
      <c r="CG460" s="30"/>
      <c r="CH460" s="30"/>
      <c r="CI460" s="30"/>
      <c r="CJ460" s="30"/>
      <c r="CK460" s="30"/>
      <c r="CL460" s="30"/>
      <c r="CM460" s="30"/>
      <c r="CN460" s="30"/>
      <c r="CO460" s="30"/>
      <c r="CP460" s="30"/>
      <c r="CQ460" s="30"/>
      <c r="CR460" s="30"/>
      <c r="CS460" s="30"/>
      <c r="CT460" s="30"/>
      <c r="CU460" s="30"/>
      <c r="CV460" s="30"/>
      <c r="CW460" s="30"/>
      <c r="CX460" s="30"/>
      <c r="CY460" s="30"/>
      <c r="CZ460" s="30"/>
      <c r="DA460" s="30"/>
      <c r="DB460" s="30"/>
      <c r="DC460" s="30"/>
      <c r="DD460" s="30"/>
      <c r="DE460" s="30"/>
      <c r="DF460" s="30"/>
      <c r="DG460" s="30"/>
      <c r="DH460" s="30"/>
      <c r="DI460" s="30"/>
      <c r="DJ460" s="30"/>
      <c r="DK460" s="30"/>
      <c r="DL460" s="30"/>
      <c r="DM460" s="30"/>
      <c r="DN460" s="30"/>
      <c r="DO460" s="30"/>
      <c r="DP460" s="30"/>
      <c r="DQ460" s="30"/>
      <c r="DR460" s="30"/>
      <c r="DS460" s="30"/>
      <c r="DT460" s="30"/>
      <c r="DU460" s="30"/>
      <c r="DV460" s="30"/>
      <c r="DW460" s="30"/>
      <c r="DX460" s="30"/>
      <c r="DY460" s="30"/>
      <c r="DZ460" s="30"/>
      <c r="EA460" s="30"/>
    </row>
    <row r="461" spans="3:131" ht="12.75">
      <c r="C461" s="24"/>
      <c r="D461" s="24"/>
      <c r="E461" s="24"/>
      <c r="F461" s="24"/>
      <c r="G461" s="24"/>
      <c r="H461" s="30"/>
      <c r="I461" s="24"/>
      <c r="J461" s="40"/>
      <c r="K461" s="24"/>
      <c r="L461" s="24"/>
      <c r="M461" s="24"/>
      <c r="N461" s="24"/>
      <c r="O461" s="24"/>
      <c r="P461" s="40"/>
      <c r="Q461" s="24"/>
      <c r="R461" s="24"/>
      <c r="S461" s="24"/>
      <c r="T461" s="24"/>
      <c r="U461" s="24"/>
      <c r="V461" s="40"/>
      <c r="W461" s="29"/>
      <c r="X461" s="40"/>
      <c r="Y461" s="40"/>
      <c r="Z461" s="40"/>
      <c r="AA461" s="40"/>
      <c r="AB461" s="40"/>
      <c r="AC461" s="30"/>
      <c r="AD461" s="30"/>
      <c r="AE461" s="30"/>
      <c r="AF461" s="30"/>
      <c r="AG461" s="30"/>
      <c r="AH461" s="30"/>
      <c r="AI461" s="30"/>
      <c r="AJ461" s="30"/>
      <c r="AK461" s="30"/>
      <c r="AL461" s="30"/>
      <c r="AM461" s="30"/>
      <c r="AN461" s="30"/>
      <c r="AO461" s="30"/>
      <c r="AP461" s="30"/>
      <c r="AQ461" s="30"/>
      <c r="AR461" s="30"/>
      <c r="AS461" s="30"/>
      <c r="AT461" s="30"/>
      <c r="AU461" s="30"/>
      <c r="AV461" s="30"/>
      <c r="AW461" s="30"/>
      <c r="AX461" s="30"/>
      <c r="AY461" s="30"/>
      <c r="AZ461" s="30"/>
      <c r="BA461" s="30"/>
      <c r="BB461" s="30"/>
      <c r="BC461" s="30"/>
      <c r="BD461" s="30"/>
      <c r="BE461" s="30"/>
      <c r="BF461" s="30"/>
      <c r="BG461" s="30"/>
      <c r="BH461" s="30"/>
      <c r="BI461" s="30"/>
      <c r="BJ461" s="30"/>
      <c r="BK461" s="30"/>
      <c r="BL461" s="30"/>
      <c r="BM461" s="30"/>
      <c r="BN461" s="30"/>
      <c r="BO461" s="30"/>
      <c r="BP461" s="30"/>
      <c r="BQ461" s="30"/>
      <c r="BR461" s="30"/>
      <c r="BS461" s="30"/>
      <c r="BT461" s="30"/>
      <c r="BU461" s="30"/>
      <c r="BV461" s="30"/>
      <c r="BW461" s="30"/>
      <c r="BX461" s="30"/>
      <c r="BY461" s="30"/>
      <c r="BZ461" s="30"/>
      <c r="CA461" s="30"/>
      <c r="CB461" s="30"/>
      <c r="CC461" s="30"/>
      <c r="CD461" s="30"/>
      <c r="CE461" s="30"/>
      <c r="CF461" s="30"/>
      <c r="CG461" s="30"/>
      <c r="CH461" s="30"/>
      <c r="CI461" s="30"/>
      <c r="CJ461" s="30"/>
      <c r="CK461" s="30"/>
      <c r="CL461" s="30"/>
      <c r="CM461" s="30"/>
      <c r="CN461" s="30"/>
      <c r="CO461" s="30"/>
      <c r="CP461" s="30"/>
      <c r="CQ461" s="30"/>
      <c r="CR461" s="30"/>
      <c r="CS461" s="30"/>
      <c r="CT461" s="30"/>
      <c r="CU461" s="30"/>
      <c r="CV461" s="30"/>
      <c r="CW461" s="30"/>
      <c r="CX461" s="30"/>
      <c r="CY461" s="30"/>
      <c r="CZ461" s="30"/>
      <c r="DA461" s="30"/>
      <c r="DB461" s="30"/>
      <c r="DC461" s="30"/>
      <c r="DD461" s="30"/>
      <c r="DE461" s="30"/>
      <c r="DF461" s="30"/>
      <c r="DG461" s="30"/>
      <c r="DH461" s="30"/>
      <c r="DI461" s="30"/>
      <c r="DJ461" s="30"/>
      <c r="DK461" s="30"/>
      <c r="DL461" s="30"/>
      <c r="DM461" s="30"/>
      <c r="DN461" s="30"/>
      <c r="DO461" s="30"/>
      <c r="DP461" s="30"/>
      <c r="DQ461" s="30"/>
      <c r="DR461" s="30"/>
      <c r="DS461" s="30"/>
      <c r="DT461" s="30"/>
      <c r="DU461" s="30"/>
      <c r="DV461" s="30"/>
      <c r="DW461" s="30"/>
      <c r="DX461" s="30"/>
      <c r="DY461" s="30"/>
      <c r="DZ461" s="30"/>
      <c r="EA461" s="30"/>
    </row>
    <row r="462" spans="3:131" ht="12.75">
      <c r="C462" s="24"/>
      <c r="D462" s="24"/>
      <c r="E462" s="24"/>
      <c r="F462" s="24"/>
      <c r="G462" s="24"/>
      <c r="H462" s="30"/>
      <c r="I462" s="24"/>
      <c r="J462" s="40"/>
      <c r="K462" s="24"/>
      <c r="L462" s="24"/>
      <c r="M462" s="24"/>
      <c r="N462" s="24"/>
      <c r="O462" s="24"/>
      <c r="P462" s="40"/>
      <c r="Q462" s="24"/>
      <c r="R462" s="24"/>
      <c r="S462" s="24"/>
      <c r="T462" s="24"/>
      <c r="U462" s="24"/>
      <c r="V462" s="40"/>
      <c r="W462" s="29"/>
      <c r="X462" s="40"/>
      <c r="Y462" s="40"/>
      <c r="Z462" s="40"/>
      <c r="AA462" s="40"/>
      <c r="AB462" s="40"/>
      <c r="AC462" s="30"/>
      <c r="AD462" s="30"/>
      <c r="AE462" s="30"/>
      <c r="AF462" s="30"/>
      <c r="AG462" s="30"/>
      <c r="AH462" s="30"/>
      <c r="AI462" s="30"/>
      <c r="AJ462" s="30"/>
      <c r="AK462" s="30"/>
      <c r="AL462" s="30"/>
      <c r="AM462" s="30"/>
      <c r="AN462" s="30"/>
      <c r="AO462" s="30"/>
      <c r="AP462" s="30"/>
      <c r="AQ462" s="30"/>
      <c r="AR462" s="30"/>
      <c r="AS462" s="30"/>
      <c r="AT462" s="30"/>
      <c r="AU462" s="30"/>
      <c r="AV462" s="30"/>
      <c r="AW462" s="30"/>
      <c r="AX462" s="30"/>
      <c r="AY462" s="30"/>
      <c r="AZ462" s="30"/>
      <c r="BA462" s="30"/>
      <c r="BB462" s="30"/>
      <c r="BC462" s="30"/>
      <c r="BD462" s="30"/>
      <c r="BE462" s="30"/>
      <c r="BF462" s="30"/>
      <c r="BG462" s="30"/>
      <c r="BH462" s="30"/>
      <c r="BI462" s="30"/>
      <c r="BJ462" s="30"/>
      <c r="BK462" s="30"/>
      <c r="BL462" s="30"/>
      <c r="BM462" s="30"/>
      <c r="BN462" s="30"/>
      <c r="BO462" s="30"/>
      <c r="BP462" s="30"/>
      <c r="BQ462" s="30"/>
      <c r="BR462" s="30"/>
      <c r="BS462" s="30"/>
      <c r="BT462" s="30"/>
      <c r="BU462" s="30"/>
      <c r="BV462" s="30"/>
      <c r="BW462" s="30"/>
      <c r="BX462" s="30"/>
      <c r="BY462" s="30"/>
      <c r="BZ462" s="30"/>
      <c r="CA462" s="30"/>
      <c r="CB462" s="30"/>
      <c r="CC462" s="30"/>
      <c r="CD462" s="30"/>
      <c r="CE462" s="30"/>
      <c r="CF462" s="30"/>
      <c r="CG462" s="30"/>
      <c r="CH462" s="30"/>
      <c r="CI462" s="30"/>
      <c r="CJ462" s="30"/>
      <c r="CK462" s="30"/>
      <c r="CL462" s="30"/>
      <c r="CM462" s="30"/>
      <c r="CN462" s="30"/>
      <c r="CO462" s="30"/>
      <c r="CP462" s="30"/>
      <c r="CQ462" s="30"/>
      <c r="CR462" s="30"/>
      <c r="CS462" s="30"/>
      <c r="CT462" s="30"/>
      <c r="CU462" s="30"/>
      <c r="CV462" s="30"/>
      <c r="CW462" s="30"/>
      <c r="CX462" s="30"/>
      <c r="CY462" s="30"/>
      <c r="CZ462" s="30"/>
      <c r="DA462" s="30"/>
      <c r="DB462" s="30"/>
      <c r="DC462" s="30"/>
      <c r="DD462" s="30"/>
      <c r="DE462" s="30"/>
      <c r="DF462" s="30"/>
      <c r="DG462" s="30"/>
      <c r="DH462" s="30"/>
      <c r="DI462" s="30"/>
      <c r="DJ462" s="30"/>
      <c r="DK462" s="30"/>
      <c r="DL462" s="30"/>
      <c r="DM462" s="30"/>
      <c r="DN462" s="30"/>
      <c r="DO462" s="30"/>
      <c r="DP462" s="30"/>
      <c r="DQ462" s="30"/>
      <c r="DR462" s="30"/>
      <c r="DS462" s="30"/>
      <c r="DT462" s="30"/>
      <c r="DU462" s="30"/>
      <c r="DV462" s="30"/>
      <c r="DW462" s="30"/>
      <c r="DX462" s="30"/>
      <c r="DY462" s="30"/>
      <c r="DZ462" s="30"/>
      <c r="EA462" s="30"/>
    </row>
    <row r="463" spans="3:131" ht="12.75">
      <c r="C463" s="24"/>
      <c r="D463" s="24"/>
      <c r="E463" s="24"/>
      <c r="F463" s="24"/>
      <c r="G463" s="24"/>
      <c r="H463" s="30"/>
      <c r="I463" s="24"/>
      <c r="J463" s="40"/>
      <c r="K463" s="24"/>
      <c r="L463" s="24"/>
      <c r="M463" s="24"/>
      <c r="N463" s="24"/>
      <c r="O463" s="24"/>
      <c r="P463" s="40"/>
      <c r="Q463" s="24"/>
      <c r="R463" s="24"/>
      <c r="S463" s="24"/>
      <c r="T463" s="24"/>
      <c r="U463" s="24"/>
      <c r="V463" s="40"/>
      <c r="W463" s="29"/>
      <c r="X463" s="40"/>
      <c r="Y463" s="40"/>
      <c r="Z463" s="40"/>
      <c r="AA463" s="40"/>
      <c r="AB463" s="40"/>
      <c r="AC463" s="30"/>
      <c r="AD463" s="30"/>
      <c r="AE463" s="30"/>
      <c r="AF463" s="30"/>
      <c r="AG463" s="30"/>
      <c r="AH463" s="30"/>
      <c r="AI463" s="30"/>
      <c r="AJ463" s="30"/>
      <c r="AK463" s="30"/>
      <c r="AL463" s="30"/>
      <c r="AM463" s="30"/>
      <c r="AN463" s="30"/>
      <c r="AO463" s="30"/>
      <c r="AP463" s="30"/>
      <c r="AQ463" s="30"/>
      <c r="AR463" s="30"/>
      <c r="AS463" s="30"/>
      <c r="AT463" s="30"/>
      <c r="AU463" s="30"/>
      <c r="AV463" s="30"/>
      <c r="AW463" s="30"/>
      <c r="AX463" s="30"/>
      <c r="AY463" s="30"/>
      <c r="AZ463" s="30"/>
      <c r="BA463" s="30"/>
      <c r="BB463" s="30"/>
      <c r="BC463" s="30"/>
      <c r="BD463" s="30"/>
      <c r="BE463" s="30"/>
      <c r="BF463" s="30"/>
      <c r="BG463" s="30"/>
      <c r="BH463" s="30"/>
      <c r="BI463" s="30"/>
      <c r="BJ463" s="30"/>
      <c r="BK463" s="30"/>
      <c r="BL463" s="30"/>
      <c r="BM463" s="30"/>
      <c r="BN463" s="30"/>
      <c r="BO463" s="30"/>
      <c r="BP463" s="30"/>
      <c r="BQ463" s="30"/>
      <c r="BR463" s="30"/>
      <c r="BS463" s="30"/>
      <c r="BT463" s="30"/>
      <c r="BU463" s="30"/>
      <c r="BV463" s="30"/>
      <c r="BW463" s="30"/>
      <c r="BX463" s="30"/>
      <c r="BY463" s="30"/>
      <c r="BZ463" s="30"/>
      <c r="CA463" s="30"/>
      <c r="CB463" s="30"/>
      <c r="CC463" s="30"/>
      <c r="CD463" s="30"/>
      <c r="CE463" s="30"/>
      <c r="CF463" s="30"/>
      <c r="CG463" s="30"/>
      <c r="CH463" s="30"/>
      <c r="CI463" s="30"/>
      <c r="CJ463" s="30"/>
      <c r="CK463" s="30"/>
      <c r="CL463" s="30"/>
      <c r="CM463" s="30"/>
      <c r="CN463" s="30"/>
      <c r="CO463" s="30"/>
      <c r="CP463" s="30"/>
      <c r="CQ463" s="30"/>
      <c r="CR463" s="30"/>
      <c r="CS463" s="30"/>
      <c r="CT463" s="30"/>
      <c r="CU463" s="30"/>
      <c r="CV463" s="30"/>
      <c r="CW463" s="30"/>
      <c r="CX463" s="30"/>
      <c r="CY463" s="30"/>
      <c r="CZ463" s="30"/>
      <c r="DA463" s="30"/>
      <c r="DB463" s="30"/>
      <c r="DC463" s="30"/>
      <c r="DD463" s="30"/>
      <c r="DE463" s="30"/>
      <c r="DF463" s="30"/>
      <c r="DG463" s="30"/>
      <c r="DH463" s="30"/>
      <c r="DI463" s="30"/>
      <c r="DJ463" s="30"/>
      <c r="DK463" s="30"/>
      <c r="DL463" s="30"/>
      <c r="DM463" s="30"/>
      <c r="DN463" s="30"/>
      <c r="DO463" s="30"/>
      <c r="DP463" s="30"/>
      <c r="DQ463" s="30"/>
      <c r="DR463" s="30"/>
      <c r="DS463" s="30"/>
      <c r="DT463" s="30"/>
      <c r="DU463" s="30"/>
      <c r="DV463" s="30"/>
      <c r="DW463" s="30"/>
      <c r="DX463" s="30"/>
      <c r="DY463" s="30"/>
      <c r="DZ463" s="30"/>
      <c r="EA463" s="30"/>
    </row>
    <row r="464" spans="3:131" ht="12.75">
      <c r="C464" s="24"/>
      <c r="D464" s="24"/>
      <c r="E464" s="24"/>
      <c r="F464" s="24"/>
      <c r="G464" s="24"/>
      <c r="H464" s="30"/>
      <c r="I464" s="24"/>
      <c r="J464" s="40"/>
      <c r="K464" s="24"/>
      <c r="L464" s="24"/>
      <c r="M464" s="24"/>
      <c r="N464" s="24"/>
      <c r="O464" s="24"/>
      <c r="P464" s="40"/>
      <c r="Q464" s="24"/>
      <c r="R464" s="24"/>
      <c r="S464" s="24"/>
      <c r="T464" s="24"/>
      <c r="U464" s="24"/>
      <c r="V464" s="40"/>
      <c r="W464" s="29"/>
      <c r="X464" s="40"/>
      <c r="Y464" s="40"/>
      <c r="Z464" s="40"/>
      <c r="AA464" s="40"/>
      <c r="AB464" s="40"/>
      <c r="AC464" s="30"/>
      <c r="AD464" s="30"/>
      <c r="AE464" s="30"/>
      <c r="AF464" s="30"/>
      <c r="AG464" s="30"/>
      <c r="AH464" s="30"/>
      <c r="AI464" s="30"/>
      <c r="AJ464" s="30"/>
      <c r="AK464" s="30"/>
      <c r="AL464" s="30"/>
      <c r="AM464" s="30"/>
      <c r="AN464" s="30"/>
      <c r="AO464" s="30"/>
      <c r="AP464" s="30"/>
      <c r="AQ464" s="30"/>
      <c r="AR464" s="30"/>
      <c r="AS464" s="30"/>
      <c r="AT464" s="30"/>
      <c r="AU464" s="30"/>
      <c r="AV464" s="30"/>
      <c r="AW464" s="30"/>
      <c r="AX464" s="30"/>
      <c r="AY464" s="30"/>
      <c r="AZ464" s="30"/>
      <c r="BA464" s="30"/>
      <c r="BB464" s="30"/>
      <c r="BC464" s="30"/>
      <c r="BD464" s="30"/>
      <c r="BE464" s="30"/>
      <c r="BF464" s="30"/>
      <c r="BG464" s="30"/>
      <c r="BH464" s="30"/>
      <c r="BI464" s="30"/>
      <c r="BJ464" s="30"/>
      <c r="BK464" s="30"/>
      <c r="BL464" s="30"/>
      <c r="BM464" s="30"/>
      <c r="BN464" s="30"/>
      <c r="BO464" s="30"/>
      <c r="BP464" s="30"/>
      <c r="BQ464" s="30"/>
      <c r="BR464" s="30"/>
      <c r="BS464" s="30"/>
      <c r="BT464" s="30"/>
      <c r="BU464" s="30"/>
      <c r="BV464" s="30"/>
      <c r="BW464" s="30"/>
      <c r="BX464" s="30"/>
      <c r="BY464" s="30"/>
      <c r="BZ464" s="30"/>
      <c r="CA464" s="30"/>
      <c r="CB464" s="30"/>
      <c r="CC464" s="30"/>
      <c r="CD464" s="30"/>
      <c r="CE464" s="30"/>
      <c r="CF464" s="30"/>
      <c r="CG464" s="30"/>
      <c r="CH464" s="30"/>
      <c r="CI464" s="30"/>
      <c r="CJ464" s="30"/>
      <c r="CK464" s="30"/>
      <c r="CL464" s="30"/>
      <c r="CM464" s="30"/>
      <c r="CN464" s="30"/>
      <c r="CO464" s="30"/>
      <c r="CP464" s="30"/>
      <c r="CQ464" s="30"/>
      <c r="CR464" s="30"/>
      <c r="CS464" s="30"/>
      <c r="CT464" s="30"/>
      <c r="CU464" s="30"/>
      <c r="CV464" s="30"/>
      <c r="CW464" s="30"/>
      <c r="CX464" s="30"/>
      <c r="CY464" s="30"/>
      <c r="CZ464" s="30"/>
      <c r="DA464" s="30"/>
      <c r="DB464" s="30"/>
      <c r="DC464" s="30"/>
      <c r="DD464" s="30"/>
      <c r="DE464" s="30"/>
      <c r="DF464" s="30"/>
      <c r="DG464" s="30"/>
      <c r="DH464" s="30"/>
      <c r="DI464" s="30"/>
      <c r="DJ464" s="30"/>
      <c r="DK464" s="30"/>
      <c r="DL464" s="30"/>
      <c r="DM464" s="30"/>
      <c r="DN464" s="30"/>
      <c r="DO464" s="30"/>
      <c r="DP464" s="30"/>
      <c r="DQ464" s="30"/>
      <c r="DR464" s="30"/>
      <c r="DS464" s="30"/>
      <c r="DT464" s="30"/>
      <c r="DU464" s="30"/>
      <c r="DV464" s="30"/>
      <c r="DW464" s="30"/>
      <c r="DX464" s="30"/>
      <c r="DY464" s="30"/>
      <c r="DZ464" s="30"/>
      <c r="EA464" s="30"/>
    </row>
    <row r="465" spans="3:131" ht="12.75">
      <c r="C465" s="24"/>
      <c r="D465" s="24"/>
      <c r="E465" s="24"/>
      <c r="F465" s="24"/>
      <c r="G465" s="24"/>
      <c r="H465" s="30"/>
      <c r="I465" s="24"/>
      <c r="J465" s="40"/>
      <c r="K465" s="24"/>
      <c r="L465" s="24"/>
      <c r="M465" s="24"/>
      <c r="N465" s="24"/>
      <c r="O465" s="24"/>
      <c r="P465" s="40"/>
      <c r="Q465" s="24"/>
      <c r="R465" s="24"/>
      <c r="S465" s="24"/>
      <c r="T465" s="24"/>
      <c r="U465" s="24"/>
      <c r="V465" s="40"/>
      <c r="W465" s="29"/>
      <c r="X465" s="40"/>
      <c r="Y465" s="40"/>
      <c r="Z465" s="40"/>
      <c r="AA465" s="40"/>
      <c r="AB465" s="40"/>
      <c r="AC465" s="30"/>
      <c r="AD465" s="30"/>
      <c r="AE465" s="30"/>
      <c r="AF465" s="30"/>
      <c r="AG465" s="30"/>
      <c r="AH465" s="30"/>
      <c r="AI465" s="30"/>
      <c r="AJ465" s="30"/>
      <c r="AK465" s="30"/>
      <c r="AL465" s="30"/>
      <c r="AM465" s="30"/>
      <c r="AN465" s="30"/>
      <c r="AO465" s="30"/>
      <c r="AP465" s="30"/>
      <c r="AQ465" s="30"/>
      <c r="AR465" s="30"/>
      <c r="AS465" s="30"/>
      <c r="AT465" s="30"/>
      <c r="AU465" s="30"/>
      <c r="AV465" s="30"/>
      <c r="AW465" s="30"/>
      <c r="AX465" s="30"/>
      <c r="AY465" s="30"/>
      <c r="AZ465" s="30"/>
      <c r="BA465" s="30"/>
      <c r="BB465" s="30"/>
      <c r="BC465" s="30"/>
      <c r="BD465" s="30"/>
      <c r="BE465" s="30"/>
      <c r="BF465" s="30"/>
      <c r="BG465" s="30"/>
      <c r="BH465" s="30"/>
      <c r="BI465" s="30"/>
      <c r="BJ465" s="30"/>
      <c r="BK465" s="30"/>
      <c r="BL465" s="30"/>
      <c r="BM465" s="30"/>
      <c r="BN465" s="30"/>
      <c r="BO465" s="30"/>
      <c r="BP465" s="30"/>
      <c r="BQ465" s="30"/>
      <c r="BR465" s="30"/>
      <c r="BS465" s="30"/>
      <c r="BT465" s="30"/>
      <c r="BU465" s="30"/>
      <c r="BV465" s="30"/>
      <c r="BW465" s="30"/>
      <c r="BX465" s="30"/>
      <c r="BY465" s="30"/>
      <c r="BZ465" s="30"/>
      <c r="CA465" s="30"/>
      <c r="CB465" s="30"/>
      <c r="CC465" s="30"/>
      <c r="CD465" s="30"/>
      <c r="CE465" s="30"/>
      <c r="CF465" s="30"/>
      <c r="CG465" s="30"/>
      <c r="CH465" s="30"/>
      <c r="CI465" s="30"/>
      <c r="CJ465" s="30"/>
      <c r="CK465" s="30"/>
      <c r="CL465" s="30"/>
      <c r="CM465" s="30"/>
      <c r="CN465" s="30"/>
      <c r="CO465" s="30"/>
      <c r="CP465" s="30"/>
      <c r="CQ465" s="30"/>
      <c r="CR465" s="30"/>
      <c r="CS465" s="30"/>
      <c r="CT465" s="30"/>
      <c r="CU465" s="30"/>
      <c r="CV465" s="30"/>
      <c r="CW465" s="30"/>
      <c r="CX465" s="30"/>
      <c r="CY465" s="30"/>
      <c r="CZ465" s="30"/>
      <c r="DA465" s="30"/>
      <c r="DB465" s="30"/>
      <c r="DC465" s="30"/>
      <c r="DD465" s="30"/>
      <c r="DE465" s="30"/>
      <c r="DF465" s="30"/>
      <c r="DG465" s="30"/>
      <c r="DH465" s="30"/>
      <c r="DI465" s="30"/>
      <c r="DJ465" s="30"/>
      <c r="DK465" s="30"/>
      <c r="DL465" s="30"/>
      <c r="DM465" s="30"/>
      <c r="DN465" s="30"/>
      <c r="DO465" s="30"/>
      <c r="DP465" s="30"/>
      <c r="DQ465" s="30"/>
      <c r="DR465" s="30"/>
      <c r="DS465" s="30"/>
      <c r="DT465" s="30"/>
      <c r="DU465" s="30"/>
      <c r="DV465" s="30"/>
      <c r="DW465" s="30"/>
      <c r="DX465" s="30"/>
      <c r="DY465" s="30"/>
      <c r="DZ465" s="30"/>
      <c r="EA465" s="30"/>
    </row>
    <row r="466" spans="3:131" ht="12.75">
      <c r="C466" s="24"/>
      <c r="D466" s="24"/>
      <c r="E466" s="24"/>
      <c r="F466" s="24"/>
      <c r="G466" s="24"/>
      <c r="H466" s="30"/>
      <c r="I466" s="24"/>
      <c r="J466" s="40"/>
      <c r="K466" s="24"/>
      <c r="L466" s="24"/>
      <c r="M466" s="24"/>
      <c r="N466" s="24"/>
      <c r="O466" s="24"/>
      <c r="P466" s="40"/>
      <c r="Q466" s="24"/>
      <c r="R466" s="24"/>
      <c r="S466" s="24"/>
      <c r="T466" s="24"/>
      <c r="U466" s="24"/>
      <c r="V466" s="40"/>
      <c r="W466" s="29"/>
      <c r="X466" s="40"/>
      <c r="Y466" s="40"/>
      <c r="Z466" s="40"/>
      <c r="AA466" s="40"/>
      <c r="AB466" s="4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c r="AY466" s="30"/>
      <c r="AZ466" s="30"/>
      <c r="BA466" s="30"/>
      <c r="BB466" s="30"/>
      <c r="BC466" s="30"/>
      <c r="BD466" s="30"/>
      <c r="BE466" s="30"/>
      <c r="BF466" s="30"/>
      <c r="BG466" s="30"/>
      <c r="BH466" s="30"/>
      <c r="BI466" s="30"/>
      <c r="BJ466" s="30"/>
      <c r="BK466" s="30"/>
      <c r="BL466" s="30"/>
      <c r="BM466" s="30"/>
      <c r="BN466" s="30"/>
      <c r="BO466" s="30"/>
      <c r="BP466" s="30"/>
      <c r="BQ466" s="30"/>
      <c r="BR466" s="30"/>
      <c r="BS466" s="30"/>
      <c r="BT466" s="30"/>
      <c r="BU466" s="30"/>
      <c r="BV466" s="30"/>
      <c r="BW466" s="30"/>
      <c r="BX466" s="30"/>
      <c r="BY466" s="30"/>
      <c r="BZ466" s="30"/>
      <c r="CA466" s="30"/>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row>
    <row r="467" spans="3:131" ht="12.75">
      <c r="C467" s="24"/>
      <c r="D467" s="24"/>
      <c r="E467" s="24"/>
      <c r="F467" s="24"/>
      <c r="G467" s="24"/>
      <c r="H467" s="30"/>
      <c r="I467" s="24"/>
      <c r="J467" s="40"/>
      <c r="K467" s="24"/>
      <c r="L467" s="24"/>
      <c r="M467" s="24"/>
      <c r="N467" s="24"/>
      <c r="O467" s="24"/>
      <c r="P467" s="40"/>
      <c r="Q467" s="24"/>
      <c r="R467" s="24"/>
      <c r="S467" s="24"/>
      <c r="T467" s="24"/>
      <c r="U467" s="24"/>
      <c r="V467" s="40"/>
      <c r="W467" s="29"/>
      <c r="X467" s="40"/>
      <c r="Y467" s="40"/>
      <c r="Z467" s="40"/>
      <c r="AA467" s="40"/>
      <c r="AB467" s="4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c r="AY467" s="30"/>
      <c r="AZ467" s="30"/>
      <c r="BA467" s="30"/>
      <c r="BB467" s="30"/>
      <c r="BC467" s="30"/>
      <c r="BD467" s="30"/>
      <c r="BE467" s="30"/>
      <c r="BF467" s="30"/>
      <c r="BG467" s="30"/>
      <c r="BH467" s="30"/>
      <c r="BI467" s="30"/>
      <c r="BJ467" s="30"/>
      <c r="BK467" s="30"/>
      <c r="BL467" s="30"/>
      <c r="BM467" s="30"/>
      <c r="BN467" s="30"/>
      <c r="BO467" s="30"/>
      <c r="BP467" s="30"/>
      <c r="BQ467" s="30"/>
      <c r="BR467" s="30"/>
      <c r="BS467" s="30"/>
      <c r="BT467" s="30"/>
      <c r="BU467" s="30"/>
      <c r="BV467" s="30"/>
      <c r="BW467" s="30"/>
      <c r="BX467" s="30"/>
      <c r="BY467" s="30"/>
      <c r="BZ467" s="30"/>
      <c r="CA467" s="30"/>
      <c r="CB467" s="30"/>
      <c r="CC467" s="30"/>
      <c r="CD467" s="30"/>
      <c r="CE467" s="30"/>
      <c r="CF467" s="30"/>
      <c r="CG467" s="30"/>
      <c r="CH467" s="30"/>
      <c r="CI467" s="30"/>
      <c r="CJ467" s="30"/>
      <c r="CK467" s="30"/>
      <c r="CL467" s="30"/>
      <c r="CM467" s="30"/>
      <c r="CN467" s="30"/>
      <c r="CO467" s="30"/>
      <c r="CP467" s="30"/>
      <c r="CQ467" s="30"/>
      <c r="CR467" s="30"/>
      <c r="CS467" s="30"/>
      <c r="CT467" s="30"/>
      <c r="CU467" s="30"/>
      <c r="CV467" s="30"/>
      <c r="CW467" s="30"/>
      <c r="CX467" s="30"/>
      <c r="CY467" s="30"/>
      <c r="CZ467" s="30"/>
      <c r="DA467" s="30"/>
      <c r="DB467" s="30"/>
      <c r="DC467" s="30"/>
      <c r="DD467" s="30"/>
      <c r="DE467" s="30"/>
      <c r="DF467" s="30"/>
      <c r="DG467" s="30"/>
      <c r="DH467" s="30"/>
      <c r="DI467" s="30"/>
      <c r="DJ467" s="30"/>
      <c r="DK467" s="30"/>
      <c r="DL467" s="30"/>
      <c r="DM467" s="30"/>
      <c r="DN467" s="30"/>
      <c r="DO467" s="30"/>
      <c r="DP467" s="30"/>
      <c r="DQ467" s="30"/>
      <c r="DR467" s="30"/>
      <c r="DS467" s="30"/>
      <c r="DT467" s="30"/>
      <c r="DU467" s="30"/>
      <c r="DV467" s="30"/>
      <c r="DW467" s="30"/>
      <c r="DX467" s="30"/>
      <c r="DY467" s="30"/>
      <c r="DZ467" s="30"/>
      <c r="EA467" s="30"/>
    </row>
    <row r="468" spans="3:131" ht="12.75">
      <c r="C468" s="24"/>
      <c r="D468" s="24"/>
      <c r="E468" s="24"/>
      <c r="F468" s="24"/>
      <c r="G468" s="24"/>
      <c r="H468" s="30"/>
      <c r="I468" s="24"/>
      <c r="J468" s="40"/>
      <c r="K468" s="24"/>
      <c r="L468" s="24"/>
      <c r="M468" s="24"/>
      <c r="N468" s="24"/>
      <c r="O468" s="24"/>
      <c r="P468" s="40"/>
      <c r="Q468" s="24"/>
      <c r="R468" s="24"/>
      <c r="S468" s="24"/>
      <c r="T468" s="24"/>
      <c r="U468" s="24"/>
      <c r="V468" s="40"/>
      <c r="W468" s="29"/>
      <c r="X468" s="40"/>
      <c r="Y468" s="40"/>
      <c r="Z468" s="40"/>
      <c r="AA468" s="40"/>
      <c r="AB468" s="40"/>
      <c r="AC468" s="30"/>
      <c r="AD468" s="30"/>
      <c r="AE468" s="30"/>
      <c r="AF468" s="30"/>
      <c r="AG468" s="30"/>
      <c r="AH468" s="30"/>
      <c r="AI468" s="30"/>
      <c r="AJ468" s="30"/>
      <c r="AK468" s="30"/>
      <c r="AL468" s="30"/>
      <c r="AM468" s="30"/>
      <c r="AN468" s="30"/>
      <c r="AO468" s="30"/>
      <c r="AP468" s="30"/>
      <c r="AQ468" s="30"/>
      <c r="AR468" s="30"/>
      <c r="AS468" s="30"/>
      <c r="AT468" s="30"/>
      <c r="AU468" s="30"/>
      <c r="AV468" s="30"/>
      <c r="AW468" s="30"/>
      <c r="AX468" s="30"/>
      <c r="AY468" s="30"/>
      <c r="AZ468" s="30"/>
      <c r="BA468" s="30"/>
      <c r="BB468" s="30"/>
      <c r="BC468" s="30"/>
      <c r="BD468" s="30"/>
      <c r="BE468" s="30"/>
      <c r="BF468" s="30"/>
      <c r="BG468" s="30"/>
      <c r="BH468" s="30"/>
      <c r="BI468" s="30"/>
      <c r="BJ468" s="30"/>
      <c r="BK468" s="30"/>
      <c r="BL468" s="30"/>
      <c r="BM468" s="30"/>
      <c r="BN468" s="30"/>
      <c r="BO468" s="30"/>
      <c r="BP468" s="30"/>
      <c r="BQ468" s="30"/>
      <c r="BR468" s="30"/>
      <c r="BS468" s="30"/>
      <c r="BT468" s="30"/>
      <c r="BU468" s="30"/>
      <c r="BV468" s="30"/>
      <c r="BW468" s="30"/>
      <c r="BX468" s="30"/>
      <c r="BY468" s="30"/>
      <c r="BZ468" s="30"/>
      <c r="CA468" s="30"/>
      <c r="CB468" s="30"/>
      <c r="CC468" s="30"/>
      <c r="CD468" s="30"/>
      <c r="CE468" s="30"/>
      <c r="CF468" s="30"/>
      <c r="CG468" s="30"/>
      <c r="CH468" s="30"/>
      <c r="CI468" s="30"/>
      <c r="CJ468" s="30"/>
      <c r="CK468" s="30"/>
      <c r="CL468" s="30"/>
      <c r="CM468" s="30"/>
      <c r="CN468" s="30"/>
      <c r="CO468" s="30"/>
      <c r="CP468" s="30"/>
      <c r="CQ468" s="30"/>
      <c r="CR468" s="30"/>
      <c r="CS468" s="30"/>
      <c r="CT468" s="30"/>
      <c r="CU468" s="30"/>
      <c r="CV468" s="30"/>
      <c r="CW468" s="30"/>
      <c r="CX468" s="30"/>
      <c r="CY468" s="30"/>
      <c r="CZ468" s="30"/>
      <c r="DA468" s="30"/>
      <c r="DB468" s="30"/>
      <c r="DC468" s="30"/>
      <c r="DD468" s="30"/>
      <c r="DE468" s="30"/>
      <c r="DF468" s="30"/>
      <c r="DG468" s="30"/>
      <c r="DH468" s="30"/>
      <c r="DI468" s="30"/>
      <c r="DJ468" s="30"/>
      <c r="DK468" s="30"/>
      <c r="DL468" s="30"/>
      <c r="DM468" s="30"/>
      <c r="DN468" s="30"/>
      <c r="DO468" s="30"/>
      <c r="DP468" s="30"/>
      <c r="DQ468" s="30"/>
      <c r="DR468" s="30"/>
      <c r="DS468" s="30"/>
      <c r="DT468" s="30"/>
      <c r="DU468" s="30"/>
      <c r="DV468" s="30"/>
      <c r="DW468" s="30"/>
      <c r="DX468" s="30"/>
      <c r="DY468" s="30"/>
      <c r="DZ468" s="30"/>
      <c r="EA468" s="30"/>
    </row>
    <row r="469" spans="3:131" ht="12.75">
      <c r="C469" s="24"/>
      <c r="D469" s="24"/>
      <c r="E469" s="24"/>
      <c r="F469" s="24"/>
      <c r="G469" s="24"/>
      <c r="H469" s="30"/>
      <c r="I469" s="24"/>
      <c r="J469" s="40"/>
      <c r="K469" s="24"/>
      <c r="L469" s="24"/>
      <c r="M469" s="24"/>
      <c r="N469" s="24"/>
      <c r="O469" s="24"/>
      <c r="P469" s="40"/>
      <c r="Q469" s="24"/>
      <c r="R469" s="24"/>
      <c r="S469" s="24"/>
      <c r="T469" s="24"/>
      <c r="U469" s="24"/>
      <c r="V469" s="40"/>
      <c r="W469" s="29"/>
      <c r="X469" s="40"/>
      <c r="Y469" s="40"/>
      <c r="Z469" s="40"/>
      <c r="AA469" s="40"/>
      <c r="AB469" s="40"/>
      <c r="AC469" s="30"/>
      <c r="AD469" s="30"/>
      <c r="AE469" s="30"/>
      <c r="AF469" s="30"/>
      <c r="AG469" s="30"/>
      <c r="AH469" s="30"/>
      <c r="AI469" s="30"/>
      <c r="AJ469" s="30"/>
      <c r="AK469" s="30"/>
      <c r="AL469" s="30"/>
      <c r="AM469" s="30"/>
      <c r="AN469" s="30"/>
      <c r="AO469" s="30"/>
      <c r="AP469" s="30"/>
      <c r="AQ469" s="30"/>
      <c r="AR469" s="30"/>
      <c r="AS469" s="30"/>
      <c r="AT469" s="30"/>
      <c r="AU469" s="30"/>
      <c r="AV469" s="30"/>
      <c r="AW469" s="30"/>
      <c r="AX469" s="30"/>
      <c r="AY469" s="30"/>
      <c r="AZ469" s="30"/>
      <c r="BA469" s="30"/>
      <c r="BB469" s="30"/>
      <c r="BC469" s="30"/>
      <c r="BD469" s="30"/>
      <c r="BE469" s="30"/>
      <c r="BF469" s="30"/>
      <c r="BG469" s="30"/>
      <c r="BH469" s="30"/>
      <c r="BI469" s="30"/>
      <c r="BJ469" s="30"/>
      <c r="BK469" s="30"/>
      <c r="BL469" s="30"/>
      <c r="BM469" s="30"/>
      <c r="BN469" s="30"/>
      <c r="BO469" s="30"/>
      <c r="BP469" s="30"/>
      <c r="BQ469" s="30"/>
      <c r="BR469" s="30"/>
      <c r="BS469" s="30"/>
      <c r="BT469" s="30"/>
      <c r="BU469" s="30"/>
      <c r="BV469" s="30"/>
      <c r="BW469" s="30"/>
      <c r="BX469" s="30"/>
      <c r="BY469" s="30"/>
      <c r="BZ469" s="30"/>
      <c r="CA469" s="30"/>
      <c r="CB469" s="30"/>
      <c r="CC469" s="30"/>
      <c r="CD469" s="30"/>
      <c r="CE469" s="30"/>
      <c r="CF469" s="30"/>
      <c r="CG469" s="30"/>
      <c r="CH469" s="30"/>
      <c r="CI469" s="30"/>
      <c r="CJ469" s="30"/>
      <c r="CK469" s="30"/>
      <c r="CL469" s="30"/>
      <c r="CM469" s="30"/>
      <c r="CN469" s="30"/>
      <c r="CO469" s="30"/>
      <c r="CP469" s="30"/>
      <c r="CQ469" s="30"/>
      <c r="CR469" s="30"/>
      <c r="CS469" s="30"/>
      <c r="CT469" s="30"/>
      <c r="CU469" s="30"/>
      <c r="CV469" s="30"/>
      <c r="CW469" s="30"/>
      <c r="CX469" s="30"/>
      <c r="CY469" s="30"/>
      <c r="CZ469" s="30"/>
      <c r="DA469" s="30"/>
      <c r="DB469" s="30"/>
      <c r="DC469" s="30"/>
      <c r="DD469" s="30"/>
      <c r="DE469" s="30"/>
      <c r="DF469" s="30"/>
      <c r="DG469" s="30"/>
      <c r="DH469" s="30"/>
      <c r="DI469" s="30"/>
      <c r="DJ469" s="30"/>
      <c r="DK469" s="30"/>
      <c r="DL469" s="30"/>
      <c r="DM469" s="30"/>
      <c r="DN469" s="30"/>
      <c r="DO469" s="30"/>
      <c r="DP469" s="30"/>
      <c r="DQ469" s="30"/>
      <c r="DR469" s="30"/>
      <c r="DS469" s="30"/>
      <c r="DT469" s="30"/>
      <c r="DU469" s="30"/>
      <c r="DV469" s="30"/>
      <c r="DW469" s="30"/>
      <c r="DX469" s="30"/>
      <c r="DY469" s="30"/>
      <c r="DZ469" s="30"/>
      <c r="EA469" s="30"/>
    </row>
    <row r="470" spans="3:131" ht="12.75">
      <c r="C470" s="24"/>
      <c r="D470" s="24"/>
      <c r="E470" s="24"/>
      <c r="F470" s="24"/>
      <c r="G470" s="24"/>
      <c r="H470" s="30"/>
      <c r="I470" s="24"/>
      <c r="J470" s="40"/>
      <c r="K470" s="24"/>
      <c r="L470" s="24"/>
      <c r="M470" s="24"/>
      <c r="N470" s="24"/>
      <c r="O470" s="24"/>
      <c r="P470" s="40"/>
      <c r="Q470" s="24"/>
      <c r="R470" s="24"/>
      <c r="S470" s="24"/>
      <c r="T470" s="24"/>
      <c r="U470" s="24"/>
      <c r="V470" s="40"/>
      <c r="W470" s="29"/>
      <c r="X470" s="40"/>
      <c r="Y470" s="40"/>
      <c r="Z470" s="40"/>
      <c r="AA470" s="40"/>
      <c r="AB470" s="40"/>
      <c r="AC470" s="30"/>
      <c r="AD470" s="30"/>
      <c r="AE470" s="30"/>
      <c r="AF470" s="30"/>
      <c r="AG470" s="30"/>
      <c r="AH470" s="30"/>
      <c r="AI470" s="30"/>
      <c r="AJ470" s="30"/>
      <c r="AK470" s="30"/>
      <c r="AL470" s="30"/>
      <c r="AM470" s="30"/>
      <c r="AN470" s="30"/>
      <c r="AO470" s="30"/>
      <c r="AP470" s="30"/>
      <c r="AQ470" s="30"/>
      <c r="AR470" s="30"/>
      <c r="AS470" s="30"/>
      <c r="AT470" s="30"/>
      <c r="AU470" s="30"/>
      <c r="AV470" s="30"/>
      <c r="AW470" s="30"/>
      <c r="AX470" s="30"/>
      <c r="AY470" s="30"/>
      <c r="AZ470" s="30"/>
      <c r="BA470" s="30"/>
      <c r="BB470" s="30"/>
      <c r="BC470" s="30"/>
      <c r="BD470" s="30"/>
      <c r="BE470" s="30"/>
      <c r="BF470" s="30"/>
      <c r="BG470" s="30"/>
      <c r="BH470" s="30"/>
      <c r="BI470" s="30"/>
      <c r="BJ470" s="30"/>
      <c r="BK470" s="30"/>
      <c r="BL470" s="30"/>
      <c r="BM470" s="30"/>
      <c r="BN470" s="30"/>
      <c r="BO470" s="30"/>
      <c r="BP470" s="30"/>
      <c r="BQ470" s="30"/>
      <c r="BR470" s="30"/>
      <c r="BS470" s="30"/>
      <c r="BT470" s="30"/>
      <c r="BU470" s="30"/>
      <c r="BV470" s="30"/>
      <c r="BW470" s="30"/>
      <c r="BX470" s="30"/>
      <c r="BY470" s="30"/>
      <c r="BZ470" s="30"/>
      <c r="CA470" s="30"/>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c r="DE470" s="30"/>
      <c r="DF470" s="30"/>
      <c r="DG470" s="30"/>
      <c r="DH470" s="30"/>
      <c r="DI470" s="30"/>
      <c r="DJ470" s="30"/>
      <c r="DK470" s="30"/>
      <c r="DL470" s="30"/>
      <c r="DM470" s="30"/>
      <c r="DN470" s="30"/>
      <c r="DO470" s="30"/>
      <c r="DP470" s="30"/>
      <c r="DQ470" s="30"/>
      <c r="DR470" s="30"/>
      <c r="DS470" s="30"/>
      <c r="DT470" s="30"/>
      <c r="DU470" s="30"/>
      <c r="DV470" s="30"/>
      <c r="DW470" s="30"/>
      <c r="DX470" s="30"/>
      <c r="DY470" s="30"/>
      <c r="DZ470" s="30"/>
      <c r="EA470" s="30"/>
    </row>
    <row r="471" spans="3:131" ht="12.75">
      <c r="C471" s="24"/>
      <c r="D471" s="24"/>
      <c r="E471" s="24"/>
      <c r="F471" s="24"/>
      <c r="G471" s="24"/>
      <c r="H471" s="30"/>
      <c r="I471" s="24"/>
      <c r="J471" s="40"/>
      <c r="K471" s="24"/>
      <c r="L471" s="24"/>
      <c r="M471" s="24"/>
      <c r="N471" s="24"/>
      <c r="O471" s="24"/>
      <c r="P471" s="40"/>
      <c r="Q471" s="24"/>
      <c r="R471" s="24"/>
      <c r="S471" s="24"/>
      <c r="T471" s="24"/>
      <c r="U471" s="24"/>
      <c r="V471" s="40"/>
      <c r="W471" s="29"/>
      <c r="X471" s="40"/>
      <c r="Y471" s="40"/>
      <c r="Z471" s="40"/>
      <c r="AA471" s="40"/>
      <c r="AB471" s="40"/>
      <c r="AC471" s="30"/>
      <c r="AD471" s="30"/>
      <c r="AE471" s="30"/>
      <c r="AF471" s="30"/>
      <c r="AG471" s="30"/>
      <c r="AH471" s="30"/>
      <c r="AI471" s="30"/>
      <c r="AJ471" s="30"/>
      <c r="AK471" s="30"/>
      <c r="AL471" s="30"/>
      <c r="AM471" s="30"/>
      <c r="AN471" s="30"/>
      <c r="AO471" s="30"/>
      <c r="AP471" s="30"/>
      <c r="AQ471" s="30"/>
      <c r="AR471" s="30"/>
      <c r="AS471" s="30"/>
      <c r="AT471" s="30"/>
      <c r="AU471" s="30"/>
      <c r="AV471" s="30"/>
      <c r="AW471" s="30"/>
      <c r="AX471" s="30"/>
      <c r="AY471" s="30"/>
      <c r="AZ471" s="30"/>
      <c r="BA471" s="30"/>
      <c r="BB471" s="30"/>
      <c r="BC471" s="30"/>
      <c r="BD471" s="30"/>
      <c r="BE471" s="30"/>
      <c r="BF471" s="30"/>
      <c r="BG471" s="30"/>
      <c r="BH471" s="30"/>
      <c r="BI471" s="30"/>
      <c r="BJ471" s="30"/>
      <c r="BK471" s="30"/>
      <c r="BL471" s="30"/>
      <c r="BM471" s="30"/>
      <c r="BN471" s="30"/>
      <c r="BO471" s="30"/>
      <c r="BP471" s="30"/>
      <c r="BQ471" s="30"/>
      <c r="BR471" s="30"/>
      <c r="BS471" s="30"/>
      <c r="BT471" s="30"/>
      <c r="BU471" s="30"/>
      <c r="BV471" s="30"/>
      <c r="BW471" s="30"/>
      <c r="BX471" s="30"/>
      <c r="BY471" s="30"/>
      <c r="BZ471" s="30"/>
      <c r="CA471" s="30"/>
      <c r="CB471" s="30"/>
      <c r="CC471" s="30"/>
      <c r="CD471" s="30"/>
      <c r="CE471" s="30"/>
      <c r="CF471" s="30"/>
      <c r="CG471" s="30"/>
      <c r="CH471" s="30"/>
      <c r="CI471" s="30"/>
      <c r="CJ471" s="30"/>
      <c r="CK471" s="30"/>
      <c r="CL471" s="30"/>
      <c r="CM471" s="30"/>
      <c r="CN471" s="30"/>
      <c r="CO471" s="30"/>
      <c r="CP471" s="30"/>
      <c r="CQ471" s="30"/>
      <c r="CR471" s="30"/>
      <c r="CS471" s="30"/>
      <c r="CT471" s="30"/>
      <c r="CU471" s="30"/>
      <c r="CV471" s="30"/>
      <c r="CW471" s="30"/>
      <c r="CX471" s="30"/>
      <c r="CY471" s="30"/>
      <c r="CZ471" s="30"/>
      <c r="DA471" s="30"/>
      <c r="DB471" s="30"/>
      <c r="DC471" s="30"/>
      <c r="DD471" s="30"/>
      <c r="DE471" s="30"/>
      <c r="DF471" s="30"/>
      <c r="DG471" s="30"/>
      <c r="DH471" s="30"/>
      <c r="DI471" s="30"/>
      <c r="DJ471" s="30"/>
      <c r="DK471" s="30"/>
      <c r="DL471" s="30"/>
      <c r="DM471" s="30"/>
      <c r="DN471" s="30"/>
      <c r="DO471" s="30"/>
      <c r="DP471" s="30"/>
      <c r="DQ471" s="30"/>
      <c r="DR471" s="30"/>
      <c r="DS471" s="30"/>
      <c r="DT471" s="30"/>
      <c r="DU471" s="30"/>
      <c r="DV471" s="30"/>
      <c r="DW471" s="30"/>
      <c r="DX471" s="30"/>
      <c r="DY471" s="30"/>
      <c r="DZ471" s="30"/>
      <c r="EA471" s="30"/>
    </row>
    <row r="472" spans="3:131" ht="12.75">
      <c r="C472" s="24"/>
      <c r="D472" s="24"/>
      <c r="E472" s="24"/>
      <c r="F472" s="24"/>
      <c r="G472" s="24"/>
      <c r="H472" s="30"/>
      <c r="I472" s="24"/>
      <c r="J472" s="40"/>
      <c r="K472" s="24"/>
      <c r="L472" s="24"/>
      <c r="M472" s="24"/>
      <c r="N472" s="24"/>
      <c r="O472" s="24"/>
      <c r="P472" s="40"/>
      <c r="Q472" s="24"/>
      <c r="R472" s="24"/>
      <c r="S472" s="24"/>
      <c r="T472" s="24"/>
      <c r="U472" s="24"/>
      <c r="V472" s="40"/>
      <c r="W472" s="29"/>
      <c r="X472" s="40"/>
      <c r="Y472" s="40"/>
      <c r="Z472" s="40"/>
      <c r="AA472" s="40"/>
      <c r="AB472" s="40"/>
      <c r="AC472" s="30"/>
      <c r="AD472" s="30"/>
      <c r="AE472" s="30"/>
      <c r="AF472" s="30"/>
      <c r="AG472" s="30"/>
      <c r="AH472" s="30"/>
      <c r="AI472" s="30"/>
      <c r="AJ472" s="30"/>
      <c r="AK472" s="30"/>
      <c r="AL472" s="30"/>
      <c r="AM472" s="30"/>
      <c r="AN472" s="30"/>
      <c r="AO472" s="30"/>
      <c r="AP472" s="30"/>
      <c r="AQ472" s="30"/>
      <c r="AR472" s="30"/>
      <c r="AS472" s="30"/>
      <c r="AT472" s="30"/>
      <c r="AU472" s="30"/>
      <c r="AV472" s="30"/>
      <c r="AW472" s="30"/>
      <c r="AX472" s="30"/>
      <c r="AY472" s="30"/>
      <c r="AZ472" s="30"/>
      <c r="BA472" s="30"/>
      <c r="BB472" s="30"/>
      <c r="BC472" s="30"/>
      <c r="BD472" s="30"/>
      <c r="BE472" s="30"/>
      <c r="BF472" s="30"/>
      <c r="BG472" s="30"/>
      <c r="BH472" s="30"/>
      <c r="BI472" s="30"/>
      <c r="BJ472" s="30"/>
      <c r="BK472" s="30"/>
      <c r="BL472" s="30"/>
      <c r="BM472" s="30"/>
      <c r="BN472" s="30"/>
      <c r="BO472" s="30"/>
      <c r="BP472" s="30"/>
      <c r="BQ472" s="30"/>
      <c r="BR472" s="30"/>
      <c r="BS472" s="30"/>
      <c r="BT472" s="30"/>
      <c r="BU472" s="30"/>
      <c r="BV472" s="30"/>
      <c r="BW472" s="30"/>
      <c r="BX472" s="30"/>
      <c r="BY472" s="30"/>
      <c r="BZ472" s="30"/>
      <c r="CA472" s="30"/>
      <c r="CB472" s="30"/>
      <c r="CC472" s="30"/>
      <c r="CD472" s="30"/>
      <c r="CE472" s="30"/>
      <c r="CF472" s="30"/>
      <c r="CG472" s="30"/>
      <c r="CH472" s="30"/>
      <c r="CI472" s="30"/>
      <c r="CJ472" s="30"/>
      <c r="CK472" s="30"/>
      <c r="CL472" s="30"/>
      <c r="CM472" s="30"/>
      <c r="CN472" s="30"/>
      <c r="CO472" s="30"/>
      <c r="CP472" s="30"/>
      <c r="CQ472" s="30"/>
      <c r="CR472" s="30"/>
      <c r="CS472" s="30"/>
      <c r="CT472" s="30"/>
      <c r="CU472" s="30"/>
      <c r="CV472" s="30"/>
      <c r="CW472" s="30"/>
      <c r="CX472" s="30"/>
      <c r="CY472" s="30"/>
      <c r="CZ472" s="30"/>
      <c r="DA472" s="30"/>
      <c r="DB472" s="30"/>
      <c r="DC472" s="30"/>
      <c r="DD472" s="30"/>
      <c r="DE472" s="30"/>
      <c r="DF472" s="30"/>
      <c r="DG472" s="30"/>
      <c r="DH472" s="30"/>
      <c r="DI472" s="30"/>
      <c r="DJ472" s="30"/>
      <c r="DK472" s="30"/>
      <c r="DL472" s="30"/>
      <c r="DM472" s="30"/>
      <c r="DN472" s="30"/>
      <c r="DO472" s="30"/>
      <c r="DP472" s="30"/>
      <c r="DQ472" s="30"/>
      <c r="DR472" s="30"/>
      <c r="DS472" s="30"/>
      <c r="DT472" s="30"/>
      <c r="DU472" s="30"/>
      <c r="DV472" s="30"/>
      <c r="DW472" s="30"/>
      <c r="DX472" s="30"/>
      <c r="DY472" s="30"/>
      <c r="DZ472" s="30"/>
      <c r="EA472" s="30"/>
    </row>
    <row r="473" spans="3:131" ht="12.75">
      <c r="C473" s="24"/>
      <c r="D473" s="24"/>
      <c r="E473" s="24"/>
      <c r="F473" s="24"/>
      <c r="G473" s="24"/>
      <c r="H473" s="30"/>
      <c r="I473" s="24"/>
      <c r="J473" s="40"/>
      <c r="K473" s="24"/>
      <c r="L473" s="24"/>
      <c r="M473" s="24"/>
      <c r="N473" s="24"/>
      <c r="O473" s="24"/>
      <c r="P473" s="40"/>
      <c r="Q473" s="24"/>
      <c r="R473" s="24"/>
      <c r="S473" s="24"/>
      <c r="T473" s="24"/>
      <c r="U473" s="24"/>
      <c r="V473" s="40"/>
      <c r="W473" s="29"/>
      <c r="X473" s="40"/>
      <c r="Y473" s="40"/>
      <c r="Z473" s="40"/>
      <c r="AA473" s="40"/>
      <c r="AB473" s="40"/>
      <c r="AC473" s="30"/>
      <c r="AD473" s="30"/>
      <c r="AE473" s="30"/>
      <c r="AF473" s="30"/>
      <c r="AG473" s="30"/>
      <c r="AH473" s="30"/>
      <c r="AI473" s="30"/>
      <c r="AJ473" s="30"/>
      <c r="AK473" s="30"/>
      <c r="AL473" s="30"/>
      <c r="AM473" s="30"/>
      <c r="AN473" s="30"/>
      <c r="AO473" s="30"/>
      <c r="AP473" s="30"/>
      <c r="AQ473" s="30"/>
      <c r="AR473" s="30"/>
      <c r="AS473" s="30"/>
      <c r="AT473" s="30"/>
      <c r="AU473" s="30"/>
      <c r="AV473" s="30"/>
      <c r="AW473" s="30"/>
      <c r="AX473" s="30"/>
      <c r="AY473" s="30"/>
      <c r="AZ473" s="30"/>
      <c r="BA473" s="30"/>
      <c r="BB473" s="30"/>
      <c r="BC473" s="30"/>
      <c r="BD473" s="30"/>
      <c r="BE473" s="30"/>
      <c r="BF473" s="30"/>
      <c r="BG473" s="30"/>
      <c r="BH473" s="30"/>
      <c r="BI473" s="30"/>
      <c r="BJ473" s="30"/>
      <c r="BK473" s="30"/>
      <c r="BL473" s="30"/>
      <c r="BM473" s="30"/>
      <c r="BN473" s="30"/>
      <c r="BO473" s="30"/>
      <c r="BP473" s="30"/>
      <c r="BQ473" s="30"/>
      <c r="BR473" s="30"/>
      <c r="BS473" s="30"/>
      <c r="BT473" s="30"/>
      <c r="BU473" s="30"/>
      <c r="BV473" s="30"/>
      <c r="BW473" s="30"/>
      <c r="BX473" s="30"/>
      <c r="BY473" s="30"/>
      <c r="BZ473" s="30"/>
      <c r="CA473" s="30"/>
      <c r="CB473" s="30"/>
      <c r="CC473" s="30"/>
      <c r="CD473" s="30"/>
      <c r="CE473" s="30"/>
      <c r="CF473" s="30"/>
      <c r="CG473" s="30"/>
      <c r="CH473" s="30"/>
      <c r="CI473" s="30"/>
      <c r="CJ473" s="30"/>
      <c r="CK473" s="30"/>
      <c r="CL473" s="30"/>
      <c r="CM473" s="30"/>
      <c r="CN473" s="30"/>
      <c r="CO473" s="30"/>
      <c r="CP473" s="30"/>
      <c r="CQ473" s="30"/>
      <c r="CR473" s="30"/>
      <c r="CS473" s="30"/>
      <c r="CT473" s="30"/>
      <c r="CU473" s="30"/>
      <c r="CV473" s="30"/>
      <c r="CW473" s="30"/>
      <c r="CX473" s="30"/>
      <c r="CY473" s="30"/>
      <c r="CZ473" s="30"/>
      <c r="DA473" s="30"/>
      <c r="DB473" s="30"/>
      <c r="DC473" s="30"/>
      <c r="DD473" s="30"/>
      <c r="DE473" s="30"/>
      <c r="DF473" s="30"/>
      <c r="DG473" s="30"/>
      <c r="DH473" s="30"/>
      <c r="DI473" s="30"/>
      <c r="DJ473" s="30"/>
      <c r="DK473" s="30"/>
      <c r="DL473" s="30"/>
      <c r="DM473" s="30"/>
      <c r="DN473" s="30"/>
      <c r="DO473" s="30"/>
      <c r="DP473" s="30"/>
      <c r="DQ473" s="30"/>
      <c r="DR473" s="30"/>
      <c r="DS473" s="30"/>
      <c r="DT473" s="30"/>
      <c r="DU473" s="30"/>
      <c r="DV473" s="30"/>
      <c r="DW473" s="30"/>
      <c r="DX473" s="30"/>
      <c r="DY473" s="30"/>
      <c r="DZ473" s="30"/>
      <c r="EA473" s="30"/>
    </row>
    <row r="474" spans="3:131" ht="12.75">
      <c r="C474" s="24"/>
      <c r="D474" s="24"/>
      <c r="E474" s="24"/>
      <c r="F474" s="24"/>
      <c r="G474" s="24"/>
      <c r="H474" s="30"/>
      <c r="I474" s="24"/>
      <c r="J474" s="40"/>
      <c r="K474" s="24"/>
      <c r="L474" s="24"/>
      <c r="M474" s="24"/>
      <c r="N474" s="24"/>
      <c r="O474" s="24"/>
      <c r="P474" s="40"/>
      <c r="Q474" s="24"/>
      <c r="R474" s="24"/>
      <c r="S474" s="24"/>
      <c r="T474" s="24"/>
      <c r="U474" s="24"/>
      <c r="V474" s="40"/>
      <c r="W474" s="29"/>
      <c r="X474" s="40"/>
      <c r="Y474" s="40"/>
      <c r="Z474" s="40"/>
      <c r="AA474" s="40"/>
      <c r="AB474" s="40"/>
      <c r="AC474" s="30"/>
      <c r="AD474" s="30"/>
      <c r="AE474" s="30"/>
      <c r="AF474" s="30"/>
      <c r="AG474" s="30"/>
      <c r="AH474" s="30"/>
      <c r="AI474" s="30"/>
      <c r="AJ474" s="30"/>
      <c r="AK474" s="30"/>
      <c r="AL474" s="30"/>
      <c r="AM474" s="30"/>
      <c r="AN474" s="30"/>
      <c r="AO474" s="30"/>
      <c r="AP474" s="30"/>
      <c r="AQ474" s="30"/>
      <c r="AR474" s="30"/>
      <c r="AS474" s="30"/>
      <c r="AT474" s="30"/>
      <c r="AU474" s="30"/>
      <c r="AV474" s="30"/>
      <c r="AW474" s="30"/>
      <c r="AX474" s="30"/>
      <c r="AY474" s="30"/>
      <c r="AZ474" s="30"/>
      <c r="BA474" s="30"/>
      <c r="BB474" s="30"/>
      <c r="BC474" s="30"/>
      <c r="BD474" s="30"/>
      <c r="BE474" s="30"/>
      <c r="BF474" s="30"/>
      <c r="BG474" s="30"/>
      <c r="BH474" s="30"/>
      <c r="BI474" s="30"/>
      <c r="BJ474" s="30"/>
      <c r="BK474" s="30"/>
      <c r="BL474" s="30"/>
      <c r="BM474" s="30"/>
      <c r="BN474" s="30"/>
      <c r="BO474" s="30"/>
      <c r="BP474" s="30"/>
      <c r="BQ474" s="30"/>
      <c r="BR474" s="30"/>
      <c r="BS474" s="30"/>
      <c r="BT474" s="30"/>
      <c r="BU474" s="30"/>
      <c r="BV474" s="30"/>
      <c r="BW474" s="30"/>
      <c r="BX474" s="30"/>
      <c r="BY474" s="30"/>
      <c r="BZ474" s="30"/>
      <c r="CA474" s="30"/>
      <c r="CB474" s="30"/>
      <c r="CC474" s="30"/>
      <c r="CD474" s="30"/>
      <c r="CE474" s="30"/>
      <c r="CF474" s="30"/>
      <c r="CG474" s="30"/>
      <c r="CH474" s="30"/>
      <c r="CI474" s="30"/>
      <c r="CJ474" s="30"/>
      <c r="CK474" s="30"/>
      <c r="CL474" s="30"/>
      <c r="CM474" s="30"/>
      <c r="CN474" s="30"/>
      <c r="CO474" s="30"/>
      <c r="CP474" s="30"/>
      <c r="CQ474" s="30"/>
      <c r="CR474" s="30"/>
      <c r="CS474" s="30"/>
      <c r="CT474" s="30"/>
      <c r="CU474" s="30"/>
      <c r="CV474" s="30"/>
      <c r="CW474" s="30"/>
      <c r="CX474" s="30"/>
      <c r="CY474" s="30"/>
      <c r="CZ474" s="30"/>
      <c r="DA474" s="30"/>
      <c r="DB474" s="30"/>
      <c r="DC474" s="30"/>
      <c r="DD474" s="30"/>
      <c r="DE474" s="30"/>
      <c r="DF474" s="30"/>
      <c r="DG474" s="30"/>
      <c r="DH474" s="30"/>
      <c r="DI474" s="30"/>
      <c r="DJ474" s="30"/>
      <c r="DK474" s="30"/>
      <c r="DL474" s="30"/>
      <c r="DM474" s="30"/>
      <c r="DN474" s="30"/>
      <c r="DO474" s="30"/>
      <c r="DP474" s="30"/>
      <c r="DQ474" s="30"/>
      <c r="DR474" s="30"/>
      <c r="DS474" s="30"/>
      <c r="DT474" s="30"/>
      <c r="DU474" s="30"/>
      <c r="DV474" s="30"/>
      <c r="DW474" s="30"/>
      <c r="DX474" s="30"/>
      <c r="DY474" s="30"/>
      <c r="DZ474" s="30"/>
      <c r="EA474" s="30"/>
    </row>
    <row r="475" spans="3:131" ht="12.75">
      <c r="C475" s="24"/>
      <c r="D475" s="24"/>
      <c r="E475" s="24"/>
      <c r="F475" s="24"/>
      <c r="G475" s="24"/>
      <c r="H475" s="30"/>
      <c r="I475" s="24"/>
      <c r="J475" s="40"/>
      <c r="K475" s="24"/>
      <c r="L475" s="24"/>
      <c r="M475" s="24"/>
      <c r="N475" s="24"/>
      <c r="O475" s="24"/>
      <c r="P475" s="40"/>
      <c r="Q475" s="24"/>
      <c r="R475" s="24"/>
      <c r="S475" s="24"/>
      <c r="T475" s="24"/>
      <c r="U475" s="24"/>
      <c r="V475" s="40"/>
      <c r="W475" s="29"/>
      <c r="X475" s="40"/>
      <c r="Y475" s="40"/>
      <c r="Z475" s="40"/>
      <c r="AA475" s="40"/>
      <c r="AB475" s="40"/>
      <c r="AC475" s="30"/>
      <c r="AD475" s="30"/>
      <c r="AE475" s="30"/>
      <c r="AF475" s="30"/>
      <c r="AG475" s="30"/>
      <c r="AH475" s="30"/>
      <c r="AI475" s="30"/>
      <c r="AJ475" s="30"/>
      <c r="AK475" s="30"/>
      <c r="AL475" s="30"/>
      <c r="AM475" s="30"/>
      <c r="AN475" s="30"/>
      <c r="AO475" s="30"/>
      <c r="AP475" s="30"/>
      <c r="AQ475" s="30"/>
      <c r="AR475" s="30"/>
      <c r="AS475" s="30"/>
      <c r="AT475" s="30"/>
      <c r="AU475" s="30"/>
      <c r="AV475" s="30"/>
      <c r="AW475" s="30"/>
      <c r="AX475" s="30"/>
      <c r="AY475" s="30"/>
      <c r="AZ475" s="30"/>
      <c r="BA475" s="30"/>
      <c r="BB475" s="30"/>
      <c r="BC475" s="30"/>
      <c r="BD475" s="30"/>
      <c r="BE475" s="30"/>
      <c r="BF475" s="30"/>
      <c r="BG475" s="30"/>
      <c r="BH475" s="30"/>
      <c r="BI475" s="30"/>
      <c r="BJ475" s="30"/>
      <c r="BK475" s="30"/>
      <c r="BL475" s="30"/>
      <c r="BM475" s="30"/>
      <c r="BN475" s="30"/>
      <c r="BO475" s="30"/>
      <c r="BP475" s="30"/>
      <c r="BQ475" s="30"/>
      <c r="BR475" s="30"/>
      <c r="BS475" s="30"/>
      <c r="BT475" s="30"/>
      <c r="BU475" s="30"/>
      <c r="BV475" s="30"/>
      <c r="BW475" s="30"/>
      <c r="BX475" s="30"/>
      <c r="BY475" s="30"/>
      <c r="BZ475" s="30"/>
      <c r="CA475" s="30"/>
      <c r="CB475" s="30"/>
      <c r="CC475" s="30"/>
      <c r="CD475" s="30"/>
      <c r="CE475" s="30"/>
      <c r="CF475" s="30"/>
      <c r="CG475" s="30"/>
      <c r="CH475" s="30"/>
      <c r="CI475" s="30"/>
      <c r="CJ475" s="30"/>
      <c r="CK475" s="30"/>
      <c r="CL475" s="30"/>
      <c r="CM475" s="30"/>
      <c r="CN475" s="30"/>
      <c r="CO475" s="30"/>
      <c r="CP475" s="30"/>
      <c r="CQ475" s="30"/>
      <c r="CR475" s="30"/>
      <c r="CS475" s="30"/>
      <c r="CT475" s="30"/>
      <c r="CU475" s="30"/>
      <c r="CV475" s="30"/>
      <c r="CW475" s="30"/>
      <c r="CX475" s="30"/>
      <c r="CY475" s="30"/>
      <c r="CZ475" s="30"/>
      <c r="DA475" s="30"/>
      <c r="DB475" s="30"/>
      <c r="DC475" s="30"/>
      <c r="DD475" s="30"/>
      <c r="DE475" s="30"/>
      <c r="DF475" s="30"/>
      <c r="DG475" s="30"/>
      <c r="DH475" s="30"/>
      <c r="DI475" s="30"/>
      <c r="DJ475" s="30"/>
      <c r="DK475" s="30"/>
      <c r="DL475" s="30"/>
      <c r="DM475" s="30"/>
      <c r="DN475" s="30"/>
      <c r="DO475" s="30"/>
      <c r="DP475" s="30"/>
      <c r="DQ475" s="30"/>
      <c r="DR475" s="30"/>
      <c r="DS475" s="30"/>
      <c r="DT475" s="30"/>
      <c r="DU475" s="30"/>
      <c r="DV475" s="30"/>
      <c r="DW475" s="30"/>
      <c r="DX475" s="30"/>
      <c r="DY475" s="30"/>
      <c r="DZ475" s="30"/>
      <c r="EA475" s="30"/>
    </row>
    <row r="476" spans="3:131" ht="12.75">
      <c r="C476" s="24"/>
      <c r="D476" s="24"/>
      <c r="E476" s="24"/>
      <c r="F476" s="24"/>
      <c r="G476" s="24"/>
      <c r="H476" s="30"/>
      <c r="I476" s="24"/>
      <c r="J476" s="40"/>
      <c r="K476" s="24"/>
      <c r="L476" s="24"/>
      <c r="M476" s="24"/>
      <c r="N476" s="24"/>
      <c r="O476" s="24"/>
      <c r="P476" s="40"/>
      <c r="Q476" s="24"/>
      <c r="R476" s="24"/>
      <c r="S476" s="24"/>
      <c r="T476" s="24"/>
      <c r="U476" s="24"/>
      <c r="V476" s="40"/>
      <c r="W476" s="29"/>
      <c r="X476" s="40"/>
      <c r="Y476" s="40"/>
      <c r="Z476" s="40"/>
      <c r="AA476" s="40"/>
      <c r="AB476" s="4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c r="BK476" s="30"/>
      <c r="BL476" s="30"/>
      <c r="BM476" s="30"/>
      <c r="BN476" s="30"/>
      <c r="BO476" s="30"/>
      <c r="BP476" s="30"/>
      <c r="BQ476" s="30"/>
      <c r="BR476" s="30"/>
      <c r="BS476" s="30"/>
      <c r="BT476" s="30"/>
      <c r="BU476" s="30"/>
      <c r="BV476" s="30"/>
      <c r="BW476" s="30"/>
      <c r="BX476" s="30"/>
      <c r="BY476" s="30"/>
      <c r="BZ476" s="30"/>
      <c r="CA476" s="30"/>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0"/>
      <c r="DZ476" s="30"/>
      <c r="EA476" s="30"/>
    </row>
    <row r="477" spans="3:131" ht="12.75">
      <c r="C477" s="24"/>
      <c r="D477" s="24"/>
      <c r="E477" s="24"/>
      <c r="F477" s="24"/>
      <c r="G477" s="24"/>
      <c r="H477" s="30"/>
      <c r="I477" s="24"/>
      <c r="J477" s="40"/>
      <c r="K477" s="24"/>
      <c r="L477" s="24"/>
      <c r="M477" s="24"/>
      <c r="N477" s="24"/>
      <c r="O477" s="24"/>
      <c r="P477" s="40"/>
      <c r="Q477" s="24"/>
      <c r="R477" s="24"/>
      <c r="S477" s="24"/>
      <c r="T477" s="24"/>
      <c r="U477" s="24"/>
      <c r="V477" s="40"/>
      <c r="W477" s="29"/>
      <c r="X477" s="40"/>
      <c r="Y477" s="40"/>
      <c r="Z477" s="40"/>
      <c r="AA477" s="40"/>
      <c r="AB477" s="40"/>
      <c r="AC477" s="30"/>
      <c r="AD477" s="30"/>
      <c r="AE477" s="30"/>
      <c r="AF477" s="30"/>
      <c r="AG477" s="30"/>
      <c r="AH477" s="30"/>
      <c r="AI477" s="30"/>
      <c r="AJ477" s="30"/>
      <c r="AK477" s="30"/>
      <c r="AL477" s="30"/>
      <c r="AM477" s="30"/>
      <c r="AN477" s="30"/>
      <c r="AO477" s="30"/>
      <c r="AP477" s="30"/>
      <c r="AQ477" s="30"/>
      <c r="AR477" s="30"/>
      <c r="AS477" s="30"/>
      <c r="AT477" s="30"/>
      <c r="AU477" s="30"/>
      <c r="AV477" s="30"/>
      <c r="AW477" s="30"/>
      <c r="AX477" s="30"/>
      <c r="AY477" s="30"/>
      <c r="AZ477" s="30"/>
      <c r="BA477" s="30"/>
      <c r="BB477" s="30"/>
      <c r="BC477" s="30"/>
      <c r="BD477" s="30"/>
      <c r="BE477" s="30"/>
      <c r="BF477" s="30"/>
      <c r="BG477" s="30"/>
      <c r="BH477" s="30"/>
      <c r="BI477" s="30"/>
      <c r="BJ477" s="30"/>
      <c r="BK477" s="30"/>
      <c r="BL477" s="30"/>
      <c r="BM477" s="30"/>
      <c r="BN477" s="30"/>
      <c r="BO477" s="30"/>
      <c r="BP477" s="30"/>
      <c r="BQ477" s="30"/>
      <c r="BR477" s="30"/>
      <c r="BS477" s="30"/>
      <c r="BT477" s="30"/>
      <c r="BU477" s="30"/>
      <c r="BV477" s="30"/>
      <c r="BW477" s="30"/>
      <c r="BX477" s="30"/>
      <c r="BY477" s="30"/>
      <c r="BZ477" s="30"/>
      <c r="CA477" s="30"/>
      <c r="CB477" s="30"/>
      <c r="CC477" s="30"/>
      <c r="CD477" s="30"/>
      <c r="CE477" s="30"/>
      <c r="CF477" s="30"/>
      <c r="CG477" s="30"/>
      <c r="CH477" s="30"/>
      <c r="CI477" s="30"/>
      <c r="CJ477" s="30"/>
      <c r="CK477" s="30"/>
      <c r="CL477" s="30"/>
      <c r="CM477" s="30"/>
      <c r="CN477" s="30"/>
      <c r="CO477" s="30"/>
      <c r="CP477" s="30"/>
      <c r="CQ477" s="30"/>
      <c r="CR477" s="30"/>
      <c r="CS477" s="30"/>
      <c r="CT477" s="30"/>
      <c r="CU477" s="30"/>
      <c r="CV477" s="30"/>
      <c r="CW477" s="30"/>
      <c r="CX477" s="30"/>
      <c r="CY477" s="30"/>
      <c r="CZ477" s="30"/>
      <c r="DA477" s="30"/>
      <c r="DB477" s="30"/>
      <c r="DC477" s="30"/>
      <c r="DD477" s="30"/>
      <c r="DE477" s="30"/>
      <c r="DF477" s="30"/>
      <c r="DG477" s="30"/>
      <c r="DH477" s="30"/>
      <c r="DI477" s="30"/>
      <c r="DJ477" s="30"/>
      <c r="DK477" s="30"/>
      <c r="DL477" s="30"/>
      <c r="DM477" s="30"/>
      <c r="DN477" s="30"/>
      <c r="DO477" s="30"/>
      <c r="DP477" s="30"/>
      <c r="DQ477" s="30"/>
      <c r="DR477" s="30"/>
      <c r="DS477" s="30"/>
      <c r="DT477" s="30"/>
      <c r="DU477" s="30"/>
      <c r="DV477" s="30"/>
      <c r="DW477" s="30"/>
      <c r="DX477" s="30"/>
      <c r="DY477" s="30"/>
      <c r="DZ477" s="30"/>
      <c r="EA477" s="30"/>
    </row>
    <row r="478" spans="3:131" ht="12.75">
      <c r="C478" s="24"/>
      <c r="D478" s="24"/>
      <c r="E478" s="24"/>
      <c r="F478" s="24"/>
      <c r="G478" s="24"/>
      <c r="H478" s="30"/>
      <c r="I478" s="24"/>
      <c r="J478" s="40"/>
      <c r="K478" s="24"/>
      <c r="L478" s="24"/>
      <c r="M478" s="24"/>
      <c r="N478" s="24"/>
      <c r="O478" s="24"/>
      <c r="P478" s="40"/>
      <c r="Q478" s="24"/>
      <c r="R478" s="24"/>
      <c r="S478" s="24"/>
      <c r="T478" s="24"/>
      <c r="U478" s="24"/>
      <c r="V478" s="40"/>
      <c r="W478" s="29"/>
      <c r="X478" s="40"/>
      <c r="Y478" s="40"/>
      <c r="Z478" s="40"/>
      <c r="AA478" s="40"/>
      <c r="AB478" s="40"/>
      <c r="AC478" s="30"/>
      <c r="AD478" s="30"/>
      <c r="AE478" s="30"/>
      <c r="AF478" s="30"/>
      <c r="AG478" s="30"/>
      <c r="AH478" s="30"/>
      <c r="AI478" s="30"/>
      <c r="AJ478" s="30"/>
      <c r="AK478" s="30"/>
      <c r="AL478" s="30"/>
      <c r="AM478" s="30"/>
      <c r="AN478" s="30"/>
      <c r="AO478" s="30"/>
      <c r="AP478" s="30"/>
      <c r="AQ478" s="30"/>
      <c r="AR478" s="30"/>
      <c r="AS478" s="30"/>
      <c r="AT478" s="30"/>
      <c r="AU478" s="30"/>
      <c r="AV478" s="30"/>
      <c r="AW478" s="30"/>
      <c r="AX478" s="30"/>
      <c r="AY478" s="30"/>
      <c r="AZ478" s="30"/>
      <c r="BA478" s="30"/>
      <c r="BB478" s="30"/>
      <c r="BC478" s="30"/>
      <c r="BD478" s="30"/>
      <c r="BE478" s="30"/>
      <c r="BF478" s="30"/>
      <c r="BG478" s="30"/>
      <c r="BH478" s="30"/>
      <c r="BI478" s="30"/>
      <c r="BJ478" s="30"/>
      <c r="BK478" s="30"/>
      <c r="BL478" s="30"/>
      <c r="BM478" s="30"/>
      <c r="BN478" s="30"/>
      <c r="BO478" s="30"/>
      <c r="BP478" s="30"/>
      <c r="BQ478" s="30"/>
      <c r="BR478" s="30"/>
      <c r="BS478" s="30"/>
      <c r="BT478" s="30"/>
      <c r="BU478" s="30"/>
      <c r="BV478" s="30"/>
      <c r="BW478" s="30"/>
      <c r="BX478" s="30"/>
      <c r="BY478" s="30"/>
      <c r="BZ478" s="30"/>
      <c r="CA478" s="30"/>
      <c r="CB478" s="30"/>
      <c r="CC478" s="30"/>
      <c r="CD478" s="30"/>
      <c r="CE478" s="30"/>
      <c r="CF478" s="30"/>
      <c r="CG478" s="30"/>
      <c r="CH478" s="30"/>
      <c r="CI478" s="30"/>
      <c r="CJ478" s="30"/>
      <c r="CK478" s="30"/>
      <c r="CL478" s="30"/>
      <c r="CM478" s="30"/>
      <c r="CN478" s="30"/>
      <c r="CO478" s="30"/>
      <c r="CP478" s="30"/>
      <c r="CQ478" s="30"/>
      <c r="CR478" s="30"/>
      <c r="CS478" s="30"/>
      <c r="CT478" s="30"/>
      <c r="CU478" s="30"/>
      <c r="CV478" s="30"/>
      <c r="CW478" s="30"/>
      <c r="CX478" s="30"/>
      <c r="CY478" s="30"/>
      <c r="CZ478" s="30"/>
      <c r="DA478" s="30"/>
      <c r="DB478" s="30"/>
      <c r="DC478" s="30"/>
      <c r="DD478" s="30"/>
      <c r="DE478" s="30"/>
      <c r="DF478" s="30"/>
      <c r="DG478" s="30"/>
      <c r="DH478" s="30"/>
      <c r="DI478" s="30"/>
      <c r="DJ478" s="30"/>
      <c r="DK478" s="30"/>
      <c r="DL478" s="30"/>
      <c r="DM478" s="30"/>
      <c r="DN478" s="30"/>
      <c r="DO478" s="30"/>
      <c r="DP478" s="30"/>
      <c r="DQ478" s="30"/>
      <c r="DR478" s="30"/>
      <c r="DS478" s="30"/>
      <c r="DT478" s="30"/>
      <c r="DU478" s="30"/>
      <c r="DV478" s="30"/>
      <c r="DW478" s="30"/>
      <c r="DX478" s="30"/>
      <c r="DY478" s="30"/>
      <c r="DZ478" s="30"/>
      <c r="EA478" s="30"/>
    </row>
    <row r="479" spans="3:131" ht="12.75">
      <c r="C479" s="24"/>
      <c r="D479" s="24"/>
      <c r="E479" s="24"/>
      <c r="F479" s="24"/>
      <c r="G479" s="24"/>
      <c r="H479" s="30"/>
      <c r="I479" s="24"/>
      <c r="J479" s="40"/>
      <c r="K479" s="24"/>
      <c r="L479" s="24"/>
      <c r="M479" s="24"/>
      <c r="N479" s="24"/>
      <c r="O479" s="24"/>
      <c r="P479" s="40"/>
      <c r="Q479" s="24"/>
      <c r="R479" s="24"/>
      <c r="S479" s="24"/>
      <c r="T479" s="24"/>
      <c r="U479" s="24"/>
      <c r="V479" s="40"/>
      <c r="W479" s="29"/>
      <c r="X479" s="40"/>
      <c r="Y479" s="40"/>
      <c r="Z479" s="40"/>
      <c r="AA479" s="40"/>
      <c r="AB479" s="40"/>
      <c r="AC479" s="30"/>
      <c r="AD479" s="30"/>
      <c r="AE479" s="30"/>
      <c r="AF479" s="30"/>
      <c r="AG479" s="30"/>
      <c r="AH479" s="30"/>
      <c r="AI479" s="30"/>
      <c r="AJ479" s="30"/>
      <c r="AK479" s="30"/>
      <c r="AL479" s="30"/>
      <c r="AM479" s="30"/>
      <c r="AN479" s="30"/>
      <c r="AO479" s="30"/>
      <c r="AP479" s="30"/>
      <c r="AQ479" s="30"/>
      <c r="AR479" s="30"/>
      <c r="AS479" s="30"/>
      <c r="AT479" s="30"/>
      <c r="AU479" s="30"/>
      <c r="AV479" s="30"/>
      <c r="AW479" s="30"/>
      <c r="AX479" s="30"/>
      <c r="AY479" s="30"/>
      <c r="AZ479" s="30"/>
      <c r="BA479" s="30"/>
      <c r="BB479" s="30"/>
      <c r="BC479" s="30"/>
      <c r="BD479" s="30"/>
      <c r="BE479" s="30"/>
      <c r="BF479" s="30"/>
      <c r="BG479" s="30"/>
      <c r="BH479" s="30"/>
      <c r="BI479" s="30"/>
      <c r="BJ479" s="30"/>
      <c r="BK479" s="30"/>
      <c r="BL479" s="30"/>
      <c r="BM479" s="30"/>
      <c r="BN479" s="30"/>
      <c r="BO479" s="30"/>
      <c r="BP479" s="30"/>
      <c r="BQ479" s="30"/>
      <c r="BR479" s="30"/>
      <c r="BS479" s="30"/>
      <c r="BT479" s="30"/>
      <c r="BU479" s="30"/>
      <c r="BV479" s="30"/>
      <c r="BW479" s="30"/>
      <c r="BX479" s="30"/>
      <c r="BY479" s="30"/>
      <c r="BZ479" s="30"/>
      <c r="CA479" s="30"/>
      <c r="CB479" s="30"/>
      <c r="CC479" s="30"/>
      <c r="CD479" s="30"/>
      <c r="CE479" s="30"/>
      <c r="CF479" s="30"/>
      <c r="CG479" s="30"/>
      <c r="CH479" s="30"/>
      <c r="CI479" s="30"/>
      <c r="CJ479" s="30"/>
      <c r="CK479" s="30"/>
      <c r="CL479" s="30"/>
      <c r="CM479" s="30"/>
      <c r="CN479" s="30"/>
      <c r="CO479" s="30"/>
      <c r="CP479" s="30"/>
      <c r="CQ479" s="30"/>
      <c r="CR479" s="30"/>
      <c r="CS479" s="30"/>
      <c r="CT479" s="30"/>
      <c r="CU479" s="30"/>
      <c r="CV479" s="30"/>
      <c r="CW479" s="30"/>
      <c r="CX479" s="30"/>
      <c r="CY479" s="30"/>
      <c r="CZ479" s="30"/>
      <c r="DA479" s="30"/>
      <c r="DB479" s="30"/>
      <c r="DC479" s="30"/>
      <c r="DD479" s="30"/>
      <c r="DE479" s="30"/>
      <c r="DF479" s="30"/>
      <c r="DG479" s="30"/>
      <c r="DH479" s="30"/>
      <c r="DI479" s="30"/>
      <c r="DJ479" s="30"/>
      <c r="DK479" s="30"/>
      <c r="DL479" s="30"/>
      <c r="DM479" s="30"/>
      <c r="DN479" s="30"/>
      <c r="DO479" s="30"/>
      <c r="DP479" s="30"/>
      <c r="DQ479" s="30"/>
      <c r="DR479" s="30"/>
      <c r="DS479" s="30"/>
      <c r="DT479" s="30"/>
      <c r="DU479" s="30"/>
      <c r="DV479" s="30"/>
      <c r="DW479" s="30"/>
      <c r="DX479" s="30"/>
      <c r="DY479" s="30"/>
      <c r="DZ479" s="30"/>
      <c r="EA479" s="30"/>
    </row>
    <row r="480" spans="3:131" ht="12.75">
      <c r="C480" s="24"/>
      <c r="D480" s="24"/>
      <c r="E480" s="24"/>
      <c r="F480" s="24"/>
      <c r="G480" s="24"/>
      <c r="H480" s="30"/>
      <c r="I480" s="24"/>
      <c r="J480" s="40"/>
      <c r="K480" s="24"/>
      <c r="L480" s="24"/>
      <c r="M480" s="24"/>
      <c r="N480" s="24"/>
      <c r="O480" s="24"/>
      <c r="P480" s="40"/>
      <c r="Q480" s="24"/>
      <c r="R480" s="24"/>
      <c r="S480" s="24"/>
      <c r="T480" s="24"/>
      <c r="U480" s="24"/>
      <c r="V480" s="40"/>
      <c r="W480" s="29"/>
      <c r="X480" s="40"/>
      <c r="Y480" s="40"/>
      <c r="Z480" s="40"/>
      <c r="AA480" s="40"/>
      <c r="AB480" s="40"/>
      <c r="AC480" s="30"/>
      <c r="AD480" s="30"/>
      <c r="AE480" s="30"/>
      <c r="AF480" s="30"/>
      <c r="AG480" s="30"/>
      <c r="AH480" s="30"/>
      <c r="AI480" s="30"/>
      <c r="AJ480" s="30"/>
      <c r="AK480" s="30"/>
      <c r="AL480" s="30"/>
      <c r="AM480" s="30"/>
      <c r="AN480" s="30"/>
      <c r="AO480" s="30"/>
      <c r="AP480" s="30"/>
      <c r="AQ480" s="30"/>
      <c r="AR480" s="30"/>
      <c r="AS480" s="30"/>
      <c r="AT480" s="30"/>
      <c r="AU480" s="30"/>
      <c r="AV480" s="30"/>
      <c r="AW480" s="30"/>
      <c r="AX480" s="30"/>
      <c r="AY480" s="30"/>
      <c r="AZ480" s="30"/>
      <c r="BA480" s="30"/>
      <c r="BB480" s="30"/>
      <c r="BC480" s="30"/>
      <c r="BD480" s="30"/>
      <c r="BE480" s="30"/>
      <c r="BF480" s="30"/>
      <c r="BG480" s="30"/>
      <c r="BH480" s="30"/>
      <c r="BI480" s="30"/>
      <c r="BJ480" s="30"/>
      <c r="BK480" s="30"/>
      <c r="BL480" s="30"/>
      <c r="BM480" s="30"/>
      <c r="BN480" s="30"/>
      <c r="BO480" s="30"/>
      <c r="BP480" s="30"/>
      <c r="BQ480" s="30"/>
      <c r="BR480" s="30"/>
      <c r="BS480" s="30"/>
      <c r="BT480" s="30"/>
      <c r="BU480" s="30"/>
      <c r="BV480" s="30"/>
      <c r="BW480" s="30"/>
      <c r="BX480" s="30"/>
      <c r="BY480" s="30"/>
      <c r="BZ480" s="30"/>
      <c r="CA480" s="30"/>
      <c r="CB480" s="30"/>
      <c r="CC480" s="30"/>
      <c r="CD480" s="30"/>
      <c r="CE480" s="30"/>
      <c r="CF480" s="30"/>
      <c r="CG480" s="30"/>
      <c r="CH480" s="30"/>
      <c r="CI480" s="30"/>
      <c r="CJ480" s="30"/>
      <c r="CK480" s="30"/>
      <c r="CL480" s="30"/>
      <c r="CM480" s="30"/>
      <c r="CN480" s="30"/>
      <c r="CO480" s="30"/>
      <c r="CP480" s="30"/>
      <c r="CQ480" s="30"/>
      <c r="CR480" s="30"/>
      <c r="CS480" s="30"/>
      <c r="CT480" s="30"/>
      <c r="CU480" s="30"/>
      <c r="CV480" s="30"/>
      <c r="CW480" s="30"/>
      <c r="CX480" s="30"/>
      <c r="CY480" s="30"/>
      <c r="CZ480" s="30"/>
      <c r="DA480" s="30"/>
      <c r="DB480" s="30"/>
      <c r="DC480" s="30"/>
      <c r="DD480" s="30"/>
      <c r="DE480" s="30"/>
      <c r="DF480" s="30"/>
      <c r="DG480" s="30"/>
      <c r="DH480" s="30"/>
      <c r="DI480" s="30"/>
      <c r="DJ480" s="30"/>
      <c r="DK480" s="30"/>
      <c r="DL480" s="30"/>
      <c r="DM480" s="30"/>
      <c r="DN480" s="30"/>
      <c r="DO480" s="30"/>
      <c r="DP480" s="30"/>
      <c r="DQ480" s="30"/>
      <c r="DR480" s="30"/>
      <c r="DS480" s="30"/>
      <c r="DT480" s="30"/>
      <c r="DU480" s="30"/>
      <c r="DV480" s="30"/>
      <c r="DW480" s="30"/>
      <c r="DX480" s="30"/>
      <c r="DY480" s="30"/>
      <c r="DZ480" s="30"/>
      <c r="EA480" s="30"/>
    </row>
    <row r="481" spans="3:131" ht="12.75">
      <c r="C481" s="24"/>
      <c r="D481" s="24"/>
      <c r="E481" s="24"/>
      <c r="F481" s="24"/>
      <c r="G481" s="24"/>
      <c r="H481" s="30"/>
      <c r="I481" s="24"/>
      <c r="J481" s="40"/>
      <c r="K481" s="24"/>
      <c r="L481" s="24"/>
      <c r="M481" s="24"/>
      <c r="N481" s="24"/>
      <c r="O481" s="24"/>
      <c r="P481" s="40"/>
      <c r="Q481" s="24"/>
      <c r="R481" s="24"/>
      <c r="S481" s="24"/>
      <c r="T481" s="24"/>
      <c r="U481" s="24"/>
      <c r="V481" s="40"/>
      <c r="W481" s="29"/>
      <c r="X481" s="40"/>
      <c r="Y481" s="40"/>
      <c r="Z481" s="40"/>
      <c r="AA481" s="40"/>
      <c r="AB481" s="40"/>
      <c r="AC481" s="30"/>
      <c r="AD481" s="30"/>
      <c r="AE481" s="30"/>
      <c r="AF481" s="30"/>
      <c r="AG481" s="30"/>
      <c r="AH481" s="30"/>
      <c r="AI481" s="30"/>
      <c r="AJ481" s="30"/>
      <c r="AK481" s="30"/>
      <c r="AL481" s="30"/>
      <c r="AM481" s="30"/>
      <c r="AN481" s="30"/>
      <c r="AO481" s="30"/>
      <c r="AP481" s="30"/>
      <c r="AQ481" s="30"/>
      <c r="AR481" s="30"/>
      <c r="AS481" s="30"/>
      <c r="AT481" s="30"/>
      <c r="AU481" s="30"/>
      <c r="AV481" s="30"/>
      <c r="AW481" s="30"/>
      <c r="AX481" s="30"/>
      <c r="AY481" s="30"/>
      <c r="AZ481" s="30"/>
      <c r="BA481" s="30"/>
      <c r="BB481" s="30"/>
      <c r="BC481" s="30"/>
      <c r="BD481" s="30"/>
      <c r="BE481" s="30"/>
      <c r="BF481" s="30"/>
      <c r="BG481" s="30"/>
      <c r="BH481" s="30"/>
      <c r="BI481" s="30"/>
      <c r="BJ481" s="30"/>
      <c r="BK481" s="30"/>
      <c r="BL481" s="30"/>
      <c r="BM481" s="30"/>
      <c r="BN481" s="30"/>
      <c r="BO481" s="30"/>
      <c r="BP481" s="30"/>
      <c r="BQ481" s="30"/>
      <c r="BR481" s="30"/>
      <c r="BS481" s="30"/>
      <c r="BT481" s="30"/>
      <c r="BU481" s="30"/>
      <c r="BV481" s="30"/>
      <c r="BW481" s="30"/>
      <c r="BX481" s="30"/>
      <c r="BY481" s="30"/>
      <c r="BZ481" s="30"/>
      <c r="CA481" s="30"/>
      <c r="CB481" s="30"/>
      <c r="CC481" s="30"/>
      <c r="CD481" s="30"/>
      <c r="CE481" s="30"/>
      <c r="CF481" s="30"/>
      <c r="CG481" s="30"/>
      <c r="CH481" s="30"/>
      <c r="CI481" s="30"/>
      <c r="CJ481" s="30"/>
      <c r="CK481" s="30"/>
      <c r="CL481" s="30"/>
      <c r="CM481" s="30"/>
      <c r="CN481" s="30"/>
      <c r="CO481" s="30"/>
      <c r="CP481" s="30"/>
      <c r="CQ481" s="30"/>
      <c r="CR481" s="30"/>
      <c r="CS481" s="30"/>
      <c r="CT481" s="30"/>
      <c r="CU481" s="30"/>
      <c r="CV481" s="30"/>
      <c r="CW481" s="30"/>
      <c r="CX481" s="30"/>
      <c r="CY481" s="30"/>
      <c r="CZ481" s="30"/>
      <c r="DA481" s="30"/>
      <c r="DB481" s="30"/>
      <c r="DC481" s="30"/>
      <c r="DD481" s="30"/>
      <c r="DE481" s="30"/>
      <c r="DF481" s="30"/>
      <c r="DG481" s="30"/>
      <c r="DH481" s="30"/>
      <c r="DI481" s="30"/>
      <c r="DJ481" s="30"/>
      <c r="DK481" s="30"/>
      <c r="DL481" s="30"/>
      <c r="DM481" s="30"/>
      <c r="DN481" s="30"/>
      <c r="DO481" s="30"/>
      <c r="DP481" s="30"/>
      <c r="DQ481" s="30"/>
      <c r="DR481" s="30"/>
      <c r="DS481" s="30"/>
      <c r="DT481" s="30"/>
      <c r="DU481" s="30"/>
      <c r="DV481" s="30"/>
      <c r="DW481" s="30"/>
      <c r="DX481" s="30"/>
      <c r="DY481" s="30"/>
      <c r="DZ481" s="30"/>
      <c r="EA481" s="30"/>
    </row>
    <row r="482" spans="3:131" ht="12.75">
      <c r="C482" s="24"/>
      <c r="D482" s="24"/>
      <c r="E482" s="24"/>
      <c r="F482" s="24"/>
      <c r="G482" s="24"/>
      <c r="H482" s="30"/>
      <c r="I482" s="24"/>
      <c r="J482" s="40"/>
      <c r="K482" s="24"/>
      <c r="L482" s="24"/>
      <c r="M482" s="24"/>
      <c r="N482" s="24"/>
      <c r="O482" s="24"/>
      <c r="P482" s="40"/>
      <c r="Q482" s="24"/>
      <c r="R482" s="24"/>
      <c r="S482" s="24"/>
      <c r="T482" s="24"/>
      <c r="U482" s="24"/>
      <c r="V482" s="40"/>
      <c r="W482" s="29"/>
      <c r="X482" s="40"/>
      <c r="Y482" s="40"/>
      <c r="Z482" s="40"/>
      <c r="AA482" s="40"/>
      <c r="AB482" s="40"/>
      <c r="AC482" s="30"/>
      <c r="AD482" s="30"/>
      <c r="AE482" s="30"/>
      <c r="AF482" s="30"/>
      <c r="AG482" s="30"/>
      <c r="AH482" s="30"/>
      <c r="AI482" s="30"/>
      <c r="AJ482" s="30"/>
      <c r="AK482" s="30"/>
      <c r="AL482" s="30"/>
      <c r="AM482" s="30"/>
      <c r="AN482" s="30"/>
      <c r="AO482" s="30"/>
      <c r="AP482" s="30"/>
      <c r="AQ482" s="30"/>
      <c r="AR482" s="30"/>
      <c r="AS482" s="30"/>
      <c r="AT482" s="30"/>
      <c r="AU482" s="30"/>
      <c r="AV482" s="30"/>
      <c r="AW482" s="30"/>
      <c r="AX482" s="30"/>
      <c r="AY482" s="30"/>
      <c r="AZ482" s="30"/>
      <c r="BA482" s="30"/>
      <c r="BB482" s="30"/>
      <c r="BC482" s="30"/>
      <c r="BD482" s="30"/>
      <c r="BE482" s="30"/>
      <c r="BF482" s="30"/>
      <c r="BG482" s="30"/>
      <c r="BH482" s="30"/>
      <c r="BI482" s="30"/>
      <c r="BJ482" s="30"/>
      <c r="BK482" s="30"/>
      <c r="BL482" s="30"/>
      <c r="BM482" s="30"/>
      <c r="BN482" s="30"/>
      <c r="BO482" s="30"/>
      <c r="BP482" s="30"/>
      <c r="BQ482" s="30"/>
      <c r="BR482" s="30"/>
      <c r="BS482" s="30"/>
      <c r="BT482" s="30"/>
      <c r="BU482" s="30"/>
      <c r="BV482" s="30"/>
      <c r="BW482" s="30"/>
      <c r="BX482" s="30"/>
      <c r="BY482" s="30"/>
      <c r="BZ482" s="30"/>
      <c r="CA482" s="30"/>
      <c r="CB482" s="30"/>
      <c r="CC482" s="30"/>
      <c r="CD482" s="30"/>
      <c r="CE482" s="30"/>
      <c r="CF482" s="30"/>
      <c r="CG482" s="30"/>
      <c r="CH482" s="30"/>
      <c r="CI482" s="30"/>
      <c r="CJ482" s="30"/>
      <c r="CK482" s="30"/>
      <c r="CL482" s="30"/>
      <c r="CM482" s="30"/>
      <c r="CN482" s="30"/>
      <c r="CO482" s="30"/>
      <c r="CP482" s="30"/>
      <c r="CQ482" s="30"/>
      <c r="CR482" s="30"/>
      <c r="CS482" s="30"/>
      <c r="CT482" s="30"/>
      <c r="CU482" s="30"/>
      <c r="CV482" s="30"/>
      <c r="CW482" s="30"/>
      <c r="CX482" s="30"/>
      <c r="CY482" s="30"/>
      <c r="CZ482" s="30"/>
      <c r="DA482" s="30"/>
      <c r="DB482" s="30"/>
      <c r="DC482" s="30"/>
      <c r="DD482" s="30"/>
      <c r="DE482" s="30"/>
      <c r="DF482" s="30"/>
      <c r="DG482" s="30"/>
      <c r="DH482" s="30"/>
      <c r="DI482" s="30"/>
      <c r="DJ482" s="30"/>
      <c r="DK482" s="30"/>
      <c r="DL482" s="30"/>
      <c r="DM482" s="30"/>
      <c r="DN482" s="30"/>
      <c r="DO482" s="30"/>
      <c r="DP482" s="30"/>
      <c r="DQ482" s="30"/>
      <c r="DR482" s="30"/>
      <c r="DS482" s="30"/>
      <c r="DT482" s="30"/>
      <c r="DU482" s="30"/>
      <c r="DV482" s="30"/>
      <c r="DW482" s="30"/>
      <c r="DX482" s="30"/>
      <c r="DY482" s="30"/>
      <c r="DZ482" s="30"/>
      <c r="EA482" s="30"/>
    </row>
    <row r="483" spans="3:131" ht="12.75">
      <c r="C483" s="24"/>
      <c r="D483" s="24"/>
      <c r="E483" s="24"/>
      <c r="F483" s="24"/>
      <c r="G483" s="24"/>
      <c r="H483" s="30"/>
      <c r="I483" s="24"/>
      <c r="J483" s="40"/>
      <c r="K483" s="24"/>
      <c r="L483" s="24"/>
      <c r="M483" s="24"/>
      <c r="N483" s="24"/>
      <c r="O483" s="24"/>
      <c r="P483" s="40"/>
      <c r="Q483" s="24"/>
      <c r="R483" s="24"/>
      <c r="S483" s="24"/>
      <c r="T483" s="24"/>
      <c r="U483" s="24"/>
      <c r="V483" s="40"/>
      <c r="W483" s="29"/>
      <c r="X483" s="40"/>
      <c r="Y483" s="40"/>
      <c r="Z483" s="40"/>
      <c r="AA483" s="40"/>
      <c r="AB483" s="40"/>
      <c r="AC483" s="30"/>
      <c r="AD483" s="30"/>
      <c r="AE483" s="30"/>
      <c r="AF483" s="30"/>
      <c r="AG483" s="30"/>
      <c r="AH483" s="30"/>
      <c r="AI483" s="30"/>
      <c r="AJ483" s="30"/>
      <c r="AK483" s="30"/>
      <c r="AL483" s="30"/>
      <c r="AM483" s="30"/>
      <c r="AN483" s="30"/>
      <c r="AO483" s="30"/>
      <c r="AP483" s="30"/>
      <c r="AQ483" s="30"/>
      <c r="AR483" s="30"/>
      <c r="AS483" s="30"/>
      <c r="AT483" s="30"/>
      <c r="AU483" s="30"/>
      <c r="AV483" s="30"/>
      <c r="AW483" s="30"/>
      <c r="AX483" s="30"/>
      <c r="AY483" s="30"/>
      <c r="AZ483" s="30"/>
      <c r="BA483" s="30"/>
      <c r="BB483" s="30"/>
      <c r="BC483" s="30"/>
      <c r="BD483" s="30"/>
      <c r="BE483" s="30"/>
      <c r="BF483" s="30"/>
      <c r="BG483" s="30"/>
      <c r="BH483" s="30"/>
      <c r="BI483" s="30"/>
      <c r="BJ483" s="30"/>
      <c r="BK483" s="30"/>
      <c r="BL483" s="30"/>
      <c r="BM483" s="30"/>
      <c r="BN483" s="30"/>
      <c r="BO483" s="30"/>
      <c r="BP483" s="30"/>
      <c r="BQ483" s="30"/>
      <c r="BR483" s="30"/>
      <c r="BS483" s="30"/>
      <c r="BT483" s="30"/>
      <c r="BU483" s="30"/>
      <c r="BV483" s="30"/>
      <c r="BW483" s="30"/>
      <c r="BX483" s="30"/>
      <c r="BY483" s="30"/>
      <c r="BZ483" s="30"/>
      <c r="CA483" s="30"/>
      <c r="CB483" s="30"/>
      <c r="CC483" s="30"/>
      <c r="CD483" s="30"/>
      <c r="CE483" s="30"/>
      <c r="CF483" s="30"/>
      <c r="CG483" s="30"/>
      <c r="CH483" s="30"/>
      <c r="CI483" s="30"/>
      <c r="CJ483" s="30"/>
      <c r="CK483" s="30"/>
      <c r="CL483" s="30"/>
      <c r="CM483" s="30"/>
      <c r="CN483" s="30"/>
      <c r="CO483" s="30"/>
      <c r="CP483" s="30"/>
      <c r="CQ483" s="30"/>
      <c r="CR483" s="30"/>
      <c r="CS483" s="30"/>
      <c r="CT483" s="30"/>
      <c r="CU483" s="30"/>
      <c r="CV483" s="30"/>
      <c r="CW483" s="30"/>
      <c r="CX483" s="30"/>
      <c r="CY483" s="30"/>
      <c r="CZ483" s="30"/>
      <c r="DA483" s="30"/>
      <c r="DB483" s="30"/>
      <c r="DC483" s="30"/>
      <c r="DD483" s="30"/>
      <c r="DE483" s="30"/>
      <c r="DF483" s="30"/>
      <c r="DG483" s="30"/>
      <c r="DH483" s="30"/>
      <c r="DI483" s="30"/>
      <c r="DJ483" s="30"/>
      <c r="DK483" s="30"/>
      <c r="DL483" s="30"/>
      <c r="DM483" s="30"/>
      <c r="DN483" s="30"/>
      <c r="DO483" s="30"/>
      <c r="DP483" s="30"/>
      <c r="DQ483" s="30"/>
      <c r="DR483" s="30"/>
      <c r="DS483" s="30"/>
      <c r="DT483" s="30"/>
      <c r="DU483" s="30"/>
      <c r="DV483" s="30"/>
      <c r="DW483" s="30"/>
      <c r="DX483" s="30"/>
      <c r="DY483" s="30"/>
      <c r="DZ483" s="30"/>
      <c r="EA483" s="30"/>
    </row>
    <row r="484" spans="3:131" ht="12.75">
      <c r="C484" s="24"/>
      <c r="D484" s="24"/>
      <c r="E484" s="24"/>
      <c r="F484" s="24"/>
      <c r="G484" s="24"/>
      <c r="H484" s="30"/>
      <c r="I484" s="24"/>
      <c r="J484" s="40"/>
      <c r="K484" s="24"/>
      <c r="L484" s="24"/>
      <c r="M484" s="24"/>
      <c r="N484" s="24"/>
      <c r="O484" s="24"/>
      <c r="P484" s="40"/>
      <c r="Q484" s="24"/>
      <c r="R484" s="24"/>
      <c r="S484" s="24"/>
      <c r="T484" s="24"/>
      <c r="U484" s="24"/>
      <c r="V484" s="40"/>
      <c r="W484" s="29"/>
      <c r="X484" s="40"/>
      <c r="Y484" s="40"/>
      <c r="Z484" s="40"/>
      <c r="AA484" s="40"/>
      <c r="AB484" s="40"/>
      <c r="AC484" s="30"/>
      <c r="AD484" s="30"/>
      <c r="AE484" s="30"/>
      <c r="AF484" s="30"/>
      <c r="AG484" s="30"/>
      <c r="AH484" s="30"/>
      <c r="AI484" s="30"/>
      <c r="AJ484" s="30"/>
      <c r="AK484" s="30"/>
      <c r="AL484" s="30"/>
      <c r="AM484" s="30"/>
      <c r="AN484" s="30"/>
      <c r="AO484" s="30"/>
      <c r="AP484" s="30"/>
      <c r="AQ484" s="30"/>
      <c r="AR484" s="30"/>
      <c r="AS484" s="30"/>
      <c r="AT484" s="30"/>
      <c r="AU484" s="30"/>
      <c r="AV484" s="30"/>
      <c r="AW484" s="30"/>
      <c r="AX484" s="30"/>
      <c r="AY484" s="30"/>
      <c r="AZ484" s="30"/>
      <c r="BA484" s="30"/>
      <c r="BB484" s="30"/>
      <c r="BC484" s="30"/>
      <c r="BD484" s="30"/>
      <c r="BE484" s="30"/>
      <c r="BF484" s="30"/>
      <c r="BG484" s="30"/>
      <c r="BH484" s="30"/>
      <c r="BI484" s="30"/>
      <c r="BJ484" s="30"/>
      <c r="BK484" s="30"/>
      <c r="BL484" s="30"/>
      <c r="BM484" s="30"/>
      <c r="BN484" s="30"/>
      <c r="BO484" s="30"/>
      <c r="BP484" s="30"/>
      <c r="BQ484" s="30"/>
      <c r="BR484" s="30"/>
      <c r="BS484" s="30"/>
      <c r="BT484" s="30"/>
      <c r="BU484" s="30"/>
      <c r="BV484" s="30"/>
      <c r="BW484" s="30"/>
      <c r="BX484" s="30"/>
      <c r="BY484" s="30"/>
      <c r="BZ484" s="30"/>
      <c r="CA484" s="30"/>
      <c r="CB484" s="30"/>
      <c r="CC484" s="30"/>
      <c r="CD484" s="30"/>
      <c r="CE484" s="30"/>
      <c r="CF484" s="30"/>
      <c r="CG484" s="30"/>
      <c r="CH484" s="30"/>
      <c r="CI484" s="30"/>
      <c r="CJ484" s="30"/>
      <c r="CK484" s="30"/>
      <c r="CL484" s="30"/>
      <c r="CM484" s="30"/>
      <c r="CN484" s="30"/>
      <c r="CO484" s="30"/>
      <c r="CP484" s="30"/>
      <c r="CQ484" s="30"/>
      <c r="CR484" s="30"/>
      <c r="CS484" s="30"/>
      <c r="CT484" s="30"/>
      <c r="CU484" s="30"/>
      <c r="CV484" s="30"/>
      <c r="CW484" s="30"/>
      <c r="CX484" s="30"/>
      <c r="CY484" s="30"/>
      <c r="CZ484" s="30"/>
      <c r="DA484" s="30"/>
      <c r="DB484" s="30"/>
      <c r="DC484" s="30"/>
      <c r="DD484" s="30"/>
      <c r="DE484" s="30"/>
      <c r="DF484" s="30"/>
      <c r="DG484" s="30"/>
      <c r="DH484" s="30"/>
      <c r="DI484" s="30"/>
      <c r="DJ484" s="30"/>
      <c r="DK484" s="30"/>
      <c r="DL484" s="30"/>
      <c r="DM484" s="30"/>
      <c r="DN484" s="30"/>
      <c r="DO484" s="30"/>
      <c r="DP484" s="30"/>
      <c r="DQ484" s="30"/>
      <c r="DR484" s="30"/>
      <c r="DS484" s="30"/>
      <c r="DT484" s="30"/>
      <c r="DU484" s="30"/>
      <c r="DV484" s="30"/>
      <c r="DW484" s="30"/>
      <c r="DX484" s="30"/>
      <c r="DY484" s="30"/>
      <c r="DZ484" s="30"/>
      <c r="EA484" s="30"/>
    </row>
    <row r="485" spans="3:131" ht="12.75">
      <c r="C485" s="24"/>
      <c r="D485" s="24"/>
      <c r="E485" s="24"/>
      <c r="F485" s="24"/>
      <c r="G485" s="24"/>
      <c r="H485" s="30"/>
      <c r="I485" s="24"/>
      <c r="J485" s="40"/>
      <c r="K485" s="24"/>
      <c r="L485" s="24"/>
      <c r="M485" s="24"/>
      <c r="N485" s="24"/>
      <c r="O485" s="24"/>
      <c r="P485" s="40"/>
      <c r="Q485" s="24"/>
      <c r="R485" s="24"/>
      <c r="S485" s="24"/>
      <c r="T485" s="24"/>
      <c r="U485" s="24"/>
      <c r="V485" s="40"/>
      <c r="W485" s="29"/>
      <c r="X485" s="40"/>
      <c r="Y485" s="40"/>
      <c r="Z485" s="40"/>
      <c r="AA485" s="40"/>
      <c r="AB485" s="40"/>
      <c r="AC485" s="30"/>
      <c r="AD485" s="30"/>
      <c r="AE485" s="30"/>
      <c r="AF485" s="30"/>
      <c r="AG485" s="30"/>
      <c r="AH485" s="30"/>
      <c r="AI485" s="30"/>
      <c r="AJ485" s="30"/>
      <c r="AK485" s="30"/>
      <c r="AL485" s="30"/>
      <c r="AM485" s="30"/>
      <c r="AN485" s="30"/>
      <c r="AO485" s="30"/>
      <c r="AP485" s="30"/>
      <c r="AQ485" s="30"/>
      <c r="AR485" s="30"/>
      <c r="AS485" s="30"/>
      <c r="AT485" s="30"/>
      <c r="AU485" s="30"/>
      <c r="AV485" s="30"/>
      <c r="AW485" s="30"/>
      <c r="AX485" s="30"/>
      <c r="AY485" s="30"/>
      <c r="AZ485" s="30"/>
      <c r="BA485" s="30"/>
      <c r="BB485" s="30"/>
      <c r="BC485" s="30"/>
      <c r="BD485" s="30"/>
      <c r="BE485" s="30"/>
      <c r="BF485" s="30"/>
      <c r="BG485" s="30"/>
      <c r="BH485" s="30"/>
      <c r="BI485" s="30"/>
      <c r="BJ485" s="30"/>
      <c r="BK485" s="30"/>
      <c r="BL485" s="30"/>
      <c r="BM485" s="30"/>
      <c r="BN485" s="30"/>
      <c r="BO485" s="30"/>
      <c r="BP485" s="30"/>
      <c r="BQ485" s="30"/>
      <c r="BR485" s="30"/>
      <c r="BS485" s="30"/>
      <c r="BT485" s="30"/>
      <c r="BU485" s="30"/>
      <c r="BV485" s="30"/>
      <c r="BW485" s="30"/>
      <c r="BX485" s="30"/>
      <c r="BY485" s="30"/>
      <c r="BZ485" s="30"/>
      <c r="CA485" s="30"/>
      <c r="CB485" s="30"/>
      <c r="CC485" s="30"/>
      <c r="CD485" s="30"/>
      <c r="CE485" s="30"/>
      <c r="CF485" s="30"/>
      <c r="CG485" s="30"/>
      <c r="CH485" s="30"/>
      <c r="CI485" s="30"/>
      <c r="CJ485" s="30"/>
      <c r="CK485" s="30"/>
      <c r="CL485" s="30"/>
      <c r="CM485" s="30"/>
      <c r="CN485" s="30"/>
      <c r="CO485" s="30"/>
      <c r="CP485" s="30"/>
      <c r="CQ485" s="30"/>
      <c r="CR485" s="30"/>
      <c r="CS485" s="30"/>
      <c r="CT485" s="30"/>
      <c r="CU485" s="30"/>
      <c r="CV485" s="30"/>
      <c r="CW485" s="30"/>
      <c r="CX485" s="30"/>
      <c r="CY485" s="30"/>
      <c r="CZ485" s="30"/>
      <c r="DA485" s="30"/>
      <c r="DB485" s="30"/>
      <c r="DC485" s="30"/>
      <c r="DD485" s="30"/>
      <c r="DE485" s="30"/>
      <c r="DF485" s="30"/>
      <c r="DG485" s="30"/>
      <c r="DH485" s="30"/>
      <c r="DI485" s="30"/>
      <c r="DJ485" s="30"/>
      <c r="DK485" s="30"/>
      <c r="DL485" s="30"/>
      <c r="DM485" s="30"/>
      <c r="DN485" s="30"/>
      <c r="DO485" s="30"/>
      <c r="DP485" s="30"/>
      <c r="DQ485" s="30"/>
      <c r="DR485" s="30"/>
      <c r="DS485" s="30"/>
      <c r="DT485" s="30"/>
      <c r="DU485" s="30"/>
      <c r="DV485" s="30"/>
      <c r="DW485" s="30"/>
      <c r="DX485" s="30"/>
      <c r="DY485" s="30"/>
      <c r="DZ485" s="30"/>
      <c r="EA485" s="30"/>
    </row>
    <row r="486" spans="3:131" ht="12.75">
      <c r="C486" s="24"/>
      <c r="D486" s="24"/>
      <c r="E486" s="24"/>
      <c r="F486" s="24"/>
      <c r="G486" s="24"/>
      <c r="H486" s="30"/>
      <c r="I486" s="24"/>
      <c r="J486" s="40"/>
      <c r="K486" s="24"/>
      <c r="L486" s="24"/>
      <c r="M486" s="24"/>
      <c r="N486" s="24"/>
      <c r="O486" s="24"/>
      <c r="P486" s="40"/>
      <c r="Q486" s="24"/>
      <c r="R486" s="24"/>
      <c r="S486" s="24"/>
      <c r="T486" s="24"/>
      <c r="U486" s="24"/>
      <c r="V486" s="40"/>
      <c r="W486" s="29"/>
      <c r="X486" s="40"/>
      <c r="Y486" s="40"/>
      <c r="Z486" s="40"/>
      <c r="AA486" s="40"/>
      <c r="AB486" s="40"/>
      <c r="AC486" s="30"/>
      <c r="AD486" s="30"/>
      <c r="AE486" s="30"/>
      <c r="AF486" s="30"/>
      <c r="AG486" s="30"/>
      <c r="AH486" s="30"/>
      <c r="AI486" s="30"/>
      <c r="AJ486" s="30"/>
      <c r="AK486" s="30"/>
      <c r="AL486" s="30"/>
      <c r="AM486" s="30"/>
      <c r="AN486" s="30"/>
      <c r="AO486" s="30"/>
      <c r="AP486" s="30"/>
      <c r="AQ486" s="30"/>
      <c r="AR486" s="30"/>
      <c r="AS486" s="30"/>
      <c r="AT486" s="30"/>
      <c r="AU486" s="30"/>
      <c r="AV486" s="30"/>
      <c r="AW486" s="30"/>
      <c r="AX486" s="30"/>
      <c r="AY486" s="30"/>
      <c r="AZ486" s="30"/>
      <c r="BA486" s="30"/>
      <c r="BB486" s="30"/>
      <c r="BC486" s="30"/>
      <c r="BD486" s="30"/>
      <c r="BE486" s="30"/>
      <c r="BF486" s="30"/>
      <c r="BG486" s="30"/>
      <c r="BH486" s="30"/>
      <c r="BI486" s="30"/>
      <c r="BJ486" s="30"/>
      <c r="BK486" s="30"/>
      <c r="BL486" s="30"/>
      <c r="BM486" s="30"/>
      <c r="BN486" s="30"/>
      <c r="BO486" s="30"/>
      <c r="BP486" s="30"/>
      <c r="BQ486" s="30"/>
      <c r="BR486" s="30"/>
      <c r="BS486" s="30"/>
      <c r="BT486" s="30"/>
      <c r="BU486" s="30"/>
      <c r="BV486" s="30"/>
      <c r="BW486" s="30"/>
      <c r="BX486" s="30"/>
      <c r="BY486" s="30"/>
      <c r="BZ486" s="30"/>
      <c r="CA486" s="30"/>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0"/>
      <c r="DZ486" s="30"/>
      <c r="EA486" s="30"/>
    </row>
    <row r="487" spans="3:131" ht="12.75">
      <c r="C487" s="24"/>
      <c r="D487" s="24"/>
      <c r="E487" s="24"/>
      <c r="F487" s="24"/>
      <c r="G487" s="24"/>
      <c r="H487" s="30"/>
      <c r="I487" s="24"/>
      <c r="J487" s="40"/>
      <c r="K487" s="24"/>
      <c r="L487" s="24"/>
      <c r="M487" s="24"/>
      <c r="N487" s="24"/>
      <c r="O487" s="24"/>
      <c r="P487" s="40"/>
      <c r="Q487" s="24"/>
      <c r="R487" s="24"/>
      <c r="S487" s="24"/>
      <c r="T487" s="24"/>
      <c r="U487" s="24"/>
      <c r="V487" s="40"/>
      <c r="W487" s="29"/>
      <c r="X487" s="40"/>
      <c r="Y487" s="40"/>
      <c r="Z487" s="40"/>
      <c r="AA487" s="40"/>
      <c r="AB487" s="40"/>
      <c r="AC487" s="30"/>
      <c r="AD487" s="30"/>
      <c r="AE487" s="30"/>
      <c r="AF487" s="30"/>
      <c r="AG487" s="30"/>
      <c r="AH487" s="30"/>
      <c r="AI487" s="30"/>
      <c r="AJ487" s="30"/>
      <c r="AK487" s="30"/>
      <c r="AL487" s="30"/>
      <c r="AM487" s="30"/>
      <c r="AN487" s="30"/>
      <c r="AO487" s="30"/>
      <c r="AP487" s="30"/>
      <c r="AQ487" s="30"/>
      <c r="AR487" s="30"/>
      <c r="AS487" s="30"/>
      <c r="AT487" s="30"/>
      <c r="AU487" s="30"/>
      <c r="AV487" s="30"/>
      <c r="AW487" s="30"/>
      <c r="AX487" s="30"/>
      <c r="AY487" s="30"/>
      <c r="AZ487" s="30"/>
      <c r="BA487" s="30"/>
      <c r="BB487" s="30"/>
      <c r="BC487" s="30"/>
      <c r="BD487" s="30"/>
      <c r="BE487" s="30"/>
      <c r="BF487" s="30"/>
      <c r="BG487" s="30"/>
      <c r="BH487" s="30"/>
      <c r="BI487" s="30"/>
      <c r="BJ487" s="30"/>
      <c r="BK487" s="30"/>
      <c r="BL487" s="30"/>
      <c r="BM487" s="30"/>
      <c r="BN487" s="30"/>
      <c r="BO487" s="30"/>
      <c r="BP487" s="30"/>
      <c r="BQ487" s="30"/>
      <c r="BR487" s="30"/>
      <c r="BS487" s="30"/>
      <c r="BT487" s="30"/>
      <c r="BU487" s="30"/>
      <c r="BV487" s="30"/>
      <c r="BW487" s="30"/>
      <c r="BX487" s="30"/>
      <c r="BY487" s="30"/>
      <c r="BZ487" s="30"/>
      <c r="CA487" s="30"/>
      <c r="CB487" s="30"/>
      <c r="CC487" s="30"/>
      <c r="CD487" s="30"/>
      <c r="CE487" s="30"/>
      <c r="CF487" s="30"/>
      <c r="CG487" s="30"/>
      <c r="CH487" s="30"/>
      <c r="CI487" s="30"/>
      <c r="CJ487" s="30"/>
      <c r="CK487" s="30"/>
      <c r="CL487" s="30"/>
      <c r="CM487" s="30"/>
      <c r="CN487" s="30"/>
      <c r="CO487" s="30"/>
      <c r="CP487" s="30"/>
      <c r="CQ487" s="30"/>
      <c r="CR487" s="30"/>
      <c r="CS487" s="30"/>
      <c r="CT487" s="30"/>
      <c r="CU487" s="30"/>
      <c r="CV487" s="30"/>
      <c r="CW487" s="30"/>
      <c r="CX487" s="30"/>
      <c r="CY487" s="30"/>
      <c r="CZ487" s="30"/>
      <c r="DA487" s="30"/>
      <c r="DB487" s="30"/>
      <c r="DC487" s="30"/>
      <c r="DD487" s="30"/>
      <c r="DE487" s="30"/>
      <c r="DF487" s="30"/>
      <c r="DG487" s="30"/>
      <c r="DH487" s="30"/>
      <c r="DI487" s="30"/>
      <c r="DJ487" s="30"/>
      <c r="DK487" s="30"/>
      <c r="DL487" s="30"/>
      <c r="DM487" s="30"/>
      <c r="DN487" s="30"/>
      <c r="DO487" s="30"/>
      <c r="DP487" s="30"/>
      <c r="DQ487" s="30"/>
      <c r="DR487" s="30"/>
      <c r="DS487" s="30"/>
      <c r="DT487" s="30"/>
      <c r="DU487" s="30"/>
      <c r="DV487" s="30"/>
      <c r="DW487" s="30"/>
      <c r="DX487" s="30"/>
      <c r="DY487" s="30"/>
      <c r="DZ487" s="30"/>
      <c r="EA487" s="30"/>
    </row>
    <row r="488" spans="3:131" ht="12.75">
      <c r="C488" s="24"/>
      <c r="D488" s="24"/>
      <c r="E488" s="24"/>
      <c r="F488" s="24"/>
      <c r="G488" s="24"/>
      <c r="H488" s="30"/>
      <c r="I488" s="24"/>
      <c r="J488" s="40"/>
      <c r="K488" s="24"/>
      <c r="L488" s="24"/>
      <c r="M488" s="24"/>
      <c r="N488" s="24"/>
      <c r="O488" s="24"/>
      <c r="P488" s="40"/>
      <c r="Q488" s="24"/>
      <c r="R488" s="24"/>
      <c r="S488" s="24"/>
      <c r="T488" s="24"/>
      <c r="U488" s="24"/>
      <c r="V488" s="40"/>
      <c r="W488" s="29"/>
      <c r="X488" s="40"/>
      <c r="Y488" s="40"/>
      <c r="Z488" s="40"/>
      <c r="AA488" s="40"/>
      <c r="AB488" s="40"/>
      <c r="AC488" s="30"/>
      <c r="AD488" s="30"/>
      <c r="AE488" s="30"/>
      <c r="AF488" s="30"/>
      <c r="AG488" s="30"/>
      <c r="AH488" s="30"/>
      <c r="AI488" s="30"/>
      <c r="AJ488" s="30"/>
      <c r="AK488" s="30"/>
      <c r="AL488" s="30"/>
      <c r="AM488" s="30"/>
      <c r="AN488" s="30"/>
      <c r="AO488" s="30"/>
      <c r="AP488" s="30"/>
      <c r="AQ488" s="30"/>
      <c r="AR488" s="30"/>
      <c r="AS488" s="30"/>
      <c r="AT488" s="30"/>
      <c r="AU488" s="30"/>
      <c r="AV488" s="30"/>
      <c r="AW488" s="30"/>
      <c r="AX488" s="30"/>
      <c r="AY488" s="30"/>
      <c r="AZ488" s="30"/>
      <c r="BA488" s="30"/>
      <c r="BB488" s="30"/>
      <c r="BC488" s="30"/>
      <c r="BD488" s="30"/>
      <c r="BE488" s="30"/>
      <c r="BF488" s="30"/>
      <c r="BG488" s="30"/>
      <c r="BH488" s="30"/>
      <c r="BI488" s="30"/>
      <c r="BJ488" s="30"/>
      <c r="BK488" s="30"/>
      <c r="BL488" s="30"/>
      <c r="BM488" s="30"/>
      <c r="BN488" s="30"/>
      <c r="BO488" s="30"/>
      <c r="BP488" s="30"/>
      <c r="BQ488" s="30"/>
      <c r="BR488" s="30"/>
      <c r="BS488" s="30"/>
      <c r="BT488" s="30"/>
      <c r="BU488" s="30"/>
      <c r="BV488" s="30"/>
      <c r="BW488" s="30"/>
      <c r="BX488" s="30"/>
      <c r="BY488" s="30"/>
      <c r="BZ488" s="30"/>
      <c r="CA488" s="30"/>
      <c r="CB488" s="30"/>
      <c r="CC488" s="30"/>
      <c r="CD488" s="30"/>
      <c r="CE488" s="30"/>
      <c r="CF488" s="30"/>
      <c r="CG488" s="30"/>
      <c r="CH488" s="30"/>
      <c r="CI488" s="30"/>
      <c r="CJ488" s="30"/>
      <c r="CK488" s="30"/>
      <c r="CL488" s="30"/>
      <c r="CM488" s="30"/>
      <c r="CN488" s="30"/>
      <c r="CO488" s="30"/>
      <c r="CP488" s="30"/>
      <c r="CQ488" s="30"/>
      <c r="CR488" s="30"/>
      <c r="CS488" s="30"/>
      <c r="CT488" s="30"/>
      <c r="CU488" s="30"/>
      <c r="CV488" s="30"/>
      <c r="CW488" s="30"/>
      <c r="CX488" s="30"/>
      <c r="CY488" s="30"/>
      <c r="CZ488" s="30"/>
      <c r="DA488" s="30"/>
      <c r="DB488" s="30"/>
      <c r="DC488" s="30"/>
      <c r="DD488" s="30"/>
      <c r="DE488" s="30"/>
      <c r="DF488" s="30"/>
      <c r="DG488" s="30"/>
      <c r="DH488" s="30"/>
      <c r="DI488" s="30"/>
      <c r="DJ488" s="30"/>
      <c r="DK488" s="30"/>
      <c r="DL488" s="30"/>
      <c r="DM488" s="30"/>
      <c r="DN488" s="30"/>
      <c r="DO488" s="30"/>
      <c r="DP488" s="30"/>
      <c r="DQ488" s="30"/>
      <c r="DR488" s="30"/>
      <c r="DS488" s="30"/>
      <c r="DT488" s="30"/>
      <c r="DU488" s="30"/>
      <c r="DV488" s="30"/>
      <c r="DW488" s="30"/>
      <c r="DX488" s="30"/>
      <c r="DY488" s="30"/>
      <c r="DZ488" s="30"/>
      <c r="EA488" s="30"/>
    </row>
    <row r="489" spans="3:131" ht="12.75">
      <c r="C489" s="24"/>
      <c r="D489" s="24"/>
      <c r="E489" s="24"/>
      <c r="F489" s="24"/>
      <c r="G489" s="24"/>
      <c r="H489" s="30"/>
      <c r="I489" s="24"/>
      <c r="J489" s="40"/>
      <c r="K489" s="24"/>
      <c r="L489" s="24"/>
      <c r="M489" s="24"/>
      <c r="N489" s="24"/>
      <c r="O489" s="24"/>
      <c r="P489" s="40"/>
      <c r="Q489" s="24"/>
      <c r="R489" s="24"/>
      <c r="S489" s="24"/>
      <c r="T489" s="24"/>
      <c r="U489" s="24"/>
      <c r="V489" s="40"/>
      <c r="W489" s="29"/>
      <c r="X489" s="40"/>
      <c r="Y489" s="40"/>
      <c r="Z489" s="40"/>
      <c r="AA489" s="40"/>
      <c r="AB489" s="40"/>
      <c r="AC489" s="30"/>
      <c r="AD489" s="30"/>
      <c r="AE489" s="30"/>
      <c r="AF489" s="30"/>
      <c r="AG489" s="30"/>
      <c r="AH489" s="30"/>
      <c r="AI489" s="30"/>
      <c r="AJ489" s="30"/>
      <c r="AK489" s="30"/>
      <c r="AL489" s="30"/>
      <c r="AM489" s="30"/>
      <c r="AN489" s="30"/>
      <c r="AO489" s="30"/>
      <c r="AP489" s="30"/>
      <c r="AQ489" s="30"/>
      <c r="AR489" s="30"/>
      <c r="AS489" s="30"/>
      <c r="AT489" s="30"/>
      <c r="AU489" s="30"/>
      <c r="AV489" s="30"/>
      <c r="AW489" s="30"/>
      <c r="AX489" s="30"/>
      <c r="AY489" s="30"/>
      <c r="AZ489" s="30"/>
      <c r="BA489" s="30"/>
      <c r="BB489" s="30"/>
      <c r="BC489" s="30"/>
      <c r="BD489" s="30"/>
      <c r="BE489" s="30"/>
      <c r="BF489" s="30"/>
      <c r="BG489" s="30"/>
      <c r="BH489" s="30"/>
      <c r="BI489" s="30"/>
      <c r="BJ489" s="30"/>
      <c r="BK489" s="30"/>
      <c r="BL489" s="30"/>
      <c r="BM489" s="30"/>
      <c r="BN489" s="30"/>
      <c r="BO489" s="30"/>
      <c r="BP489" s="30"/>
      <c r="BQ489" s="30"/>
      <c r="BR489" s="30"/>
      <c r="BS489" s="30"/>
      <c r="BT489" s="30"/>
      <c r="BU489" s="30"/>
      <c r="BV489" s="30"/>
      <c r="BW489" s="30"/>
      <c r="BX489" s="30"/>
      <c r="BY489" s="30"/>
      <c r="BZ489" s="30"/>
      <c r="CA489" s="30"/>
      <c r="CB489" s="30"/>
      <c r="CC489" s="30"/>
      <c r="CD489" s="30"/>
      <c r="CE489" s="30"/>
      <c r="CF489" s="30"/>
      <c r="CG489" s="30"/>
      <c r="CH489" s="30"/>
      <c r="CI489" s="30"/>
      <c r="CJ489" s="30"/>
      <c r="CK489" s="30"/>
      <c r="CL489" s="30"/>
      <c r="CM489" s="30"/>
      <c r="CN489" s="30"/>
      <c r="CO489" s="30"/>
      <c r="CP489" s="30"/>
      <c r="CQ489" s="30"/>
      <c r="CR489" s="30"/>
      <c r="CS489" s="30"/>
      <c r="CT489" s="30"/>
      <c r="CU489" s="30"/>
      <c r="CV489" s="30"/>
      <c r="CW489" s="30"/>
      <c r="CX489" s="30"/>
      <c r="CY489" s="30"/>
      <c r="CZ489" s="30"/>
      <c r="DA489" s="30"/>
      <c r="DB489" s="30"/>
      <c r="DC489" s="30"/>
      <c r="DD489" s="30"/>
      <c r="DE489" s="30"/>
      <c r="DF489" s="30"/>
      <c r="DG489" s="30"/>
      <c r="DH489" s="30"/>
      <c r="DI489" s="30"/>
      <c r="DJ489" s="30"/>
      <c r="DK489" s="30"/>
      <c r="DL489" s="30"/>
      <c r="DM489" s="30"/>
      <c r="DN489" s="30"/>
      <c r="DO489" s="30"/>
      <c r="DP489" s="30"/>
      <c r="DQ489" s="30"/>
      <c r="DR489" s="30"/>
      <c r="DS489" s="30"/>
      <c r="DT489" s="30"/>
      <c r="DU489" s="30"/>
      <c r="DV489" s="30"/>
      <c r="DW489" s="30"/>
      <c r="DX489" s="30"/>
      <c r="DY489" s="30"/>
      <c r="DZ489" s="30"/>
      <c r="EA489" s="30"/>
    </row>
    <row r="490" spans="3:131" ht="12.75">
      <c r="C490" s="24"/>
      <c r="D490" s="24"/>
      <c r="E490" s="24"/>
      <c r="F490" s="24"/>
      <c r="G490" s="24"/>
      <c r="H490" s="30"/>
      <c r="I490" s="24"/>
      <c r="J490" s="40"/>
      <c r="K490" s="24"/>
      <c r="L490" s="24"/>
      <c r="M490" s="24"/>
      <c r="N490" s="24"/>
      <c r="O490" s="24"/>
      <c r="P490" s="40"/>
      <c r="Q490" s="24"/>
      <c r="R490" s="24"/>
      <c r="S490" s="24"/>
      <c r="T490" s="24"/>
      <c r="U490" s="24"/>
      <c r="V490" s="40"/>
      <c r="W490" s="29"/>
      <c r="X490" s="40"/>
      <c r="Y490" s="40"/>
      <c r="Z490" s="40"/>
      <c r="AA490" s="40"/>
      <c r="AB490" s="40"/>
      <c r="AC490" s="30"/>
      <c r="AD490" s="30"/>
      <c r="AE490" s="30"/>
      <c r="AF490" s="30"/>
      <c r="AG490" s="30"/>
      <c r="AH490" s="30"/>
      <c r="AI490" s="30"/>
      <c r="AJ490" s="30"/>
      <c r="AK490" s="30"/>
      <c r="AL490" s="30"/>
      <c r="AM490" s="30"/>
      <c r="AN490" s="30"/>
      <c r="AO490" s="30"/>
      <c r="AP490" s="30"/>
      <c r="AQ490" s="30"/>
      <c r="AR490" s="30"/>
      <c r="AS490" s="30"/>
      <c r="AT490" s="30"/>
      <c r="AU490" s="30"/>
      <c r="AV490" s="30"/>
      <c r="AW490" s="30"/>
      <c r="AX490" s="30"/>
      <c r="AY490" s="30"/>
      <c r="AZ490" s="30"/>
      <c r="BA490" s="30"/>
      <c r="BB490" s="30"/>
      <c r="BC490" s="30"/>
      <c r="BD490" s="30"/>
      <c r="BE490" s="30"/>
      <c r="BF490" s="30"/>
      <c r="BG490" s="30"/>
      <c r="BH490" s="30"/>
      <c r="BI490" s="30"/>
      <c r="BJ490" s="30"/>
      <c r="BK490" s="30"/>
      <c r="BL490" s="30"/>
      <c r="BM490" s="30"/>
      <c r="BN490" s="30"/>
      <c r="BO490" s="30"/>
      <c r="BP490" s="30"/>
      <c r="BQ490" s="30"/>
      <c r="BR490" s="30"/>
      <c r="BS490" s="30"/>
      <c r="BT490" s="30"/>
      <c r="BU490" s="30"/>
      <c r="BV490" s="30"/>
      <c r="BW490" s="30"/>
      <c r="BX490" s="30"/>
      <c r="BY490" s="30"/>
      <c r="BZ490" s="30"/>
      <c r="CA490" s="30"/>
      <c r="CB490" s="30"/>
      <c r="CC490" s="30"/>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c r="DE490" s="30"/>
      <c r="DF490" s="30"/>
      <c r="DG490" s="30"/>
      <c r="DH490" s="30"/>
      <c r="DI490" s="30"/>
      <c r="DJ490" s="30"/>
      <c r="DK490" s="30"/>
      <c r="DL490" s="30"/>
      <c r="DM490" s="30"/>
      <c r="DN490" s="30"/>
      <c r="DO490" s="30"/>
      <c r="DP490" s="30"/>
      <c r="DQ490" s="30"/>
      <c r="DR490" s="30"/>
      <c r="DS490" s="30"/>
      <c r="DT490" s="30"/>
      <c r="DU490" s="30"/>
      <c r="DV490" s="30"/>
      <c r="DW490" s="30"/>
      <c r="DX490" s="30"/>
      <c r="DY490" s="30"/>
      <c r="DZ490" s="30"/>
      <c r="EA490" s="30"/>
    </row>
    <row r="491" spans="3:131" ht="12.75">
      <c r="C491" s="24"/>
      <c r="D491" s="24"/>
      <c r="E491" s="24"/>
      <c r="F491" s="24"/>
      <c r="G491" s="24"/>
      <c r="H491" s="30"/>
      <c r="I491" s="24"/>
      <c r="J491" s="40"/>
      <c r="K491" s="24"/>
      <c r="L491" s="24"/>
      <c r="M491" s="24"/>
      <c r="N491" s="24"/>
      <c r="O491" s="24"/>
      <c r="P491" s="40"/>
      <c r="Q491" s="24"/>
      <c r="R491" s="24"/>
      <c r="S491" s="24"/>
      <c r="T491" s="24"/>
      <c r="U491" s="24"/>
      <c r="V491" s="40"/>
      <c r="W491" s="29"/>
      <c r="X491" s="40"/>
      <c r="Y491" s="40"/>
      <c r="Z491" s="40"/>
      <c r="AA491" s="40"/>
      <c r="AB491" s="40"/>
      <c r="AC491" s="30"/>
      <c r="AD491" s="30"/>
      <c r="AE491" s="30"/>
      <c r="AF491" s="30"/>
      <c r="AG491" s="30"/>
      <c r="AH491" s="30"/>
      <c r="AI491" s="30"/>
      <c r="AJ491" s="30"/>
      <c r="AK491" s="30"/>
      <c r="AL491" s="30"/>
      <c r="AM491" s="30"/>
      <c r="AN491" s="30"/>
      <c r="AO491" s="30"/>
      <c r="AP491" s="30"/>
      <c r="AQ491" s="30"/>
      <c r="AR491" s="30"/>
      <c r="AS491" s="30"/>
      <c r="AT491" s="30"/>
      <c r="AU491" s="30"/>
      <c r="AV491" s="30"/>
      <c r="AW491" s="30"/>
      <c r="AX491" s="30"/>
      <c r="AY491" s="30"/>
      <c r="AZ491" s="30"/>
      <c r="BA491" s="30"/>
      <c r="BB491" s="30"/>
      <c r="BC491" s="30"/>
      <c r="BD491" s="30"/>
      <c r="BE491" s="30"/>
      <c r="BF491" s="30"/>
      <c r="BG491" s="30"/>
      <c r="BH491" s="30"/>
      <c r="BI491" s="30"/>
      <c r="BJ491" s="30"/>
      <c r="BK491" s="30"/>
      <c r="BL491" s="30"/>
      <c r="BM491" s="30"/>
      <c r="BN491" s="30"/>
      <c r="BO491" s="30"/>
      <c r="BP491" s="30"/>
      <c r="BQ491" s="30"/>
      <c r="BR491" s="30"/>
      <c r="BS491" s="30"/>
      <c r="BT491" s="30"/>
      <c r="BU491" s="30"/>
      <c r="BV491" s="30"/>
      <c r="BW491" s="30"/>
      <c r="BX491" s="30"/>
      <c r="BY491" s="30"/>
      <c r="BZ491" s="30"/>
      <c r="CA491" s="30"/>
      <c r="CB491" s="30"/>
      <c r="CC491" s="30"/>
      <c r="CD491" s="30"/>
      <c r="CE491" s="30"/>
      <c r="CF491" s="30"/>
      <c r="CG491" s="30"/>
      <c r="CH491" s="30"/>
      <c r="CI491" s="30"/>
      <c r="CJ491" s="30"/>
      <c r="CK491" s="30"/>
      <c r="CL491" s="30"/>
      <c r="CM491" s="30"/>
      <c r="CN491" s="30"/>
      <c r="CO491" s="30"/>
      <c r="CP491" s="30"/>
      <c r="CQ491" s="30"/>
      <c r="CR491" s="30"/>
      <c r="CS491" s="30"/>
      <c r="CT491" s="30"/>
      <c r="CU491" s="30"/>
      <c r="CV491" s="30"/>
      <c r="CW491" s="30"/>
      <c r="CX491" s="30"/>
      <c r="CY491" s="30"/>
      <c r="CZ491" s="30"/>
      <c r="DA491" s="30"/>
      <c r="DB491" s="30"/>
      <c r="DC491" s="30"/>
      <c r="DD491" s="30"/>
      <c r="DE491" s="30"/>
      <c r="DF491" s="30"/>
      <c r="DG491" s="30"/>
      <c r="DH491" s="30"/>
      <c r="DI491" s="30"/>
      <c r="DJ491" s="30"/>
      <c r="DK491" s="30"/>
      <c r="DL491" s="30"/>
      <c r="DM491" s="30"/>
      <c r="DN491" s="30"/>
      <c r="DO491" s="30"/>
      <c r="DP491" s="30"/>
      <c r="DQ491" s="30"/>
      <c r="DR491" s="30"/>
      <c r="DS491" s="30"/>
      <c r="DT491" s="30"/>
      <c r="DU491" s="30"/>
      <c r="DV491" s="30"/>
      <c r="DW491" s="30"/>
      <c r="DX491" s="30"/>
      <c r="DY491" s="30"/>
      <c r="DZ491" s="30"/>
      <c r="EA491" s="30"/>
    </row>
    <row r="492" spans="3:131" ht="12.75">
      <c r="C492" s="24"/>
      <c r="D492" s="24"/>
      <c r="E492" s="24"/>
      <c r="F492" s="24"/>
      <c r="G492" s="24"/>
      <c r="H492" s="30"/>
      <c r="I492" s="24"/>
      <c r="J492" s="40"/>
      <c r="K492" s="24"/>
      <c r="L492" s="24"/>
      <c r="M492" s="24"/>
      <c r="N492" s="24"/>
      <c r="O492" s="24"/>
      <c r="P492" s="40"/>
      <c r="Q492" s="24"/>
      <c r="R492" s="24"/>
      <c r="S492" s="24"/>
      <c r="T492" s="24"/>
      <c r="U492" s="24"/>
      <c r="V492" s="40"/>
      <c r="W492" s="29"/>
      <c r="X492" s="40"/>
      <c r="Y492" s="40"/>
      <c r="Z492" s="40"/>
      <c r="AA492" s="40"/>
      <c r="AB492" s="40"/>
      <c r="AC492" s="30"/>
      <c r="AD492" s="30"/>
      <c r="AE492" s="30"/>
      <c r="AF492" s="30"/>
      <c r="AG492" s="30"/>
      <c r="AH492" s="30"/>
      <c r="AI492" s="30"/>
      <c r="AJ492" s="30"/>
      <c r="AK492" s="30"/>
      <c r="AL492" s="30"/>
      <c r="AM492" s="30"/>
      <c r="AN492" s="30"/>
      <c r="AO492" s="30"/>
      <c r="AP492" s="30"/>
      <c r="AQ492" s="30"/>
      <c r="AR492" s="30"/>
      <c r="AS492" s="30"/>
      <c r="AT492" s="30"/>
      <c r="AU492" s="30"/>
      <c r="AV492" s="30"/>
      <c r="AW492" s="30"/>
      <c r="AX492" s="30"/>
      <c r="AY492" s="30"/>
      <c r="AZ492" s="30"/>
      <c r="BA492" s="30"/>
      <c r="BB492" s="30"/>
      <c r="BC492" s="30"/>
      <c r="BD492" s="30"/>
      <c r="BE492" s="30"/>
      <c r="BF492" s="30"/>
      <c r="BG492" s="30"/>
      <c r="BH492" s="30"/>
      <c r="BI492" s="30"/>
      <c r="BJ492" s="30"/>
      <c r="BK492" s="30"/>
      <c r="BL492" s="30"/>
      <c r="BM492" s="30"/>
      <c r="BN492" s="30"/>
      <c r="BO492" s="30"/>
      <c r="BP492" s="30"/>
      <c r="BQ492" s="30"/>
      <c r="BR492" s="30"/>
      <c r="BS492" s="30"/>
      <c r="BT492" s="30"/>
      <c r="BU492" s="30"/>
      <c r="BV492" s="30"/>
      <c r="BW492" s="30"/>
      <c r="BX492" s="30"/>
      <c r="BY492" s="30"/>
      <c r="BZ492" s="30"/>
      <c r="CA492" s="30"/>
      <c r="CB492" s="30"/>
      <c r="CC492" s="30"/>
      <c r="CD492" s="30"/>
      <c r="CE492" s="30"/>
      <c r="CF492" s="30"/>
      <c r="CG492" s="30"/>
      <c r="CH492" s="30"/>
      <c r="CI492" s="30"/>
      <c r="CJ492" s="30"/>
      <c r="CK492" s="30"/>
      <c r="CL492" s="30"/>
      <c r="CM492" s="30"/>
      <c r="CN492" s="30"/>
      <c r="CO492" s="30"/>
      <c r="CP492" s="30"/>
      <c r="CQ492" s="30"/>
      <c r="CR492" s="30"/>
      <c r="CS492" s="30"/>
      <c r="CT492" s="30"/>
      <c r="CU492" s="30"/>
      <c r="CV492" s="30"/>
      <c r="CW492" s="30"/>
      <c r="CX492" s="30"/>
      <c r="CY492" s="30"/>
      <c r="CZ492" s="30"/>
      <c r="DA492" s="30"/>
      <c r="DB492" s="30"/>
      <c r="DC492" s="30"/>
      <c r="DD492" s="30"/>
      <c r="DE492" s="30"/>
      <c r="DF492" s="30"/>
      <c r="DG492" s="30"/>
      <c r="DH492" s="30"/>
      <c r="DI492" s="30"/>
      <c r="DJ492" s="30"/>
      <c r="DK492" s="30"/>
      <c r="DL492" s="30"/>
      <c r="DM492" s="30"/>
      <c r="DN492" s="30"/>
      <c r="DO492" s="30"/>
      <c r="DP492" s="30"/>
      <c r="DQ492" s="30"/>
      <c r="DR492" s="30"/>
      <c r="DS492" s="30"/>
      <c r="DT492" s="30"/>
      <c r="DU492" s="30"/>
      <c r="DV492" s="30"/>
      <c r="DW492" s="30"/>
      <c r="DX492" s="30"/>
      <c r="DY492" s="30"/>
      <c r="DZ492" s="30"/>
      <c r="EA492" s="30"/>
    </row>
    <row r="493" spans="3:131" ht="12.75">
      <c r="C493" s="24"/>
      <c r="D493" s="24"/>
      <c r="E493" s="24"/>
      <c r="F493" s="24"/>
      <c r="G493" s="24"/>
      <c r="H493" s="30"/>
      <c r="I493" s="24"/>
      <c r="J493" s="40"/>
      <c r="K493" s="24"/>
      <c r="L493" s="24"/>
      <c r="M493" s="24"/>
      <c r="N493" s="24"/>
      <c r="O493" s="24"/>
      <c r="P493" s="40"/>
      <c r="Q493" s="24"/>
      <c r="R493" s="24"/>
      <c r="S493" s="24"/>
      <c r="T493" s="24"/>
      <c r="U493" s="24"/>
      <c r="V493" s="40"/>
      <c r="W493" s="29"/>
      <c r="X493" s="40"/>
      <c r="Y493" s="40"/>
      <c r="Z493" s="40"/>
      <c r="AA493" s="40"/>
      <c r="AB493" s="40"/>
      <c r="AC493" s="30"/>
      <c r="AD493" s="30"/>
      <c r="AE493" s="30"/>
      <c r="AF493" s="30"/>
      <c r="AG493" s="30"/>
      <c r="AH493" s="30"/>
      <c r="AI493" s="30"/>
      <c r="AJ493" s="30"/>
      <c r="AK493" s="30"/>
      <c r="AL493" s="30"/>
      <c r="AM493" s="30"/>
      <c r="AN493" s="30"/>
      <c r="AO493" s="30"/>
      <c r="AP493" s="30"/>
      <c r="AQ493" s="30"/>
      <c r="AR493" s="30"/>
      <c r="AS493" s="30"/>
      <c r="AT493" s="30"/>
      <c r="AU493" s="30"/>
      <c r="AV493" s="30"/>
      <c r="AW493" s="30"/>
      <c r="AX493" s="30"/>
      <c r="AY493" s="30"/>
      <c r="AZ493" s="30"/>
      <c r="BA493" s="30"/>
      <c r="BB493" s="30"/>
      <c r="BC493" s="30"/>
      <c r="BD493" s="30"/>
      <c r="BE493" s="30"/>
      <c r="BF493" s="30"/>
      <c r="BG493" s="30"/>
      <c r="BH493" s="30"/>
      <c r="BI493" s="30"/>
      <c r="BJ493" s="30"/>
      <c r="BK493" s="30"/>
      <c r="BL493" s="30"/>
      <c r="BM493" s="30"/>
      <c r="BN493" s="30"/>
      <c r="BO493" s="30"/>
      <c r="BP493" s="30"/>
      <c r="BQ493" s="30"/>
      <c r="BR493" s="30"/>
      <c r="BS493" s="30"/>
      <c r="BT493" s="30"/>
      <c r="BU493" s="30"/>
      <c r="BV493" s="30"/>
      <c r="BW493" s="30"/>
      <c r="BX493" s="30"/>
      <c r="BY493" s="30"/>
      <c r="BZ493" s="30"/>
      <c r="CA493" s="30"/>
      <c r="CB493" s="30"/>
      <c r="CC493" s="30"/>
      <c r="CD493" s="30"/>
      <c r="CE493" s="30"/>
      <c r="CF493" s="30"/>
      <c r="CG493" s="30"/>
      <c r="CH493" s="30"/>
      <c r="CI493" s="30"/>
      <c r="CJ493" s="30"/>
      <c r="CK493" s="30"/>
      <c r="CL493" s="30"/>
      <c r="CM493" s="30"/>
      <c r="CN493" s="30"/>
      <c r="CO493" s="30"/>
      <c r="CP493" s="30"/>
      <c r="CQ493" s="30"/>
      <c r="CR493" s="30"/>
      <c r="CS493" s="30"/>
      <c r="CT493" s="30"/>
      <c r="CU493" s="30"/>
      <c r="CV493" s="30"/>
      <c r="CW493" s="30"/>
      <c r="CX493" s="30"/>
      <c r="CY493" s="30"/>
      <c r="CZ493" s="30"/>
      <c r="DA493" s="30"/>
      <c r="DB493" s="30"/>
      <c r="DC493" s="30"/>
      <c r="DD493" s="30"/>
      <c r="DE493" s="30"/>
      <c r="DF493" s="30"/>
      <c r="DG493" s="30"/>
      <c r="DH493" s="30"/>
      <c r="DI493" s="30"/>
      <c r="DJ493" s="30"/>
      <c r="DK493" s="30"/>
      <c r="DL493" s="30"/>
      <c r="DM493" s="30"/>
      <c r="DN493" s="30"/>
      <c r="DO493" s="30"/>
      <c r="DP493" s="30"/>
      <c r="DQ493" s="30"/>
      <c r="DR493" s="30"/>
      <c r="DS493" s="30"/>
      <c r="DT493" s="30"/>
      <c r="DU493" s="30"/>
      <c r="DV493" s="30"/>
      <c r="DW493" s="30"/>
      <c r="DX493" s="30"/>
      <c r="DY493" s="30"/>
      <c r="DZ493" s="30"/>
      <c r="EA493" s="30"/>
    </row>
    <row r="494" spans="3:131" ht="12.75">
      <c r="C494" s="24"/>
      <c r="D494" s="24"/>
      <c r="E494" s="24"/>
      <c r="F494" s="24"/>
      <c r="G494" s="24"/>
      <c r="H494" s="30"/>
      <c r="I494" s="24"/>
      <c r="J494" s="40"/>
      <c r="K494" s="24"/>
      <c r="L494" s="24"/>
      <c r="M494" s="24"/>
      <c r="N494" s="24"/>
      <c r="O494" s="24"/>
      <c r="P494" s="40"/>
      <c r="Q494" s="24"/>
      <c r="R494" s="24"/>
      <c r="S494" s="24"/>
      <c r="T494" s="24"/>
      <c r="U494" s="24"/>
      <c r="V494" s="40"/>
      <c r="W494" s="29"/>
      <c r="X494" s="40"/>
      <c r="Y494" s="40"/>
      <c r="Z494" s="40"/>
      <c r="AA494" s="40"/>
      <c r="AB494" s="40"/>
      <c r="AC494" s="30"/>
      <c r="AD494" s="30"/>
      <c r="AE494" s="30"/>
      <c r="AF494" s="30"/>
      <c r="AG494" s="30"/>
      <c r="AH494" s="30"/>
      <c r="AI494" s="30"/>
      <c r="AJ494" s="30"/>
      <c r="AK494" s="30"/>
      <c r="AL494" s="30"/>
      <c r="AM494" s="30"/>
      <c r="AN494" s="30"/>
      <c r="AO494" s="30"/>
      <c r="AP494" s="30"/>
      <c r="AQ494" s="30"/>
      <c r="AR494" s="30"/>
      <c r="AS494" s="30"/>
      <c r="AT494" s="30"/>
      <c r="AU494" s="30"/>
      <c r="AV494" s="30"/>
      <c r="AW494" s="30"/>
      <c r="AX494" s="30"/>
      <c r="AY494" s="30"/>
      <c r="AZ494" s="30"/>
      <c r="BA494" s="30"/>
      <c r="BB494" s="30"/>
      <c r="BC494" s="30"/>
      <c r="BD494" s="30"/>
      <c r="BE494" s="30"/>
      <c r="BF494" s="30"/>
      <c r="BG494" s="30"/>
      <c r="BH494" s="30"/>
      <c r="BI494" s="30"/>
      <c r="BJ494" s="30"/>
      <c r="BK494" s="30"/>
      <c r="BL494" s="30"/>
      <c r="BM494" s="30"/>
      <c r="BN494" s="30"/>
      <c r="BO494" s="30"/>
      <c r="BP494" s="30"/>
      <c r="BQ494" s="30"/>
      <c r="BR494" s="30"/>
      <c r="BS494" s="30"/>
      <c r="BT494" s="30"/>
      <c r="BU494" s="30"/>
      <c r="BV494" s="30"/>
      <c r="BW494" s="30"/>
      <c r="BX494" s="30"/>
      <c r="BY494" s="30"/>
      <c r="BZ494" s="30"/>
      <c r="CA494" s="30"/>
      <c r="CB494" s="30"/>
      <c r="CC494" s="30"/>
      <c r="CD494" s="30"/>
      <c r="CE494" s="30"/>
      <c r="CF494" s="30"/>
      <c r="CG494" s="30"/>
      <c r="CH494" s="30"/>
      <c r="CI494" s="30"/>
      <c r="CJ494" s="30"/>
      <c r="CK494" s="30"/>
      <c r="CL494" s="30"/>
      <c r="CM494" s="30"/>
      <c r="CN494" s="30"/>
      <c r="CO494" s="30"/>
      <c r="CP494" s="30"/>
      <c r="CQ494" s="30"/>
      <c r="CR494" s="30"/>
      <c r="CS494" s="30"/>
      <c r="CT494" s="30"/>
      <c r="CU494" s="30"/>
      <c r="CV494" s="30"/>
      <c r="CW494" s="30"/>
      <c r="CX494" s="30"/>
      <c r="CY494" s="30"/>
      <c r="CZ494" s="30"/>
      <c r="DA494" s="30"/>
      <c r="DB494" s="30"/>
      <c r="DC494" s="30"/>
      <c r="DD494" s="30"/>
      <c r="DE494" s="30"/>
      <c r="DF494" s="30"/>
      <c r="DG494" s="30"/>
      <c r="DH494" s="30"/>
      <c r="DI494" s="30"/>
      <c r="DJ494" s="30"/>
      <c r="DK494" s="30"/>
      <c r="DL494" s="30"/>
      <c r="DM494" s="30"/>
      <c r="DN494" s="30"/>
      <c r="DO494" s="30"/>
      <c r="DP494" s="30"/>
      <c r="DQ494" s="30"/>
      <c r="DR494" s="30"/>
      <c r="DS494" s="30"/>
      <c r="DT494" s="30"/>
      <c r="DU494" s="30"/>
      <c r="DV494" s="30"/>
      <c r="DW494" s="30"/>
      <c r="DX494" s="30"/>
      <c r="DY494" s="30"/>
      <c r="DZ494" s="30"/>
      <c r="EA494" s="30"/>
    </row>
    <row r="495" spans="3:131" ht="12.75">
      <c r="C495" s="24"/>
      <c r="D495" s="24"/>
      <c r="E495" s="24"/>
      <c r="F495" s="24"/>
      <c r="G495" s="24"/>
      <c r="H495" s="30"/>
      <c r="I495" s="24"/>
      <c r="J495" s="40"/>
      <c r="K495" s="24"/>
      <c r="L495" s="24"/>
      <c r="M495" s="24"/>
      <c r="N495" s="24"/>
      <c r="O495" s="24"/>
      <c r="P495" s="40"/>
      <c r="Q495" s="24"/>
      <c r="R495" s="24"/>
      <c r="S495" s="24"/>
      <c r="T495" s="24"/>
      <c r="U495" s="24"/>
      <c r="V495" s="40"/>
      <c r="W495" s="29"/>
      <c r="X495" s="40"/>
      <c r="Y495" s="40"/>
      <c r="Z495" s="40"/>
      <c r="AA495" s="40"/>
      <c r="AB495" s="40"/>
      <c r="AC495" s="30"/>
      <c r="AD495" s="30"/>
      <c r="AE495" s="30"/>
      <c r="AF495" s="30"/>
      <c r="AG495" s="30"/>
      <c r="AH495" s="30"/>
      <c r="AI495" s="30"/>
      <c r="AJ495" s="30"/>
      <c r="AK495" s="30"/>
      <c r="AL495" s="30"/>
      <c r="AM495" s="30"/>
      <c r="AN495" s="30"/>
      <c r="AO495" s="30"/>
      <c r="AP495" s="30"/>
      <c r="AQ495" s="30"/>
      <c r="AR495" s="30"/>
      <c r="AS495" s="30"/>
      <c r="AT495" s="30"/>
      <c r="AU495" s="30"/>
      <c r="AV495" s="30"/>
      <c r="AW495" s="30"/>
      <c r="AX495" s="30"/>
      <c r="AY495" s="30"/>
      <c r="AZ495" s="30"/>
      <c r="BA495" s="30"/>
      <c r="BB495" s="30"/>
      <c r="BC495" s="30"/>
      <c r="BD495" s="30"/>
      <c r="BE495" s="30"/>
      <c r="BF495" s="30"/>
      <c r="BG495" s="30"/>
      <c r="BH495" s="30"/>
      <c r="BI495" s="30"/>
      <c r="BJ495" s="30"/>
      <c r="BK495" s="30"/>
      <c r="BL495" s="30"/>
      <c r="BM495" s="30"/>
      <c r="BN495" s="30"/>
      <c r="BO495" s="30"/>
      <c r="BP495" s="30"/>
      <c r="BQ495" s="30"/>
      <c r="BR495" s="30"/>
      <c r="BS495" s="30"/>
      <c r="BT495" s="30"/>
      <c r="BU495" s="30"/>
      <c r="BV495" s="30"/>
      <c r="BW495" s="30"/>
      <c r="BX495" s="30"/>
      <c r="BY495" s="30"/>
      <c r="BZ495" s="30"/>
      <c r="CA495" s="30"/>
      <c r="CB495" s="30"/>
      <c r="CC495" s="30"/>
      <c r="CD495" s="30"/>
      <c r="CE495" s="30"/>
      <c r="CF495" s="30"/>
      <c r="CG495" s="30"/>
      <c r="CH495" s="30"/>
      <c r="CI495" s="30"/>
      <c r="CJ495" s="30"/>
      <c r="CK495" s="30"/>
      <c r="CL495" s="30"/>
      <c r="CM495" s="30"/>
      <c r="CN495" s="30"/>
      <c r="CO495" s="30"/>
      <c r="CP495" s="30"/>
      <c r="CQ495" s="30"/>
      <c r="CR495" s="30"/>
      <c r="CS495" s="30"/>
      <c r="CT495" s="30"/>
      <c r="CU495" s="30"/>
      <c r="CV495" s="30"/>
      <c r="CW495" s="30"/>
      <c r="CX495" s="30"/>
      <c r="CY495" s="30"/>
      <c r="CZ495" s="30"/>
      <c r="DA495" s="30"/>
      <c r="DB495" s="30"/>
      <c r="DC495" s="30"/>
      <c r="DD495" s="30"/>
      <c r="DE495" s="30"/>
      <c r="DF495" s="30"/>
      <c r="DG495" s="30"/>
      <c r="DH495" s="30"/>
      <c r="DI495" s="30"/>
      <c r="DJ495" s="30"/>
      <c r="DK495" s="30"/>
      <c r="DL495" s="30"/>
      <c r="DM495" s="30"/>
      <c r="DN495" s="30"/>
      <c r="DO495" s="30"/>
      <c r="DP495" s="30"/>
      <c r="DQ495" s="30"/>
      <c r="DR495" s="30"/>
      <c r="DS495" s="30"/>
      <c r="DT495" s="30"/>
      <c r="DU495" s="30"/>
      <c r="DV495" s="30"/>
      <c r="DW495" s="30"/>
      <c r="DX495" s="30"/>
      <c r="DY495" s="30"/>
      <c r="DZ495" s="30"/>
      <c r="EA495" s="30"/>
    </row>
    <row r="496" spans="3:131" ht="12.75">
      <c r="C496" s="24"/>
      <c r="D496" s="24"/>
      <c r="E496" s="24"/>
      <c r="F496" s="24"/>
      <c r="G496" s="24"/>
      <c r="H496" s="30"/>
      <c r="I496" s="24"/>
      <c r="J496" s="40"/>
      <c r="K496" s="24"/>
      <c r="L496" s="24"/>
      <c r="M496" s="24"/>
      <c r="N496" s="24"/>
      <c r="O496" s="24"/>
      <c r="P496" s="40"/>
      <c r="Q496" s="24"/>
      <c r="R496" s="24"/>
      <c r="S496" s="24"/>
      <c r="T496" s="24"/>
      <c r="U496" s="24"/>
      <c r="V496" s="40"/>
      <c r="W496" s="29"/>
      <c r="X496" s="40"/>
      <c r="Y496" s="40"/>
      <c r="Z496" s="40"/>
      <c r="AA496" s="40"/>
      <c r="AB496" s="40"/>
      <c r="AC496" s="30"/>
      <c r="AD496" s="30"/>
      <c r="AE496" s="30"/>
      <c r="AF496" s="30"/>
      <c r="AG496" s="30"/>
      <c r="AH496" s="30"/>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c r="BK496" s="30"/>
      <c r="BL496" s="30"/>
      <c r="BM496" s="30"/>
      <c r="BN496" s="30"/>
      <c r="BO496" s="30"/>
      <c r="BP496" s="30"/>
      <c r="BQ496" s="30"/>
      <c r="BR496" s="30"/>
      <c r="BS496" s="30"/>
      <c r="BT496" s="30"/>
      <c r="BU496" s="30"/>
      <c r="BV496" s="30"/>
      <c r="BW496" s="30"/>
      <c r="BX496" s="30"/>
      <c r="BY496" s="30"/>
      <c r="BZ496" s="30"/>
      <c r="CA496" s="30"/>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0"/>
      <c r="DZ496" s="30"/>
      <c r="EA496" s="30"/>
    </row>
    <row r="497" spans="3:131" ht="12.75">
      <c r="C497" s="24"/>
      <c r="D497" s="24"/>
      <c r="E497" s="24"/>
      <c r="F497" s="24"/>
      <c r="G497" s="24"/>
      <c r="H497" s="30"/>
      <c r="I497" s="24"/>
      <c r="J497" s="40"/>
      <c r="K497" s="24"/>
      <c r="L497" s="24"/>
      <c r="M497" s="24"/>
      <c r="N497" s="24"/>
      <c r="O497" s="24"/>
      <c r="P497" s="40"/>
      <c r="Q497" s="24"/>
      <c r="R497" s="24"/>
      <c r="S497" s="24"/>
      <c r="T497" s="24"/>
      <c r="U497" s="24"/>
      <c r="V497" s="40"/>
      <c r="W497" s="29"/>
      <c r="X497" s="40"/>
      <c r="Y497" s="40"/>
      <c r="Z497" s="40"/>
      <c r="AA497" s="40"/>
      <c r="AB497" s="40"/>
      <c r="AC497" s="30"/>
      <c r="AD497" s="30"/>
      <c r="AE497" s="30"/>
      <c r="AF497" s="30"/>
      <c r="AG497" s="30"/>
      <c r="AH497" s="30"/>
      <c r="AI497" s="30"/>
      <c r="AJ497" s="30"/>
      <c r="AK497" s="30"/>
      <c r="AL497" s="30"/>
      <c r="AM497" s="30"/>
      <c r="AN497" s="30"/>
      <c r="AO497" s="30"/>
      <c r="AP497" s="30"/>
      <c r="AQ497" s="30"/>
      <c r="AR497" s="30"/>
      <c r="AS497" s="30"/>
      <c r="AT497" s="30"/>
      <c r="AU497" s="30"/>
      <c r="AV497" s="30"/>
      <c r="AW497" s="30"/>
      <c r="AX497" s="30"/>
      <c r="AY497" s="30"/>
      <c r="AZ497" s="30"/>
      <c r="BA497" s="30"/>
      <c r="BB497" s="30"/>
      <c r="BC497" s="30"/>
      <c r="BD497" s="30"/>
      <c r="BE497" s="30"/>
      <c r="BF497" s="30"/>
      <c r="BG497" s="30"/>
      <c r="BH497" s="30"/>
      <c r="BI497" s="30"/>
      <c r="BJ497" s="30"/>
      <c r="BK497" s="30"/>
      <c r="BL497" s="30"/>
      <c r="BM497" s="30"/>
      <c r="BN497" s="30"/>
      <c r="BO497" s="30"/>
      <c r="BP497" s="30"/>
      <c r="BQ497" s="30"/>
      <c r="BR497" s="30"/>
      <c r="BS497" s="30"/>
      <c r="BT497" s="30"/>
      <c r="BU497" s="30"/>
      <c r="BV497" s="30"/>
      <c r="BW497" s="30"/>
      <c r="BX497" s="30"/>
      <c r="BY497" s="30"/>
      <c r="BZ497" s="30"/>
      <c r="CA497" s="30"/>
      <c r="CB497" s="30"/>
      <c r="CC497" s="30"/>
      <c r="CD497" s="30"/>
      <c r="CE497" s="30"/>
      <c r="CF497" s="30"/>
      <c r="CG497" s="30"/>
      <c r="CH497" s="30"/>
      <c r="CI497" s="30"/>
      <c r="CJ497" s="30"/>
      <c r="CK497" s="30"/>
      <c r="CL497" s="30"/>
      <c r="CM497" s="30"/>
      <c r="CN497" s="30"/>
      <c r="CO497" s="30"/>
      <c r="CP497" s="30"/>
      <c r="CQ497" s="30"/>
      <c r="CR497" s="30"/>
      <c r="CS497" s="30"/>
      <c r="CT497" s="30"/>
      <c r="CU497" s="30"/>
      <c r="CV497" s="30"/>
      <c r="CW497" s="30"/>
      <c r="CX497" s="30"/>
      <c r="CY497" s="30"/>
      <c r="CZ497" s="30"/>
      <c r="DA497" s="30"/>
      <c r="DB497" s="30"/>
      <c r="DC497" s="30"/>
      <c r="DD497" s="30"/>
      <c r="DE497" s="30"/>
      <c r="DF497" s="30"/>
      <c r="DG497" s="30"/>
      <c r="DH497" s="30"/>
      <c r="DI497" s="30"/>
      <c r="DJ497" s="30"/>
      <c r="DK497" s="30"/>
      <c r="DL497" s="30"/>
      <c r="DM497" s="30"/>
      <c r="DN497" s="30"/>
      <c r="DO497" s="30"/>
      <c r="DP497" s="30"/>
      <c r="DQ497" s="30"/>
      <c r="DR497" s="30"/>
      <c r="DS497" s="30"/>
      <c r="DT497" s="30"/>
      <c r="DU497" s="30"/>
      <c r="DV497" s="30"/>
      <c r="DW497" s="30"/>
      <c r="DX497" s="30"/>
      <c r="DY497" s="30"/>
      <c r="DZ497" s="30"/>
      <c r="EA497" s="30"/>
    </row>
    <row r="498" spans="3:131" ht="12.75">
      <c r="C498" s="24"/>
      <c r="D498" s="24"/>
      <c r="E498" s="24"/>
      <c r="F498" s="24"/>
      <c r="G498" s="24"/>
      <c r="H498" s="30"/>
      <c r="I498" s="24"/>
      <c r="J498" s="40"/>
      <c r="K498" s="24"/>
      <c r="L498" s="24"/>
      <c r="M498" s="24"/>
      <c r="N498" s="24"/>
      <c r="O498" s="24"/>
      <c r="P498" s="40"/>
      <c r="Q498" s="24"/>
      <c r="R498" s="24"/>
      <c r="S498" s="24"/>
      <c r="T498" s="24"/>
      <c r="U498" s="24"/>
      <c r="V498" s="40"/>
      <c r="W498" s="29"/>
      <c r="X498" s="40"/>
      <c r="Y498" s="40"/>
      <c r="Z498" s="40"/>
      <c r="AA498" s="40"/>
      <c r="AB498" s="4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0"/>
      <c r="BQ498" s="30"/>
      <c r="BR498" s="30"/>
      <c r="BS498" s="30"/>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c r="DE498" s="30"/>
      <c r="DF498" s="30"/>
      <c r="DG498" s="30"/>
      <c r="DH498" s="30"/>
      <c r="DI498" s="30"/>
      <c r="DJ498" s="30"/>
      <c r="DK498" s="30"/>
      <c r="DL498" s="30"/>
      <c r="DM498" s="30"/>
      <c r="DN498" s="30"/>
      <c r="DO498" s="30"/>
      <c r="DP498" s="30"/>
      <c r="DQ498" s="30"/>
      <c r="DR498" s="30"/>
      <c r="DS498" s="30"/>
      <c r="DT498" s="30"/>
      <c r="DU498" s="30"/>
      <c r="DV498" s="30"/>
      <c r="DW498" s="30"/>
      <c r="DX498" s="30"/>
      <c r="DY498" s="30"/>
      <c r="DZ498" s="30"/>
      <c r="EA498" s="30"/>
    </row>
    <row r="499" spans="3:131" ht="12.75">
      <c r="C499" s="24"/>
      <c r="D499" s="24"/>
      <c r="E499" s="24"/>
      <c r="F499" s="24"/>
      <c r="G499" s="24"/>
      <c r="H499" s="30"/>
      <c r="I499" s="24"/>
      <c r="J499" s="40"/>
      <c r="K499" s="24"/>
      <c r="L499" s="24"/>
      <c r="M499" s="24"/>
      <c r="N499" s="24"/>
      <c r="O499" s="24"/>
      <c r="P499" s="40"/>
      <c r="Q499" s="24"/>
      <c r="R499" s="24"/>
      <c r="S499" s="24"/>
      <c r="T499" s="24"/>
      <c r="U499" s="24"/>
      <c r="V499" s="40"/>
      <c r="W499" s="29"/>
      <c r="X499" s="40"/>
      <c r="Y499" s="40"/>
      <c r="Z499" s="40"/>
      <c r="AA499" s="40"/>
      <c r="AB499" s="4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c r="BC499" s="30"/>
      <c r="BD499" s="30"/>
      <c r="BE499" s="30"/>
      <c r="BF499" s="30"/>
      <c r="BG499" s="30"/>
      <c r="BH499" s="30"/>
      <c r="BI499" s="30"/>
      <c r="BJ499" s="30"/>
      <c r="BK499" s="30"/>
      <c r="BL499" s="30"/>
      <c r="BM499" s="30"/>
      <c r="BN499" s="30"/>
      <c r="BO499" s="30"/>
      <c r="BP499" s="30"/>
      <c r="BQ499" s="30"/>
      <c r="BR499" s="30"/>
      <c r="BS499" s="30"/>
      <c r="BT499" s="30"/>
      <c r="BU499" s="30"/>
      <c r="BV499" s="30"/>
      <c r="BW499" s="30"/>
      <c r="BX499" s="30"/>
      <c r="BY499" s="30"/>
      <c r="BZ499" s="30"/>
      <c r="CA499" s="30"/>
      <c r="CB499" s="30"/>
      <c r="CC499" s="30"/>
      <c r="CD499" s="30"/>
      <c r="CE499" s="30"/>
      <c r="CF499" s="30"/>
      <c r="CG499" s="30"/>
      <c r="CH499" s="30"/>
      <c r="CI499" s="30"/>
      <c r="CJ499" s="30"/>
      <c r="CK499" s="30"/>
      <c r="CL499" s="30"/>
      <c r="CM499" s="30"/>
      <c r="CN499" s="30"/>
      <c r="CO499" s="30"/>
      <c r="CP499" s="30"/>
      <c r="CQ499" s="30"/>
      <c r="CR499" s="30"/>
      <c r="CS499" s="30"/>
      <c r="CT499" s="30"/>
      <c r="CU499" s="30"/>
      <c r="CV499" s="30"/>
      <c r="CW499" s="30"/>
      <c r="CX499" s="30"/>
      <c r="CY499" s="30"/>
      <c r="CZ499" s="30"/>
      <c r="DA499" s="30"/>
      <c r="DB499" s="30"/>
      <c r="DC499" s="30"/>
      <c r="DD499" s="30"/>
      <c r="DE499" s="30"/>
      <c r="DF499" s="30"/>
      <c r="DG499" s="30"/>
      <c r="DH499" s="30"/>
      <c r="DI499" s="30"/>
      <c r="DJ499" s="30"/>
      <c r="DK499" s="30"/>
      <c r="DL499" s="30"/>
      <c r="DM499" s="30"/>
      <c r="DN499" s="30"/>
      <c r="DO499" s="30"/>
      <c r="DP499" s="30"/>
      <c r="DQ499" s="30"/>
      <c r="DR499" s="30"/>
      <c r="DS499" s="30"/>
      <c r="DT499" s="30"/>
      <c r="DU499" s="30"/>
      <c r="DV499" s="30"/>
      <c r="DW499" s="30"/>
      <c r="DX499" s="30"/>
      <c r="DY499" s="30"/>
      <c r="DZ499" s="30"/>
      <c r="EA499" s="30"/>
    </row>
    <row r="500" spans="3:131" ht="12.75">
      <c r="C500" s="24"/>
      <c r="D500" s="24"/>
      <c r="E500" s="24"/>
      <c r="F500" s="24"/>
      <c r="G500" s="24"/>
      <c r="H500" s="30"/>
      <c r="I500" s="24"/>
      <c r="J500" s="40"/>
      <c r="K500" s="24"/>
      <c r="L500" s="24"/>
      <c r="M500" s="24"/>
      <c r="N500" s="24"/>
      <c r="O500" s="24"/>
      <c r="P500" s="40"/>
      <c r="Q500" s="24"/>
      <c r="R500" s="24"/>
      <c r="S500" s="24"/>
      <c r="T500" s="24"/>
      <c r="U500" s="24"/>
      <c r="V500" s="40"/>
      <c r="W500" s="29"/>
      <c r="X500" s="40"/>
      <c r="Y500" s="40"/>
      <c r="Z500" s="40"/>
      <c r="AA500" s="40"/>
      <c r="AB500" s="4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c r="BA500" s="30"/>
      <c r="BB500" s="30"/>
      <c r="BC500" s="30"/>
      <c r="BD500" s="30"/>
      <c r="BE500" s="30"/>
      <c r="BF500" s="30"/>
      <c r="BG500" s="30"/>
      <c r="BH500" s="30"/>
      <c r="BI500" s="30"/>
      <c r="BJ500" s="30"/>
      <c r="BK500" s="30"/>
      <c r="BL500" s="30"/>
      <c r="BM500" s="30"/>
      <c r="BN500" s="30"/>
      <c r="BO500" s="30"/>
      <c r="BP500" s="30"/>
      <c r="BQ500" s="30"/>
      <c r="BR500" s="30"/>
      <c r="BS500" s="30"/>
      <c r="BT500" s="30"/>
      <c r="BU500" s="30"/>
      <c r="BV500" s="30"/>
      <c r="BW500" s="30"/>
      <c r="BX500" s="30"/>
      <c r="BY500" s="30"/>
      <c r="BZ500" s="30"/>
      <c r="CA500" s="30"/>
      <c r="CB500" s="30"/>
      <c r="CC500" s="30"/>
      <c r="CD500" s="30"/>
      <c r="CE500" s="30"/>
      <c r="CF500" s="30"/>
      <c r="CG500" s="30"/>
      <c r="CH500" s="30"/>
      <c r="CI500" s="30"/>
      <c r="CJ500" s="30"/>
      <c r="CK500" s="30"/>
      <c r="CL500" s="30"/>
      <c r="CM500" s="30"/>
      <c r="CN500" s="30"/>
      <c r="CO500" s="30"/>
      <c r="CP500" s="30"/>
      <c r="CQ500" s="30"/>
      <c r="CR500" s="30"/>
      <c r="CS500" s="30"/>
      <c r="CT500" s="30"/>
      <c r="CU500" s="30"/>
      <c r="CV500" s="30"/>
      <c r="CW500" s="30"/>
      <c r="CX500" s="30"/>
      <c r="CY500" s="30"/>
      <c r="CZ500" s="30"/>
      <c r="DA500" s="30"/>
      <c r="DB500" s="30"/>
      <c r="DC500" s="30"/>
      <c r="DD500" s="30"/>
      <c r="DE500" s="30"/>
      <c r="DF500" s="30"/>
      <c r="DG500" s="30"/>
      <c r="DH500" s="30"/>
      <c r="DI500" s="30"/>
      <c r="DJ500" s="30"/>
      <c r="DK500" s="30"/>
      <c r="DL500" s="30"/>
      <c r="DM500" s="30"/>
      <c r="DN500" s="30"/>
      <c r="DO500" s="30"/>
      <c r="DP500" s="30"/>
      <c r="DQ500" s="30"/>
      <c r="DR500" s="30"/>
      <c r="DS500" s="30"/>
      <c r="DT500" s="30"/>
      <c r="DU500" s="30"/>
      <c r="DV500" s="30"/>
      <c r="DW500" s="30"/>
      <c r="DX500" s="30"/>
      <c r="DY500" s="30"/>
      <c r="DZ500" s="30"/>
      <c r="EA500" s="30"/>
    </row>
    <row r="501" spans="3:131" ht="12.75">
      <c r="C501" s="24"/>
      <c r="D501" s="24"/>
      <c r="E501" s="24"/>
      <c r="F501" s="24"/>
      <c r="G501" s="24"/>
      <c r="H501" s="30"/>
      <c r="I501" s="24"/>
      <c r="J501" s="40"/>
      <c r="K501" s="24"/>
      <c r="L501" s="24"/>
      <c r="M501" s="24"/>
      <c r="N501" s="24"/>
      <c r="O501" s="24"/>
      <c r="P501" s="40"/>
      <c r="Q501" s="24"/>
      <c r="R501" s="24"/>
      <c r="S501" s="24"/>
      <c r="T501" s="24"/>
      <c r="U501" s="24"/>
      <c r="V501" s="40"/>
      <c r="W501" s="29"/>
      <c r="X501" s="40"/>
      <c r="Y501" s="40"/>
      <c r="Z501" s="40"/>
      <c r="AA501" s="40"/>
      <c r="AB501" s="4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c r="BA501" s="30"/>
      <c r="BB501" s="30"/>
      <c r="BC501" s="30"/>
      <c r="BD501" s="30"/>
      <c r="BE501" s="30"/>
      <c r="BF501" s="30"/>
      <c r="BG501" s="30"/>
      <c r="BH501" s="30"/>
      <c r="BI501" s="30"/>
      <c r="BJ501" s="30"/>
      <c r="BK501" s="30"/>
      <c r="BL501" s="30"/>
      <c r="BM501" s="30"/>
      <c r="BN501" s="30"/>
      <c r="BO501" s="30"/>
      <c r="BP501" s="30"/>
      <c r="BQ501" s="30"/>
      <c r="BR501" s="30"/>
      <c r="BS501" s="30"/>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c r="CU501" s="30"/>
      <c r="CV501" s="30"/>
      <c r="CW501" s="30"/>
      <c r="CX501" s="30"/>
      <c r="CY501" s="30"/>
      <c r="CZ501" s="30"/>
      <c r="DA501" s="30"/>
      <c r="DB501" s="30"/>
      <c r="DC501" s="30"/>
      <c r="DD501" s="30"/>
      <c r="DE501" s="30"/>
      <c r="DF501" s="30"/>
      <c r="DG501" s="30"/>
      <c r="DH501" s="30"/>
      <c r="DI501" s="30"/>
      <c r="DJ501" s="30"/>
      <c r="DK501" s="30"/>
      <c r="DL501" s="30"/>
      <c r="DM501" s="30"/>
      <c r="DN501" s="30"/>
      <c r="DO501" s="30"/>
      <c r="DP501" s="30"/>
      <c r="DQ501" s="30"/>
      <c r="DR501" s="30"/>
      <c r="DS501" s="30"/>
      <c r="DT501" s="30"/>
      <c r="DU501" s="30"/>
      <c r="DV501" s="30"/>
      <c r="DW501" s="30"/>
      <c r="DX501" s="30"/>
      <c r="DY501" s="30"/>
      <c r="DZ501" s="30"/>
      <c r="EA501" s="30"/>
    </row>
    <row r="502" spans="3:131" ht="12.75">
      <c r="C502" s="24"/>
      <c r="D502" s="24"/>
      <c r="E502" s="24"/>
      <c r="F502" s="24"/>
      <c r="G502" s="24"/>
      <c r="H502" s="30"/>
      <c r="I502" s="24"/>
      <c r="J502" s="40"/>
      <c r="K502" s="24"/>
      <c r="L502" s="24"/>
      <c r="M502" s="24"/>
      <c r="N502" s="24"/>
      <c r="O502" s="24"/>
      <c r="P502" s="40"/>
      <c r="Q502" s="24"/>
      <c r="R502" s="24"/>
      <c r="S502" s="24"/>
      <c r="T502" s="24"/>
      <c r="U502" s="24"/>
      <c r="V502" s="40"/>
      <c r="W502" s="29"/>
      <c r="X502" s="40"/>
      <c r="Y502" s="40"/>
      <c r="Z502" s="40"/>
      <c r="AA502" s="40"/>
      <c r="AB502" s="4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c r="BK502" s="30"/>
      <c r="BL502" s="30"/>
      <c r="BM502" s="30"/>
      <c r="BN502" s="30"/>
      <c r="BO502" s="30"/>
      <c r="BP502" s="30"/>
      <c r="BQ502" s="30"/>
      <c r="BR502" s="30"/>
      <c r="BS502" s="30"/>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c r="CU502" s="30"/>
      <c r="CV502" s="30"/>
      <c r="CW502" s="30"/>
      <c r="CX502" s="30"/>
      <c r="CY502" s="30"/>
      <c r="CZ502" s="30"/>
      <c r="DA502" s="30"/>
      <c r="DB502" s="30"/>
      <c r="DC502" s="30"/>
      <c r="DD502" s="30"/>
      <c r="DE502" s="30"/>
      <c r="DF502" s="30"/>
      <c r="DG502" s="30"/>
      <c r="DH502" s="30"/>
      <c r="DI502" s="30"/>
      <c r="DJ502" s="30"/>
      <c r="DK502" s="30"/>
      <c r="DL502" s="30"/>
      <c r="DM502" s="30"/>
      <c r="DN502" s="30"/>
      <c r="DO502" s="30"/>
      <c r="DP502" s="30"/>
      <c r="DQ502" s="30"/>
      <c r="DR502" s="30"/>
      <c r="DS502" s="30"/>
      <c r="DT502" s="30"/>
      <c r="DU502" s="30"/>
      <c r="DV502" s="30"/>
      <c r="DW502" s="30"/>
      <c r="DX502" s="30"/>
      <c r="DY502" s="30"/>
      <c r="DZ502" s="30"/>
      <c r="EA502" s="30"/>
    </row>
    <row r="503" spans="3:131" ht="12.75">
      <c r="C503" s="24"/>
      <c r="D503" s="24"/>
      <c r="E503" s="24"/>
      <c r="F503" s="24"/>
      <c r="G503" s="24"/>
      <c r="H503" s="30"/>
      <c r="I503" s="24"/>
      <c r="J503" s="40"/>
      <c r="K503" s="24"/>
      <c r="L503" s="24"/>
      <c r="M503" s="24"/>
      <c r="N503" s="24"/>
      <c r="O503" s="24"/>
      <c r="P503" s="40"/>
      <c r="Q503" s="24"/>
      <c r="R503" s="24"/>
      <c r="S503" s="24"/>
      <c r="T503" s="24"/>
      <c r="U503" s="24"/>
      <c r="V503" s="40"/>
      <c r="W503" s="29"/>
      <c r="X503" s="40"/>
      <c r="Y503" s="40"/>
      <c r="Z503" s="40"/>
      <c r="AA503" s="40"/>
      <c r="AB503" s="4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c r="BA503" s="30"/>
      <c r="BB503" s="30"/>
      <c r="BC503" s="30"/>
      <c r="BD503" s="30"/>
      <c r="BE503" s="30"/>
      <c r="BF503" s="30"/>
      <c r="BG503" s="30"/>
      <c r="BH503" s="30"/>
      <c r="BI503" s="30"/>
      <c r="BJ503" s="30"/>
      <c r="BK503" s="30"/>
      <c r="BL503" s="30"/>
      <c r="BM503" s="30"/>
      <c r="BN503" s="30"/>
      <c r="BO503" s="30"/>
      <c r="BP503" s="30"/>
      <c r="BQ503" s="30"/>
      <c r="BR503" s="30"/>
      <c r="BS503" s="30"/>
      <c r="BT503" s="30"/>
      <c r="BU503" s="30"/>
      <c r="BV503" s="30"/>
      <c r="BW503" s="30"/>
      <c r="BX503" s="30"/>
      <c r="BY503" s="30"/>
      <c r="BZ503" s="30"/>
      <c r="CA503" s="30"/>
      <c r="CB503" s="30"/>
      <c r="CC503" s="30"/>
      <c r="CD503" s="30"/>
      <c r="CE503" s="30"/>
      <c r="CF503" s="30"/>
      <c r="CG503" s="30"/>
      <c r="CH503" s="30"/>
      <c r="CI503" s="30"/>
      <c r="CJ503" s="30"/>
      <c r="CK503" s="30"/>
      <c r="CL503" s="30"/>
      <c r="CM503" s="30"/>
      <c r="CN503" s="30"/>
      <c r="CO503" s="30"/>
      <c r="CP503" s="30"/>
      <c r="CQ503" s="30"/>
      <c r="CR503" s="30"/>
      <c r="CS503" s="30"/>
      <c r="CT503" s="30"/>
      <c r="CU503" s="30"/>
      <c r="CV503" s="30"/>
      <c r="CW503" s="30"/>
      <c r="CX503" s="30"/>
      <c r="CY503" s="30"/>
      <c r="CZ503" s="30"/>
      <c r="DA503" s="30"/>
      <c r="DB503" s="30"/>
      <c r="DC503" s="30"/>
      <c r="DD503" s="30"/>
      <c r="DE503" s="30"/>
      <c r="DF503" s="30"/>
      <c r="DG503" s="30"/>
      <c r="DH503" s="30"/>
      <c r="DI503" s="30"/>
      <c r="DJ503" s="30"/>
      <c r="DK503" s="30"/>
      <c r="DL503" s="30"/>
      <c r="DM503" s="30"/>
      <c r="DN503" s="30"/>
      <c r="DO503" s="30"/>
      <c r="DP503" s="30"/>
      <c r="DQ503" s="30"/>
      <c r="DR503" s="30"/>
      <c r="DS503" s="30"/>
      <c r="DT503" s="30"/>
      <c r="DU503" s="30"/>
      <c r="DV503" s="30"/>
      <c r="DW503" s="30"/>
      <c r="DX503" s="30"/>
      <c r="DY503" s="30"/>
      <c r="DZ503" s="30"/>
      <c r="EA503" s="30"/>
    </row>
    <row r="504" spans="3:131" ht="12.75">
      <c r="C504" s="24"/>
      <c r="D504" s="24"/>
      <c r="E504" s="24"/>
      <c r="F504" s="24"/>
      <c r="G504" s="24"/>
      <c r="H504" s="30"/>
      <c r="I504" s="24"/>
      <c r="J504" s="40"/>
      <c r="K504" s="24"/>
      <c r="L504" s="24"/>
      <c r="M504" s="24"/>
      <c r="N504" s="24"/>
      <c r="O504" s="24"/>
      <c r="P504" s="40"/>
      <c r="Q504" s="24"/>
      <c r="R504" s="24"/>
      <c r="S504" s="24"/>
      <c r="T504" s="24"/>
      <c r="U504" s="24"/>
      <c r="V504" s="40"/>
      <c r="W504" s="29"/>
      <c r="X504" s="40"/>
      <c r="Y504" s="40"/>
      <c r="Z504" s="40"/>
      <c r="AA504" s="40"/>
      <c r="AB504" s="4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c r="BC504" s="30"/>
      <c r="BD504" s="30"/>
      <c r="BE504" s="30"/>
      <c r="BF504" s="30"/>
      <c r="BG504" s="30"/>
      <c r="BH504" s="30"/>
      <c r="BI504" s="30"/>
      <c r="BJ504" s="30"/>
      <c r="BK504" s="30"/>
      <c r="BL504" s="30"/>
      <c r="BM504" s="30"/>
      <c r="BN504" s="30"/>
      <c r="BO504" s="30"/>
      <c r="BP504" s="30"/>
      <c r="BQ504" s="30"/>
      <c r="BR504" s="30"/>
      <c r="BS504" s="30"/>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c r="CU504" s="30"/>
      <c r="CV504" s="30"/>
      <c r="CW504" s="30"/>
      <c r="CX504" s="30"/>
      <c r="CY504" s="30"/>
      <c r="CZ504" s="30"/>
      <c r="DA504" s="30"/>
      <c r="DB504" s="30"/>
      <c r="DC504" s="30"/>
      <c r="DD504" s="30"/>
      <c r="DE504" s="30"/>
      <c r="DF504" s="30"/>
      <c r="DG504" s="30"/>
      <c r="DH504" s="30"/>
      <c r="DI504" s="30"/>
      <c r="DJ504" s="30"/>
      <c r="DK504" s="30"/>
      <c r="DL504" s="30"/>
      <c r="DM504" s="30"/>
      <c r="DN504" s="30"/>
      <c r="DO504" s="30"/>
      <c r="DP504" s="30"/>
      <c r="DQ504" s="30"/>
      <c r="DR504" s="30"/>
      <c r="DS504" s="30"/>
      <c r="DT504" s="30"/>
      <c r="DU504" s="30"/>
      <c r="DV504" s="30"/>
      <c r="DW504" s="30"/>
      <c r="DX504" s="30"/>
      <c r="DY504" s="30"/>
      <c r="DZ504" s="30"/>
      <c r="EA504" s="30"/>
    </row>
    <row r="505" spans="3:131" ht="12.75">
      <c r="C505" s="24"/>
      <c r="D505" s="24"/>
      <c r="E505" s="24"/>
      <c r="F505" s="24"/>
      <c r="G505" s="24"/>
      <c r="H505" s="30"/>
      <c r="I505" s="24"/>
      <c r="J505" s="40"/>
      <c r="K505" s="24"/>
      <c r="L505" s="24"/>
      <c r="M505" s="24"/>
      <c r="N505" s="24"/>
      <c r="O505" s="24"/>
      <c r="P505" s="40"/>
      <c r="Q505" s="24"/>
      <c r="R505" s="24"/>
      <c r="S505" s="24"/>
      <c r="T505" s="24"/>
      <c r="U505" s="24"/>
      <c r="V505" s="40"/>
      <c r="W505" s="29"/>
      <c r="X505" s="40"/>
      <c r="Y505" s="40"/>
      <c r="Z505" s="40"/>
      <c r="AA505" s="40"/>
      <c r="AB505" s="4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c r="BC505" s="30"/>
      <c r="BD505" s="30"/>
      <c r="BE505" s="30"/>
      <c r="BF505" s="30"/>
      <c r="BG505" s="30"/>
      <c r="BH505" s="30"/>
      <c r="BI505" s="30"/>
      <c r="BJ505" s="30"/>
      <c r="BK505" s="30"/>
      <c r="BL505" s="30"/>
      <c r="BM505" s="30"/>
      <c r="BN505" s="30"/>
      <c r="BO505" s="30"/>
      <c r="BP505" s="30"/>
      <c r="BQ505" s="30"/>
      <c r="BR505" s="30"/>
      <c r="BS505" s="30"/>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c r="CU505" s="30"/>
      <c r="CV505" s="30"/>
      <c r="CW505" s="30"/>
      <c r="CX505" s="30"/>
      <c r="CY505" s="30"/>
      <c r="CZ505" s="30"/>
      <c r="DA505" s="30"/>
      <c r="DB505" s="30"/>
      <c r="DC505" s="30"/>
      <c r="DD505" s="30"/>
      <c r="DE505" s="30"/>
      <c r="DF505" s="30"/>
      <c r="DG505" s="30"/>
      <c r="DH505" s="30"/>
      <c r="DI505" s="30"/>
      <c r="DJ505" s="30"/>
      <c r="DK505" s="30"/>
      <c r="DL505" s="30"/>
      <c r="DM505" s="30"/>
      <c r="DN505" s="30"/>
      <c r="DO505" s="30"/>
      <c r="DP505" s="30"/>
      <c r="DQ505" s="30"/>
      <c r="DR505" s="30"/>
      <c r="DS505" s="30"/>
      <c r="DT505" s="30"/>
      <c r="DU505" s="30"/>
      <c r="DV505" s="30"/>
      <c r="DW505" s="30"/>
      <c r="DX505" s="30"/>
      <c r="DY505" s="30"/>
      <c r="DZ505" s="30"/>
      <c r="EA505" s="30"/>
    </row>
    <row r="506" spans="3:131" ht="12.75">
      <c r="C506" s="24"/>
      <c r="D506" s="24"/>
      <c r="E506" s="24"/>
      <c r="F506" s="24"/>
      <c r="G506" s="24"/>
      <c r="H506" s="30"/>
      <c r="I506" s="24"/>
      <c r="J506" s="40"/>
      <c r="K506" s="24"/>
      <c r="L506" s="24"/>
      <c r="M506" s="24"/>
      <c r="N506" s="24"/>
      <c r="O506" s="24"/>
      <c r="P506" s="40"/>
      <c r="Q506" s="24"/>
      <c r="R506" s="24"/>
      <c r="S506" s="24"/>
      <c r="T506" s="24"/>
      <c r="U506" s="24"/>
      <c r="V506" s="40"/>
      <c r="W506" s="29"/>
      <c r="X506" s="40"/>
      <c r="Y506" s="40"/>
      <c r="Z506" s="40"/>
      <c r="AA506" s="40"/>
      <c r="AB506" s="4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0"/>
      <c r="DZ506" s="30"/>
      <c r="EA506" s="30"/>
    </row>
    <row r="507" spans="3:131" ht="12.75">
      <c r="C507" s="24"/>
      <c r="D507" s="24"/>
      <c r="E507" s="24"/>
      <c r="F507" s="24"/>
      <c r="G507" s="24"/>
      <c r="H507" s="30"/>
      <c r="I507" s="24"/>
      <c r="J507" s="40"/>
      <c r="K507" s="24"/>
      <c r="L507" s="24"/>
      <c r="M507" s="24"/>
      <c r="N507" s="24"/>
      <c r="O507" s="24"/>
      <c r="P507" s="40"/>
      <c r="Q507" s="24"/>
      <c r="R507" s="24"/>
      <c r="S507" s="24"/>
      <c r="T507" s="24"/>
      <c r="U507" s="24"/>
      <c r="V507" s="40"/>
      <c r="W507" s="29"/>
      <c r="X507" s="40"/>
      <c r="Y507" s="40"/>
      <c r="Z507" s="40"/>
      <c r="AA507" s="40"/>
      <c r="AB507" s="4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c r="BA507" s="30"/>
      <c r="BB507" s="30"/>
      <c r="BC507" s="30"/>
      <c r="BD507" s="30"/>
      <c r="BE507" s="30"/>
      <c r="BF507" s="30"/>
      <c r="BG507" s="30"/>
      <c r="BH507" s="30"/>
      <c r="BI507" s="30"/>
      <c r="BJ507" s="30"/>
      <c r="BK507" s="30"/>
      <c r="BL507" s="30"/>
      <c r="BM507" s="30"/>
      <c r="BN507" s="30"/>
      <c r="BO507" s="30"/>
      <c r="BP507" s="30"/>
      <c r="BQ507" s="30"/>
      <c r="BR507" s="30"/>
      <c r="BS507" s="30"/>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c r="CU507" s="30"/>
      <c r="CV507" s="30"/>
      <c r="CW507" s="30"/>
      <c r="CX507" s="30"/>
      <c r="CY507" s="30"/>
      <c r="CZ507" s="30"/>
      <c r="DA507" s="30"/>
      <c r="DB507" s="30"/>
      <c r="DC507" s="30"/>
      <c r="DD507" s="30"/>
      <c r="DE507" s="30"/>
      <c r="DF507" s="30"/>
      <c r="DG507" s="30"/>
      <c r="DH507" s="30"/>
      <c r="DI507" s="30"/>
      <c r="DJ507" s="30"/>
      <c r="DK507" s="30"/>
      <c r="DL507" s="30"/>
      <c r="DM507" s="30"/>
      <c r="DN507" s="30"/>
      <c r="DO507" s="30"/>
      <c r="DP507" s="30"/>
      <c r="DQ507" s="30"/>
      <c r="DR507" s="30"/>
      <c r="DS507" s="30"/>
      <c r="DT507" s="30"/>
      <c r="DU507" s="30"/>
      <c r="DV507" s="30"/>
      <c r="DW507" s="30"/>
      <c r="DX507" s="30"/>
      <c r="DY507" s="30"/>
      <c r="DZ507" s="30"/>
      <c r="EA507" s="30"/>
    </row>
    <row r="508" spans="3:131" ht="12.75">
      <c r="C508" s="24"/>
      <c r="D508" s="24"/>
      <c r="E508" s="24"/>
      <c r="F508" s="24"/>
      <c r="G508" s="24"/>
      <c r="H508" s="30"/>
      <c r="I508" s="24"/>
      <c r="J508" s="40"/>
      <c r="K508" s="24"/>
      <c r="L508" s="24"/>
      <c r="M508" s="24"/>
      <c r="N508" s="24"/>
      <c r="O508" s="24"/>
      <c r="P508" s="40"/>
      <c r="Q508" s="24"/>
      <c r="R508" s="24"/>
      <c r="S508" s="24"/>
      <c r="T508" s="24"/>
      <c r="U508" s="24"/>
      <c r="V508" s="40"/>
      <c r="W508" s="29"/>
      <c r="X508" s="40"/>
      <c r="Y508" s="40"/>
      <c r="Z508" s="40"/>
      <c r="AA508" s="40"/>
      <c r="AB508" s="40"/>
      <c r="AC508" s="30"/>
      <c r="AD508" s="30"/>
      <c r="AE508" s="30"/>
      <c r="AF508" s="30"/>
      <c r="AG508" s="30"/>
      <c r="AH508" s="30"/>
      <c r="AI508" s="30"/>
      <c r="AJ508" s="30"/>
      <c r="AK508" s="30"/>
      <c r="AL508" s="30"/>
      <c r="AM508" s="30"/>
      <c r="AN508" s="30"/>
      <c r="AO508" s="30"/>
      <c r="AP508" s="30"/>
      <c r="AQ508" s="30"/>
      <c r="AR508" s="30"/>
      <c r="AS508" s="30"/>
      <c r="AT508" s="30"/>
      <c r="AU508" s="30"/>
      <c r="AV508" s="30"/>
      <c r="AW508" s="30"/>
      <c r="AX508" s="30"/>
      <c r="AY508" s="30"/>
      <c r="AZ508" s="30"/>
      <c r="BA508" s="30"/>
      <c r="BB508" s="30"/>
      <c r="BC508" s="30"/>
      <c r="BD508" s="30"/>
      <c r="BE508" s="30"/>
      <c r="BF508" s="30"/>
      <c r="BG508" s="30"/>
      <c r="BH508" s="30"/>
      <c r="BI508" s="30"/>
      <c r="BJ508" s="30"/>
      <c r="BK508" s="30"/>
      <c r="BL508" s="30"/>
      <c r="BM508" s="30"/>
      <c r="BN508" s="30"/>
      <c r="BO508" s="30"/>
      <c r="BP508" s="30"/>
      <c r="BQ508" s="30"/>
      <c r="BR508" s="30"/>
      <c r="BS508" s="30"/>
      <c r="BT508" s="30"/>
      <c r="BU508" s="30"/>
      <c r="BV508" s="30"/>
      <c r="BW508" s="30"/>
      <c r="BX508" s="30"/>
      <c r="BY508" s="30"/>
      <c r="BZ508" s="30"/>
      <c r="CA508" s="30"/>
      <c r="CB508" s="30"/>
      <c r="CC508" s="30"/>
      <c r="CD508" s="30"/>
      <c r="CE508" s="30"/>
      <c r="CF508" s="30"/>
      <c r="CG508" s="30"/>
      <c r="CH508" s="30"/>
      <c r="CI508" s="30"/>
      <c r="CJ508" s="30"/>
      <c r="CK508" s="30"/>
      <c r="CL508" s="30"/>
      <c r="CM508" s="30"/>
      <c r="CN508" s="30"/>
      <c r="CO508" s="30"/>
      <c r="CP508" s="30"/>
      <c r="CQ508" s="30"/>
      <c r="CR508" s="30"/>
      <c r="CS508" s="30"/>
      <c r="CT508" s="30"/>
      <c r="CU508" s="30"/>
      <c r="CV508" s="30"/>
      <c r="CW508" s="30"/>
      <c r="CX508" s="30"/>
      <c r="CY508" s="30"/>
      <c r="CZ508" s="30"/>
      <c r="DA508" s="30"/>
      <c r="DB508" s="30"/>
      <c r="DC508" s="30"/>
      <c r="DD508" s="30"/>
      <c r="DE508" s="30"/>
      <c r="DF508" s="30"/>
      <c r="DG508" s="30"/>
      <c r="DH508" s="30"/>
      <c r="DI508" s="30"/>
      <c r="DJ508" s="30"/>
      <c r="DK508" s="30"/>
      <c r="DL508" s="30"/>
      <c r="DM508" s="30"/>
      <c r="DN508" s="30"/>
      <c r="DO508" s="30"/>
      <c r="DP508" s="30"/>
      <c r="DQ508" s="30"/>
      <c r="DR508" s="30"/>
      <c r="DS508" s="30"/>
      <c r="DT508" s="30"/>
      <c r="DU508" s="30"/>
      <c r="DV508" s="30"/>
      <c r="DW508" s="30"/>
      <c r="DX508" s="30"/>
      <c r="DY508" s="30"/>
      <c r="DZ508" s="30"/>
      <c r="EA508" s="30"/>
    </row>
    <row r="509" spans="3:131" ht="12.75">
      <c r="C509" s="24"/>
      <c r="D509" s="24"/>
      <c r="E509" s="24"/>
      <c r="F509" s="24"/>
      <c r="G509" s="24"/>
      <c r="H509" s="30"/>
      <c r="I509" s="24"/>
      <c r="J509" s="40"/>
      <c r="K509" s="24"/>
      <c r="L509" s="24"/>
      <c r="M509" s="24"/>
      <c r="N509" s="24"/>
      <c r="O509" s="24"/>
      <c r="P509" s="40"/>
      <c r="Q509" s="24"/>
      <c r="R509" s="24"/>
      <c r="S509" s="24"/>
      <c r="T509" s="24"/>
      <c r="U509" s="24"/>
      <c r="V509" s="40"/>
      <c r="W509" s="29"/>
      <c r="X509" s="40"/>
      <c r="Y509" s="40"/>
      <c r="Z509" s="40"/>
      <c r="AA509" s="40"/>
      <c r="AB509" s="40"/>
      <c r="AC509" s="30"/>
      <c r="AD509" s="30"/>
      <c r="AE509" s="30"/>
      <c r="AF509" s="30"/>
      <c r="AG509" s="30"/>
      <c r="AH509" s="30"/>
      <c r="AI509" s="30"/>
      <c r="AJ509" s="30"/>
      <c r="AK509" s="30"/>
      <c r="AL509" s="30"/>
      <c r="AM509" s="30"/>
      <c r="AN509" s="30"/>
      <c r="AO509" s="30"/>
      <c r="AP509" s="30"/>
      <c r="AQ509" s="30"/>
      <c r="AR509" s="30"/>
      <c r="AS509" s="30"/>
      <c r="AT509" s="30"/>
      <c r="AU509" s="30"/>
      <c r="AV509" s="30"/>
      <c r="AW509" s="30"/>
      <c r="AX509" s="30"/>
      <c r="AY509" s="30"/>
      <c r="AZ509" s="30"/>
      <c r="BA509" s="30"/>
      <c r="BB509" s="30"/>
      <c r="BC509" s="30"/>
      <c r="BD509" s="30"/>
      <c r="BE509" s="30"/>
      <c r="BF509" s="30"/>
      <c r="BG509" s="30"/>
      <c r="BH509" s="30"/>
      <c r="BI509" s="30"/>
      <c r="BJ509" s="30"/>
      <c r="BK509" s="30"/>
      <c r="BL509" s="30"/>
      <c r="BM509" s="30"/>
      <c r="BN509" s="30"/>
      <c r="BO509" s="30"/>
      <c r="BP509" s="30"/>
      <c r="BQ509" s="30"/>
      <c r="BR509" s="30"/>
      <c r="BS509" s="30"/>
      <c r="BT509" s="30"/>
      <c r="BU509" s="30"/>
      <c r="BV509" s="30"/>
      <c r="BW509" s="30"/>
      <c r="BX509" s="30"/>
      <c r="BY509" s="30"/>
      <c r="BZ509" s="30"/>
      <c r="CA509" s="30"/>
      <c r="CB509" s="30"/>
      <c r="CC509" s="30"/>
      <c r="CD509" s="30"/>
      <c r="CE509" s="30"/>
      <c r="CF509" s="30"/>
      <c r="CG509" s="30"/>
      <c r="CH509" s="30"/>
      <c r="CI509" s="30"/>
      <c r="CJ509" s="30"/>
      <c r="CK509" s="30"/>
      <c r="CL509" s="30"/>
      <c r="CM509" s="30"/>
      <c r="CN509" s="30"/>
      <c r="CO509" s="30"/>
      <c r="CP509" s="30"/>
      <c r="CQ509" s="30"/>
      <c r="CR509" s="30"/>
      <c r="CS509" s="30"/>
      <c r="CT509" s="30"/>
      <c r="CU509" s="30"/>
      <c r="CV509" s="30"/>
      <c r="CW509" s="30"/>
      <c r="CX509" s="30"/>
      <c r="CY509" s="30"/>
      <c r="CZ509" s="30"/>
      <c r="DA509" s="30"/>
      <c r="DB509" s="30"/>
      <c r="DC509" s="30"/>
      <c r="DD509" s="30"/>
      <c r="DE509" s="30"/>
      <c r="DF509" s="30"/>
      <c r="DG509" s="30"/>
      <c r="DH509" s="30"/>
      <c r="DI509" s="30"/>
      <c r="DJ509" s="30"/>
      <c r="DK509" s="30"/>
      <c r="DL509" s="30"/>
      <c r="DM509" s="30"/>
      <c r="DN509" s="30"/>
      <c r="DO509" s="30"/>
      <c r="DP509" s="30"/>
      <c r="DQ509" s="30"/>
      <c r="DR509" s="30"/>
      <c r="DS509" s="30"/>
      <c r="DT509" s="30"/>
      <c r="DU509" s="30"/>
      <c r="DV509" s="30"/>
      <c r="DW509" s="30"/>
      <c r="DX509" s="30"/>
      <c r="DY509" s="30"/>
      <c r="DZ509" s="30"/>
      <c r="EA509" s="30"/>
    </row>
    <row r="510" spans="3:131" ht="12.75">
      <c r="C510" s="24"/>
      <c r="D510" s="24"/>
      <c r="E510" s="24"/>
      <c r="F510" s="24"/>
      <c r="G510" s="24"/>
      <c r="H510" s="30"/>
      <c r="I510" s="24"/>
      <c r="J510" s="40"/>
      <c r="K510" s="24"/>
      <c r="L510" s="24"/>
      <c r="M510" s="24"/>
      <c r="N510" s="24"/>
      <c r="O510" s="24"/>
      <c r="P510" s="40"/>
      <c r="Q510" s="24"/>
      <c r="R510" s="24"/>
      <c r="S510" s="24"/>
      <c r="T510" s="24"/>
      <c r="U510" s="24"/>
      <c r="V510" s="40"/>
      <c r="W510" s="29"/>
      <c r="X510" s="40"/>
      <c r="Y510" s="40"/>
      <c r="Z510" s="40"/>
      <c r="AA510" s="40"/>
      <c r="AB510" s="40"/>
      <c r="AC510" s="30"/>
      <c r="AD510" s="30"/>
      <c r="AE510" s="30"/>
      <c r="AF510" s="30"/>
      <c r="AG510" s="30"/>
      <c r="AH510" s="30"/>
      <c r="AI510" s="30"/>
      <c r="AJ510" s="30"/>
      <c r="AK510" s="30"/>
      <c r="AL510" s="30"/>
      <c r="AM510" s="30"/>
      <c r="AN510" s="30"/>
      <c r="AO510" s="30"/>
      <c r="AP510" s="30"/>
      <c r="AQ510" s="30"/>
      <c r="AR510" s="30"/>
      <c r="AS510" s="30"/>
      <c r="AT510" s="30"/>
      <c r="AU510" s="30"/>
      <c r="AV510" s="30"/>
      <c r="AW510" s="30"/>
      <c r="AX510" s="30"/>
      <c r="AY510" s="30"/>
      <c r="AZ510" s="30"/>
      <c r="BA510" s="30"/>
      <c r="BB510" s="30"/>
      <c r="BC510" s="30"/>
      <c r="BD510" s="30"/>
      <c r="BE510" s="30"/>
      <c r="BF510" s="30"/>
      <c r="BG510" s="30"/>
      <c r="BH510" s="30"/>
      <c r="BI510" s="30"/>
      <c r="BJ510" s="30"/>
      <c r="BK510" s="30"/>
      <c r="BL510" s="30"/>
      <c r="BM510" s="30"/>
      <c r="BN510" s="30"/>
      <c r="BO510" s="30"/>
      <c r="BP510" s="30"/>
      <c r="BQ510" s="30"/>
      <c r="BR510" s="30"/>
      <c r="BS510" s="30"/>
      <c r="BT510" s="30"/>
      <c r="BU510" s="30"/>
      <c r="BV510" s="30"/>
      <c r="BW510" s="30"/>
      <c r="BX510" s="30"/>
      <c r="BY510" s="30"/>
      <c r="BZ510" s="30"/>
      <c r="CA510" s="30"/>
      <c r="CB510" s="30"/>
      <c r="CC510" s="30"/>
      <c r="CD510" s="30"/>
      <c r="CE510" s="30"/>
      <c r="CF510" s="30"/>
      <c r="CG510" s="30"/>
      <c r="CH510" s="30"/>
      <c r="CI510" s="30"/>
      <c r="CJ510" s="30"/>
      <c r="CK510" s="30"/>
      <c r="CL510" s="30"/>
      <c r="CM510" s="30"/>
      <c r="CN510" s="30"/>
      <c r="CO510" s="30"/>
      <c r="CP510" s="30"/>
      <c r="CQ510" s="30"/>
      <c r="CR510" s="30"/>
      <c r="CS510" s="30"/>
      <c r="CT510" s="30"/>
      <c r="CU510" s="30"/>
      <c r="CV510" s="30"/>
      <c r="CW510" s="30"/>
      <c r="CX510" s="30"/>
      <c r="CY510" s="30"/>
      <c r="CZ510" s="30"/>
      <c r="DA510" s="30"/>
      <c r="DB510" s="30"/>
      <c r="DC510" s="30"/>
      <c r="DD510" s="30"/>
      <c r="DE510" s="30"/>
      <c r="DF510" s="30"/>
      <c r="DG510" s="30"/>
      <c r="DH510" s="30"/>
      <c r="DI510" s="30"/>
      <c r="DJ510" s="30"/>
      <c r="DK510" s="30"/>
      <c r="DL510" s="30"/>
      <c r="DM510" s="30"/>
      <c r="DN510" s="30"/>
      <c r="DO510" s="30"/>
      <c r="DP510" s="30"/>
      <c r="DQ510" s="30"/>
      <c r="DR510" s="30"/>
      <c r="DS510" s="30"/>
      <c r="DT510" s="30"/>
      <c r="DU510" s="30"/>
      <c r="DV510" s="30"/>
      <c r="DW510" s="30"/>
      <c r="DX510" s="30"/>
      <c r="DY510" s="30"/>
      <c r="DZ510" s="30"/>
      <c r="EA510" s="30"/>
    </row>
    <row r="511" spans="3:131" ht="12.75">
      <c r="C511" s="24"/>
      <c r="D511" s="24"/>
      <c r="E511" s="24"/>
      <c r="F511" s="24"/>
      <c r="G511" s="24"/>
      <c r="H511" s="30"/>
      <c r="I511" s="24"/>
      <c r="J511" s="40"/>
      <c r="K511" s="24"/>
      <c r="L511" s="24"/>
      <c r="M511" s="24"/>
      <c r="N511" s="24"/>
      <c r="O511" s="24"/>
      <c r="P511" s="40"/>
      <c r="Q511" s="24"/>
      <c r="R511" s="24"/>
      <c r="S511" s="24"/>
      <c r="T511" s="24"/>
      <c r="U511" s="24"/>
      <c r="V511" s="40"/>
      <c r="W511" s="29"/>
      <c r="X511" s="40"/>
      <c r="Y511" s="40"/>
      <c r="Z511" s="40"/>
      <c r="AA511" s="40"/>
      <c r="AB511" s="40"/>
      <c r="AC511" s="30"/>
      <c r="AD511" s="30"/>
      <c r="AE511" s="30"/>
      <c r="AF511" s="30"/>
      <c r="AG511" s="30"/>
      <c r="AH511" s="30"/>
      <c r="AI511" s="30"/>
      <c r="AJ511" s="30"/>
      <c r="AK511" s="30"/>
      <c r="AL511" s="30"/>
      <c r="AM511" s="30"/>
      <c r="AN511" s="30"/>
      <c r="AO511" s="30"/>
      <c r="AP511" s="30"/>
      <c r="AQ511" s="30"/>
      <c r="AR511" s="30"/>
      <c r="AS511" s="30"/>
      <c r="AT511" s="30"/>
      <c r="AU511" s="30"/>
      <c r="AV511" s="30"/>
      <c r="AW511" s="30"/>
      <c r="AX511" s="30"/>
      <c r="AY511" s="30"/>
      <c r="AZ511" s="30"/>
      <c r="BA511" s="30"/>
      <c r="BB511" s="30"/>
      <c r="BC511" s="30"/>
      <c r="BD511" s="30"/>
      <c r="BE511" s="30"/>
      <c r="BF511" s="30"/>
      <c r="BG511" s="30"/>
      <c r="BH511" s="30"/>
      <c r="BI511" s="30"/>
      <c r="BJ511" s="30"/>
      <c r="BK511" s="30"/>
      <c r="BL511" s="30"/>
      <c r="BM511" s="30"/>
      <c r="BN511" s="30"/>
      <c r="BO511" s="30"/>
      <c r="BP511" s="30"/>
      <c r="BQ511" s="30"/>
      <c r="BR511" s="30"/>
      <c r="BS511" s="30"/>
      <c r="BT511" s="30"/>
      <c r="BU511" s="30"/>
      <c r="BV511" s="30"/>
      <c r="BW511" s="30"/>
      <c r="BX511" s="30"/>
      <c r="BY511" s="30"/>
      <c r="BZ511" s="30"/>
      <c r="CA511" s="30"/>
      <c r="CB511" s="30"/>
      <c r="CC511" s="30"/>
      <c r="CD511" s="30"/>
      <c r="CE511" s="30"/>
      <c r="CF511" s="30"/>
      <c r="CG511" s="30"/>
      <c r="CH511" s="30"/>
      <c r="CI511" s="30"/>
      <c r="CJ511" s="30"/>
      <c r="CK511" s="30"/>
      <c r="CL511" s="30"/>
      <c r="CM511" s="30"/>
      <c r="CN511" s="30"/>
      <c r="CO511" s="30"/>
      <c r="CP511" s="30"/>
      <c r="CQ511" s="30"/>
      <c r="CR511" s="30"/>
      <c r="CS511" s="30"/>
      <c r="CT511" s="30"/>
      <c r="CU511" s="30"/>
      <c r="CV511" s="30"/>
      <c r="CW511" s="30"/>
      <c r="CX511" s="30"/>
      <c r="CY511" s="30"/>
      <c r="CZ511" s="30"/>
      <c r="DA511" s="30"/>
      <c r="DB511" s="30"/>
      <c r="DC511" s="30"/>
      <c r="DD511" s="30"/>
      <c r="DE511" s="30"/>
      <c r="DF511" s="30"/>
      <c r="DG511" s="30"/>
      <c r="DH511" s="30"/>
      <c r="DI511" s="30"/>
      <c r="DJ511" s="30"/>
      <c r="DK511" s="30"/>
      <c r="DL511" s="30"/>
      <c r="DM511" s="30"/>
      <c r="DN511" s="30"/>
      <c r="DO511" s="30"/>
      <c r="DP511" s="30"/>
      <c r="DQ511" s="30"/>
      <c r="DR511" s="30"/>
      <c r="DS511" s="30"/>
      <c r="DT511" s="30"/>
      <c r="DU511" s="30"/>
      <c r="DV511" s="30"/>
      <c r="DW511" s="30"/>
      <c r="DX511" s="30"/>
      <c r="DY511" s="30"/>
      <c r="DZ511" s="30"/>
      <c r="EA511" s="30"/>
    </row>
    <row r="512" spans="3:131" ht="12.75">
      <c r="C512" s="24"/>
      <c r="D512" s="24"/>
      <c r="E512" s="24"/>
      <c r="F512" s="24"/>
      <c r="G512" s="24"/>
      <c r="H512" s="30"/>
      <c r="I512" s="24"/>
      <c r="J512" s="40"/>
      <c r="K512" s="24"/>
      <c r="L512" s="24"/>
      <c r="M512" s="24"/>
      <c r="N512" s="24"/>
      <c r="O512" s="24"/>
      <c r="P512" s="40"/>
      <c r="Q512" s="24"/>
      <c r="R512" s="24"/>
      <c r="S512" s="24"/>
      <c r="T512" s="24"/>
      <c r="U512" s="24"/>
      <c r="V512" s="40"/>
      <c r="W512" s="29"/>
      <c r="X512" s="40"/>
      <c r="Y512" s="40"/>
      <c r="Z512" s="40"/>
      <c r="AA512" s="40"/>
      <c r="AB512" s="4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c r="BC512" s="30"/>
      <c r="BD512" s="30"/>
      <c r="BE512" s="30"/>
      <c r="BF512" s="30"/>
      <c r="BG512" s="30"/>
      <c r="BH512" s="30"/>
      <c r="BI512" s="30"/>
      <c r="BJ512" s="30"/>
      <c r="BK512" s="30"/>
      <c r="BL512" s="30"/>
      <c r="BM512" s="30"/>
      <c r="BN512" s="30"/>
      <c r="BO512" s="30"/>
      <c r="BP512" s="30"/>
      <c r="BQ512" s="30"/>
      <c r="BR512" s="30"/>
      <c r="BS512" s="30"/>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c r="CU512" s="30"/>
      <c r="CV512" s="30"/>
      <c r="CW512" s="30"/>
      <c r="CX512" s="30"/>
      <c r="CY512" s="30"/>
      <c r="CZ512" s="30"/>
      <c r="DA512" s="30"/>
      <c r="DB512" s="30"/>
      <c r="DC512" s="30"/>
      <c r="DD512" s="30"/>
      <c r="DE512" s="30"/>
      <c r="DF512" s="30"/>
      <c r="DG512" s="30"/>
      <c r="DH512" s="30"/>
      <c r="DI512" s="30"/>
      <c r="DJ512" s="30"/>
      <c r="DK512" s="30"/>
      <c r="DL512" s="30"/>
      <c r="DM512" s="30"/>
      <c r="DN512" s="30"/>
      <c r="DO512" s="30"/>
      <c r="DP512" s="30"/>
      <c r="DQ512" s="30"/>
      <c r="DR512" s="30"/>
      <c r="DS512" s="30"/>
      <c r="DT512" s="30"/>
      <c r="DU512" s="30"/>
      <c r="DV512" s="30"/>
      <c r="DW512" s="30"/>
      <c r="DX512" s="30"/>
      <c r="DY512" s="30"/>
      <c r="DZ512" s="30"/>
      <c r="EA512" s="30"/>
    </row>
    <row r="513" spans="3:131" ht="12.75">
      <c r="C513" s="24"/>
      <c r="D513" s="24"/>
      <c r="E513" s="24"/>
      <c r="F513" s="24"/>
      <c r="G513" s="24"/>
      <c r="H513" s="30"/>
      <c r="I513" s="24"/>
      <c r="J513" s="40"/>
      <c r="K513" s="24"/>
      <c r="L513" s="24"/>
      <c r="M513" s="24"/>
      <c r="N513" s="24"/>
      <c r="O513" s="24"/>
      <c r="P513" s="40"/>
      <c r="Q513" s="24"/>
      <c r="R513" s="24"/>
      <c r="S513" s="24"/>
      <c r="T513" s="24"/>
      <c r="U513" s="24"/>
      <c r="V513" s="40"/>
      <c r="W513" s="29"/>
      <c r="X513" s="40"/>
      <c r="Y513" s="40"/>
      <c r="Z513" s="40"/>
      <c r="AA513" s="40"/>
      <c r="AB513" s="4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c r="BM513" s="30"/>
      <c r="BN513" s="30"/>
      <c r="BO513" s="30"/>
      <c r="BP513" s="30"/>
      <c r="BQ513" s="30"/>
      <c r="BR513" s="30"/>
      <c r="BS513" s="30"/>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c r="CU513" s="30"/>
      <c r="CV513" s="30"/>
      <c r="CW513" s="30"/>
      <c r="CX513" s="30"/>
      <c r="CY513" s="30"/>
      <c r="CZ513" s="30"/>
      <c r="DA513" s="30"/>
      <c r="DB513" s="30"/>
      <c r="DC513" s="30"/>
      <c r="DD513" s="30"/>
      <c r="DE513" s="30"/>
      <c r="DF513" s="30"/>
      <c r="DG513" s="30"/>
      <c r="DH513" s="30"/>
      <c r="DI513" s="30"/>
      <c r="DJ513" s="30"/>
      <c r="DK513" s="30"/>
      <c r="DL513" s="30"/>
      <c r="DM513" s="30"/>
      <c r="DN513" s="30"/>
      <c r="DO513" s="30"/>
      <c r="DP513" s="30"/>
      <c r="DQ513" s="30"/>
      <c r="DR513" s="30"/>
      <c r="DS513" s="30"/>
      <c r="DT513" s="30"/>
      <c r="DU513" s="30"/>
      <c r="DV513" s="30"/>
      <c r="DW513" s="30"/>
      <c r="DX513" s="30"/>
      <c r="DY513" s="30"/>
      <c r="DZ513" s="30"/>
      <c r="EA513" s="30"/>
    </row>
    <row r="514" spans="3:131" ht="12.75">
      <c r="C514" s="24"/>
      <c r="D514" s="24"/>
      <c r="E514" s="24"/>
      <c r="F514" s="24"/>
      <c r="G514" s="24"/>
      <c r="H514" s="30"/>
      <c r="I514" s="24"/>
      <c r="J514" s="40"/>
      <c r="K514" s="24"/>
      <c r="L514" s="24"/>
      <c r="M514" s="24"/>
      <c r="N514" s="24"/>
      <c r="O514" s="24"/>
      <c r="P514" s="40"/>
      <c r="Q514" s="24"/>
      <c r="R514" s="24"/>
      <c r="S514" s="24"/>
      <c r="T514" s="24"/>
      <c r="U514" s="24"/>
      <c r="V514" s="40"/>
      <c r="W514" s="29"/>
      <c r="X514" s="40"/>
      <c r="Y514" s="40"/>
      <c r="Z514" s="40"/>
      <c r="AA514" s="40"/>
      <c r="AB514" s="4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0"/>
      <c r="AZ514" s="30"/>
      <c r="BA514" s="30"/>
      <c r="BB514" s="30"/>
      <c r="BC514" s="30"/>
      <c r="BD514" s="30"/>
      <c r="BE514" s="30"/>
      <c r="BF514" s="30"/>
      <c r="BG514" s="30"/>
      <c r="BH514" s="30"/>
      <c r="BI514" s="30"/>
      <c r="BJ514" s="30"/>
      <c r="BK514" s="30"/>
      <c r="BL514" s="30"/>
      <c r="BM514" s="30"/>
      <c r="BN514" s="30"/>
      <c r="BO514" s="30"/>
      <c r="BP514" s="30"/>
      <c r="BQ514" s="30"/>
      <c r="BR514" s="30"/>
      <c r="BS514" s="30"/>
      <c r="BT514" s="30"/>
      <c r="BU514" s="30"/>
      <c r="BV514" s="30"/>
      <c r="BW514" s="30"/>
      <c r="BX514" s="30"/>
      <c r="BY514" s="30"/>
      <c r="BZ514" s="30"/>
      <c r="CA514" s="30"/>
      <c r="CB514" s="30"/>
      <c r="CC514" s="30"/>
      <c r="CD514" s="30"/>
      <c r="CE514" s="30"/>
      <c r="CF514" s="30"/>
      <c r="CG514" s="30"/>
      <c r="CH514" s="30"/>
      <c r="CI514" s="30"/>
      <c r="CJ514" s="30"/>
      <c r="CK514" s="30"/>
      <c r="CL514" s="30"/>
      <c r="CM514" s="30"/>
      <c r="CN514" s="30"/>
      <c r="CO514" s="30"/>
      <c r="CP514" s="30"/>
      <c r="CQ514" s="30"/>
      <c r="CR514" s="30"/>
      <c r="CS514" s="30"/>
      <c r="CT514" s="30"/>
      <c r="CU514" s="30"/>
      <c r="CV514" s="30"/>
      <c r="CW514" s="30"/>
      <c r="CX514" s="30"/>
      <c r="CY514" s="30"/>
      <c r="CZ514" s="30"/>
      <c r="DA514" s="30"/>
      <c r="DB514" s="30"/>
      <c r="DC514" s="30"/>
      <c r="DD514" s="30"/>
      <c r="DE514" s="30"/>
      <c r="DF514" s="30"/>
      <c r="DG514" s="30"/>
      <c r="DH514" s="30"/>
      <c r="DI514" s="30"/>
      <c r="DJ514" s="30"/>
      <c r="DK514" s="30"/>
      <c r="DL514" s="30"/>
      <c r="DM514" s="30"/>
      <c r="DN514" s="30"/>
      <c r="DO514" s="30"/>
      <c r="DP514" s="30"/>
      <c r="DQ514" s="30"/>
      <c r="DR514" s="30"/>
      <c r="DS514" s="30"/>
      <c r="DT514" s="30"/>
      <c r="DU514" s="30"/>
      <c r="DV514" s="30"/>
      <c r="DW514" s="30"/>
      <c r="DX514" s="30"/>
      <c r="DY514" s="30"/>
      <c r="DZ514" s="30"/>
      <c r="EA514" s="30"/>
    </row>
    <row r="515" spans="3:131" ht="12.75">
      <c r="C515" s="24"/>
      <c r="D515" s="24"/>
      <c r="E515" s="24"/>
      <c r="F515" s="24"/>
      <c r="G515" s="24"/>
      <c r="H515" s="30"/>
      <c r="I515" s="24"/>
      <c r="J515" s="40"/>
      <c r="K515" s="24"/>
      <c r="L515" s="24"/>
      <c r="M515" s="24"/>
      <c r="N515" s="24"/>
      <c r="O515" s="24"/>
      <c r="P515" s="40"/>
      <c r="Q515" s="24"/>
      <c r="R515" s="24"/>
      <c r="S515" s="24"/>
      <c r="T515" s="24"/>
      <c r="U515" s="24"/>
      <c r="V515" s="40"/>
      <c r="W515" s="29"/>
      <c r="X515" s="40"/>
      <c r="Y515" s="40"/>
      <c r="Z515" s="40"/>
      <c r="AA515" s="40"/>
      <c r="AB515" s="4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0"/>
      <c r="AZ515" s="30"/>
      <c r="BA515" s="30"/>
      <c r="BB515" s="30"/>
      <c r="BC515" s="30"/>
      <c r="BD515" s="30"/>
      <c r="BE515" s="30"/>
      <c r="BF515" s="30"/>
      <c r="BG515" s="30"/>
      <c r="BH515" s="30"/>
      <c r="BI515" s="30"/>
      <c r="BJ515" s="30"/>
      <c r="BK515" s="30"/>
      <c r="BL515" s="30"/>
      <c r="BM515" s="30"/>
      <c r="BN515" s="30"/>
      <c r="BO515" s="30"/>
      <c r="BP515" s="30"/>
      <c r="BQ515" s="30"/>
      <c r="BR515" s="30"/>
      <c r="BS515" s="30"/>
      <c r="BT515" s="30"/>
      <c r="BU515" s="30"/>
      <c r="BV515" s="30"/>
      <c r="BW515" s="30"/>
      <c r="BX515" s="30"/>
      <c r="BY515" s="30"/>
      <c r="BZ515" s="30"/>
      <c r="CA515" s="30"/>
      <c r="CB515" s="30"/>
      <c r="CC515" s="30"/>
      <c r="CD515" s="30"/>
      <c r="CE515" s="30"/>
      <c r="CF515" s="30"/>
      <c r="CG515" s="30"/>
      <c r="CH515" s="30"/>
      <c r="CI515" s="30"/>
      <c r="CJ515" s="30"/>
      <c r="CK515" s="30"/>
      <c r="CL515" s="30"/>
      <c r="CM515" s="30"/>
      <c r="CN515" s="30"/>
      <c r="CO515" s="30"/>
      <c r="CP515" s="30"/>
      <c r="CQ515" s="30"/>
      <c r="CR515" s="30"/>
      <c r="CS515" s="30"/>
      <c r="CT515" s="30"/>
      <c r="CU515" s="30"/>
      <c r="CV515" s="30"/>
      <c r="CW515" s="30"/>
      <c r="CX515" s="30"/>
      <c r="CY515" s="30"/>
      <c r="CZ515" s="30"/>
      <c r="DA515" s="30"/>
      <c r="DB515" s="30"/>
      <c r="DC515" s="30"/>
      <c r="DD515" s="30"/>
      <c r="DE515" s="30"/>
      <c r="DF515" s="30"/>
      <c r="DG515" s="30"/>
      <c r="DH515" s="30"/>
      <c r="DI515" s="30"/>
      <c r="DJ515" s="30"/>
      <c r="DK515" s="30"/>
      <c r="DL515" s="30"/>
      <c r="DM515" s="30"/>
      <c r="DN515" s="30"/>
      <c r="DO515" s="30"/>
      <c r="DP515" s="30"/>
      <c r="DQ515" s="30"/>
      <c r="DR515" s="30"/>
      <c r="DS515" s="30"/>
      <c r="DT515" s="30"/>
      <c r="DU515" s="30"/>
      <c r="DV515" s="30"/>
      <c r="DW515" s="30"/>
      <c r="DX515" s="30"/>
      <c r="DY515" s="30"/>
      <c r="DZ515" s="30"/>
      <c r="EA515" s="30"/>
    </row>
    <row r="516" spans="3:131" ht="12.75">
      <c r="C516" s="24"/>
      <c r="D516" s="24"/>
      <c r="E516" s="24"/>
      <c r="F516" s="24"/>
      <c r="G516" s="24"/>
      <c r="H516" s="30"/>
      <c r="I516" s="24"/>
      <c r="J516" s="40"/>
      <c r="K516" s="24"/>
      <c r="L516" s="24"/>
      <c r="M516" s="24"/>
      <c r="N516" s="24"/>
      <c r="O516" s="24"/>
      <c r="P516" s="40"/>
      <c r="Q516" s="24"/>
      <c r="R516" s="24"/>
      <c r="S516" s="24"/>
      <c r="T516" s="24"/>
      <c r="U516" s="24"/>
      <c r="V516" s="40"/>
      <c r="W516" s="29"/>
      <c r="X516" s="40"/>
      <c r="Y516" s="40"/>
      <c r="Z516" s="40"/>
      <c r="AA516" s="40"/>
      <c r="AB516" s="4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c r="DE516" s="30"/>
      <c r="DF516" s="30"/>
      <c r="DG516" s="30"/>
      <c r="DH516" s="30"/>
      <c r="DI516" s="30"/>
      <c r="DJ516" s="30"/>
      <c r="DK516" s="30"/>
      <c r="DL516" s="30"/>
      <c r="DM516" s="30"/>
      <c r="DN516" s="30"/>
      <c r="DO516" s="30"/>
      <c r="DP516" s="30"/>
      <c r="DQ516" s="30"/>
      <c r="DR516" s="30"/>
      <c r="DS516" s="30"/>
      <c r="DT516" s="30"/>
      <c r="DU516" s="30"/>
      <c r="DV516" s="30"/>
      <c r="DW516" s="30"/>
      <c r="DX516" s="30"/>
      <c r="DY516" s="30"/>
      <c r="DZ516" s="30"/>
      <c r="EA516" s="30"/>
    </row>
    <row r="517" spans="3:131" ht="12.75">
      <c r="C517" s="24"/>
      <c r="D517" s="24"/>
      <c r="E517" s="24"/>
      <c r="F517" s="24"/>
      <c r="G517" s="24"/>
      <c r="H517" s="30"/>
      <c r="I517" s="24"/>
      <c r="J517" s="40"/>
      <c r="K517" s="24"/>
      <c r="L517" s="24"/>
      <c r="M517" s="24"/>
      <c r="N517" s="24"/>
      <c r="O517" s="24"/>
      <c r="P517" s="40"/>
      <c r="Q517" s="24"/>
      <c r="R517" s="24"/>
      <c r="S517" s="24"/>
      <c r="T517" s="24"/>
      <c r="U517" s="24"/>
      <c r="V517" s="40"/>
      <c r="W517" s="29"/>
      <c r="X517" s="40"/>
      <c r="Y517" s="40"/>
      <c r="Z517" s="40"/>
      <c r="AA517" s="40"/>
      <c r="AB517" s="4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c r="BL517" s="30"/>
      <c r="BM517" s="30"/>
      <c r="BN517" s="30"/>
      <c r="BO517" s="30"/>
      <c r="BP517" s="30"/>
      <c r="BQ517" s="30"/>
      <c r="BR517" s="30"/>
      <c r="BS517" s="30"/>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c r="CU517" s="30"/>
      <c r="CV517" s="30"/>
      <c r="CW517" s="30"/>
      <c r="CX517" s="30"/>
      <c r="CY517" s="30"/>
      <c r="CZ517" s="30"/>
      <c r="DA517" s="30"/>
      <c r="DB517" s="30"/>
      <c r="DC517" s="30"/>
      <c r="DD517" s="30"/>
      <c r="DE517" s="30"/>
      <c r="DF517" s="30"/>
      <c r="DG517" s="30"/>
      <c r="DH517" s="30"/>
      <c r="DI517" s="30"/>
      <c r="DJ517" s="30"/>
      <c r="DK517" s="30"/>
      <c r="DL517" s="30"/>
      <c r="DM517" s="30"/>
      <c r="DN517" s="30"/>
      <c r="DO517" s="30"/>
      <c r="DP517" s="30"/>
      <c r="DQ517" s="30"/>
      <c r="DR517" s="30"/>
      <c r="DS517" s="30"/>
      <c r="DT517" s="30"/>
      <c r="DU517" s="30"/>
      <c r="DV517" s="30"/>
      <c r="DW517" s="30"/>
      <c r="DX517" s="30"/>
      <c r="DY517" s="30"/>
      <c r="DZ517" s="30"/>
      <c r="EA517" s="30"/>
    </row>
    <row r="518" spans="3:131" ht="12.75">
      <c r="C518" s="24"/>
      <c r="D518" s="24"/>
      <c r="E518" s="24"/>
      <c r="F518" s="24"/>
      <c r="G518" s="24"/>
      <c r="H518" s="30"/>
      <c r="I518" s="24"/>
      <c r="J518" s="40"/>
      <c r="K518" s="24"/>
      <c r="L518" s="24"/>
      <c r="M518" s="24"/>
      <c r="N518" s="24"/>
      <c r="O518" s="24"/>
      <c r="P518" s="40"/>
      <c r="Q518" s="24"/>
      <c r="R518" s="24"/>
      <c r="S518" s="24"/>
      <c r="T518" s="24"/>
      <c r="U518" s="24"/>
      <c r="V518" s="40"/>
      <c r="W518" s="29"/>
      <c r="X518" s="40"/>
      <c r="Y518" s="40"/>
      <c r="Z518" s="40"/>
      <c r="AA518" s="40"/>
      <c r="AB518" s="4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c r="BA518" s="30"/>
      <c r="BB518" s="30"/>
      <c r="BC518" s="30"/>
      <c r="BD518" s="30"/>
      <c r="BE518" s="30"/>
      <c r="BF518" s="30"/>
      <c r="BG518" s="30"/>
      <c r="BH518" s="30"/>
      <c r="BI518" s="30"/>
      <c r="BJ518" s="30"/>
      <c r="BK518" s="30"/>
      <c r="BL518" s="30"/>
      <c r="BM518" s="30"/>
      <c r="BN518" s="30"/>
      <c r="BO518" s="30"/>
      <c r="BP518" s="30"/>
      <c r="BQ518" s="30"/>
      <c r="BR518" s="30"/>
      <c r="BS518" s="30"/>
      <c r="BT518" s="30"/>
      <c r="BU518" s="30"/>
      <c r="BV518" s="30"/>
      <c r="BW518" s="30"/>
      <c r="BX518" s="30"/>
      <c r="BY518" s="30"/>
      <c r="BZ518" s="30"/>
      <c r="CA518" s="30"/>
      <c r="CB518" s="30"/>
      <c r="CC518" s="30"/>
      <c r="CD518" s="30"/>
      <c r="CE518" s="30"/>
      <c r="CF518" s="30"/>
      <c r="CG518" s="30"/>
      <c r="CH518" s="30"/>
      <c r="CI518" s="30"/>
      <c r="CJ518" s="30"/>
      <c r="CK518" s="30"/>
      <c r="CL518" s="30"/>
      <c r="CM518" s="30"/>
      <c r="CN518" s="30"/>
      <c r="CO518" s="30"/>
      <c r="CP518" s="30"/>
      <c r="CQ518" s="30"/>
      <c r="CR518" s="30"/>
      <c r="CS518" s="30"/>
      <c r="CT518" s="30"/>
      <c r="CU518" s="30"/>
      <c r="CV518" s="30"/>
      <c r="CW518" s="30"/>
      <c r="CX518" s="30"/>
      <c r="CY518" s="30"/>
      <c r="CZ518" s="30"/>
      <c r="DA518" s="30"/>
      <c r="DB518" s="30"/>
      <c r="DC518" s="30"/>
      <c r="DD518" s="30"/>
      <c r="DE518" s="30"/>
      <c r="DF518" s="30"/>
      <c r="DG518" s="30"/>
      <c r="DH518" s="30"/>
      <c r="DI518" s="30"/>
      <c r="DJ518" s="30"/>
      <c r="DK518" s="30"/>
      <c r="DL518" s="30"/>
      <c r="DM518" s="30"/>
      <c r="DN518" s="30"/>
      <c r="DO518" s="30"/>
      <c r="DP518" s="30"/>
      <c r="DQ518" s="30"/>
      <c r="DR518" s="30"/>
      <c r="DS518" s="30"/>
      <c r="DT518" s="30"/>
      <c r="DU518" s="30"/>
      <c r="DV518" s="30"/>
      <c r="DW518" s="30"/>
      <c r="DX518" s="30"/>
      <c r="DY518" s="30"/>
      <c r="DZ518" s="30"/>
      <c r="EA518" s="30"/>
    </row>
    <row r="519" spans="3:131" ht="12.75">
      <c r="C519" s="24"/>
      <c r="D519" s="24"/>
      <c r="E519" s="24"/>
      <c r="F519" s="24"/>
      <c r="G519" s="24"/>
      <c r="H519" s="30"/>
      <c r="I519" s="24"/>
      <c r="J519" s="40"/>
      <c r="K519" s="24"/>
      <c r="L519" s="24"/>
      <c r="M519" s="24"/>
      <c r="N519" s="24"/>
      <c r="O519" s="24"/>
      <c r="P519" s="40"/>
      <c r="Q519" s="24"/>
      <c r="R519" s="24"/>
      <c r="S519" s="24"/>
      <c r="T519" s="24"/>
      <c r="U519" s="24"/>
      <c r="V519" s="40"/>
      <c r="W519" s="29"/>
      <c r="X519" s="40"/>
      <c r="Y519" s="40"/>
      <c r="Z519" s="40"/>
      <c r="AA519" s="40"/>
      <c r="AB519" s="40"/>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J519" s="30"/>
      <c r="BK519" s="30"/>
      <c r="BL519" s="30"/>
      <c r="BM519" s="30"/>
      <c r="BN519" s="30"/>
      <c r="BO519" s="30"/>
      <c r="BP519" s="30"/>
      <c r="BQ519" s="30"/>
      <c r="BR519" s="30"/>
      <c r="BS519" s="30"/>
      <c r="BT519" s="30"/>
      <c r="BU519" s="30"/>
      <c r="BV519" s="30"/>
      <c r="BW519" s="30"/>
      <c r="BX519" s="30"/>
      <c r="BY519" s="30"/>
      <c r="BZ519" s="30"/>
      <c r="CA519" s="30"/>
      <c r="CB519" s="30"/>
      <c r="CC519" s="30"/>
      <c r="CD519" s="30"/>
      <c r="CE519" s="30"/>
      <c r="CF519" s="30"/>
      <c r="CG519" s="30"/>
      <c r="CH519" s="30"/>
      <c r="CI519" s="30"/>
      <c r="CJ519" s="30"/>
      <c r="CK519" s="30"/>
      <c r="CL519" s="30"/>
      <c r="CM519" s="30"/>
      <c r="CN519" s="30"/>
      <c r="CO519" s="30"/>
      <c r="CP519" s="30"/>
      <c r="CQ519" s="30"/>
      <c r="CR519" s="30"/>
      <c r="CS519" s="30"/>
      <c r="CT519" s="30"/>
      <c r="CU519" s="30"/>
      <c r="CV519" s="30"/>
      <c r="CW519" s="30"/>
      <c r="CX519" s="30"/>
      <c r="CY519" s="30"/>
      <c r="CZ519" s="30"/>
      <c r="DA519" s="30"/>
      <c r="DB519" s="30"/>
      <c r="DC519" s="30"/>
      <c r="DD519" s="30"/>
      <c r="DE519" s="30"/>
      <c r="DF519" s="30"/>
      <c r="DG519" s="30"/>
      <c r="DH519" s="30"/>
      <c r="DI519" s="30"/>
      <c r="DJ519" s="30"/>
      <c r="DK519" s="30"/>
      <c r="DL519" s="30"/>
      <c r="DM519" s="30"/>
      <c r="DN519" s="30"/>
      <c r="DO519" s="30"/>
      <c r="DP519" s="30"/>
      <c r="DQ519" s="30"/>
      <c r="DR519" s="30"/>
      <c r="DS519" s="30"/>
      <c r="DT519" s="30"/>
      <c r="DU519" s="30"/>
      <c r="DV519" s="30"/>
      <c r="DW519" s="30"/>
      <c r="DX519" s="30"/>
      <c r="DY519" s="30"/>
      <c r="DZ519" s="30"/>
      <c r="EA519" s="30"/>
    </row>
    <row r="520" spans="3:131" ht="12.75">
      <c r="C520" s="24"/>
      <c r="D520" s="24"/>
      <c r="E520" s="24"/>
      <c r="F520" s="24"/>
      <c r="G520" s="24"/>
      <c r="H520" s="30"/>
      <c r="I520" s="24"/>
      <c r="J520" s="40"/>
      <c r="K520" s="24"/>
      <c r="L520" s="24"/>
      <c r="M520" s="24"/>
      <c r="N520" s="24"/>
      <c r="O520" s="24"/>
      <c r="P520" s="40"/>
      <c r="Q520" s="24"/>
      <c r="R520" s="24"/>
      <c r="S520" s="24"/>
      <c r="T520" s="24"/>
      <c r="U520" s="24"/>
      <c r="V520" s="40"/>
      <c r="W520" s="29"/>
      <c r="X520" s="40"/>
      <c r="Y520" s="40"/>
      <c r="Z520" s="40"/>
      <c r="AA520" s="40"/>
      <c r="AB520" s="4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J520" s="30"/>
      <c r="BK520" s="30"/>
      <c r="BL520" s="30"/>
      <c r="BM520" s="30"/>
      <c r="BN520" s="30"/>
      <c r="BO520" s="30"/>
      <c r="BP520" s="30"/>
      <c r="BQ520" s="30"/>
      <c r="BR520" s="30"/>
      <c r="BS520" s="30"/>
      <c r="BT520" s="30"/>
      <c r="BU520" s="30"/>
      <c r="BV520" s="30"/>
      <c r="BW520" s="30"/>
      <c r="BX520" s="30"/>
      <c r="BY520" s="30"/>
      <c r="BZ520" s="30"/>
      <c r="CA520" s="30"/>
      <c r="CB520" s="30"/>
      <c r="CC520" s="30"/>
      <c r="CD520" s="30"/>
      <c r="CE520" s="30"/>
      <c r="CF520" s="30"/>
      <c r="CG520" s="30"/>
      <c r="CH520" s="30"/>
      <c r="CI520" s="30"/>
      <c r="CJ520" s="30"/>
      <c r="CK520" s="30"/>
      <c r="CL520" s="30"/>
      <c r="CM520" s="30"/>
      <c r="CN520" s="30"/>
      <c r="CO520" s="30"/>
      <c r="CP520" s="30"/>
      <c r="CQ520" s="30"/>
      <c r="CR520" s="30"/>
      <c r="CS520" s="30"/>
      <c r="CT520" s="30"/>
      <c r="CU520" s="30"/>
      <c r="CV520" s="30"/>
      <c r="CW520" s="30"/>
      <c r="CX520" s="30"/>
      <c r="CY520" s="30"/>
      <c r="CZ520" s="30"/>
      <c r="DA520" s="30"/>
      <c r="DB520" s="30"/>
      <c r="DC520" s="30"/>
      <c r="DD520" s="30"/>
      <c r="DE520" s="30"/>
      <c r="DF520" s="30"/>
      <c r="DG520" s="30"/>
      <c r="DH520" s="30"/>
      <c r="DI520" s="30"/>
      <c r="DJ520" s="30"/>
      <c r="DK520" s="30"/>
      <c r="DL520" s="30"/>
      <c r="DM520" s="30"/>
      <c r="DN520" s="30"/>
      <c r="DO520" s="30"/>
      <c r="DP520" s="30"/>
      <c r="DQ520" s="30"/>
      <c r="DR520" s="30"/>
      <c r="DS520" s="30"/>
      <c r="DT520" s="30"/>
      <c r="DU520" s="30"/>
      <c r="DV520" s="30"/>
      <c r="DW520" s="30"/>
      <c r="DX520" s="30"/>
      <c r="DY520" s="30"/>
      <c r="DZ520" s="30"/>
      <c r="EA520" s="30"/>
    </row>
    <row r="521" spans="3:131" ht="12.75">
      <c r="C521" s="24"/>
      <c r="D521" s="24"/>
      <c r="E521" s="24"/>
      <c r="F521" s="24"/>
      <c r="G521" s="24"/>
      <c r="H521" s="30"/>
      <c r="I521" s="24"/>
      <c r="J521" s="40"/>
      <c r="K521" s="24"/>
      <c r="L521" s="24"/>
      <c r="M521" s="24"/>
      <c r="N521" s="24"/>
      <c r="O521" s="24"/>
      <c r="P521" s="40"/>
      <c r="Q521" s="24"/>
      <c r="R521" s="24"/>
      <c r="S521" s="24"/>
      <c r="T521" s="24"/>
      <c r="U521" s="24"/>
      <c r="V521" s="40"/>
      <c r="W521" s="29"/>
      <c r="X521" s="40"/>
      <c r="Y521" s="40"/>
      <c r="Z521" s="40"/>
      <c r="AA521" s="40"/>
      <c r="AB521" s="40"/>
      <c r="AC521" s="30"/>
      <c r="AD521" s="30"/>
      <c r="AE521" s="30"/>
      <c r="AF521" s="30"/>
      <c r="AG521" s="30"/>
      <c r="AH521" s="30"/>
      <c r="AI521" s="30"/>
      <c r="AJ521" s="30"/>
      <c r="AK521" s="30"/>
      <c r="AL521" s="30"/>
      <c r="AM521" s="30"/>
      <c r="AN521" s="30"/>
      <c r="AO521" s="30"/>
      <c r="AP521" s="30"/>
      <c r="AQ521" s="30"/>
      <c r="AR521" s="30"/>
      <c r="AS521" s="30"/>
      <c r="AT521" s="30"/>
      <c r="AU521" s="30"/>
      <c r="AV521" s="30"/>
      <c r="AW521" s="30"/>
      <c r="AX521" s="30"/>
      <c r="AY521" s="30"/>
      <c r="AZ521" s="30"/>
      <c r="BA521" s="30"/>
      <c r="BB521" s="30"/>
      <c r="BC521" s="30"/>
      <c r="BD521" s="30"/>
      <c r="BE521" s="30"/>
      <c r="BF521" s="30"/>
      <c r="BG521" s="30"/>
      <c r="BH521" s="30"/>
      <c r="BI521" s="30"/>
      <c r="BJ521" s="30"/>
      <c r="BK521" s="30"/>
      <c r="BL521" s="30"/>
      <c r="BM521" s="30"/>
      <c r="BN521" s="30"/>
      <c r="BO521" s="30"/>
      <c r="BP521" s="30"/>
      <c r="BQ521" s="30"/>
      <c r="BR521" s="30"/>
      <c r="BS521" s="30"/>
      <c r="BT521" s="30"/>
      <c r="BU521" s="30"/>
      <c r="BV521" s="30"/>
      <c r="BW521" s="30"/>
      <c r="BX521" s="30"/>
      <c r="BY521" s="30"/>
      <c r="BZ521" s="30"/>
      <c r="CA521" s="30"/>
      <c r="CB521" s="30"/>
      <c r="CC521" s="30"/>
      <c r="CD521" s="30"/>
      <c r="CE521" s="30"/>
      <c r="CF521" s="30"/>
      <c r="CG521" s="30"/>
      <c r="CH521" s="30"/>
      <c r="CI521" s="30"/>
      <c r="CJ521" s="30"/>
      <c r="CK521" s="30"/>
      <c r="CL521" s="30"/>
      <c r="CM521" s="30"/>
      <c r="CN521" s="30"/>
      <c r="CO521" s="30"/>
      <c r="CP521" s="30"/>
      <c r="CQ521" s="30"/>
      <c r="CR521" s="30"/>
      <c r="CS521" s="30"/>
      <c r="CT521" s="30"/>
      <c r="CU521" s="30"/>
      <c r="CV521" s="30"/>
      <c r="CW521" s="30"/>
      <c r="CX521" s="30"/>
      <c r="CY521" s="30"/>
      <c r="CZ521" s="30"/>
      <c r="DA521" s="30"/>
      <c r="DB521" s="30"/>
      <c r="DC521" s="30"/>
      <c r="DD521" s="30"/>
      <c r="DE521" s="30"/>
      <c r="DF521" s="30"/>
      <c r="DG521" s="30"/>
      <c r="DH521" s="30"/>
      <c r="DI521" s="30"/>
      <c r="DJ521" s="30"/>
      <c r="DK521" s="30"/>
      <c r="DL521" s="30"/>
      <c r="DM521" s="30"/>
      <c r="DN521" s="30"/>
      <c r="DO521" s="30"/>
      <c r="DP521" s="30"/>
      <c r="DQ521" s="30"/>
      <c r="DR521" s="30"/>
      <c r="DS521" s="30"/>
      <c r="DT521" s="30"/>
      <c r="DU521" s="30"/>
      <c r="DV521" s="30"/>
      <c r="DW521" s="30"/>
      <c r="DX521" s="30"/>
      <c r="DY521" s="30"/>
      <c r="DZ521" s="30"/>
      <c r="EA521" s="30"/>
    </row>
    <row r="522" spans="3:131" ht="12.75">
      <c r="C522" s="24"/>
      <c r="D522" s="24"/>
      <c r="E522" s="24"/>
      <c r="F522" s="24"/>
      <c r="G522" s="24"/>
      <c r="H522" s="30"/>
      <c r="I522" s="24"/>
      <c r="J522" s="40"/>
      <c r="K522" s="24"/>
      <c r="L522" s="24"/>
      <c r="M522" s="24"/>
      <c r="N522" s="24"/>
      <c r="O522" s="24"/>
      <c r="P522" s="40"/>
      <c r="Q522" s="24"/>
      <c r="R522" s="24"/>
      <c r="S522" s="24"/>
      <c r="T522" s="24"/>
      <c r="U522" s="24"/>
      <c r="V522" s="40"/>
      <c r="W522" s="29"/>
      <c r="X522" s="40"/>
      <c r="Y522" s="40"/>
      <c r="Z522" s="40"/>
      <c r="AA522" s="40"/>
      <c r="AB522" s="40"/>
      <c r="AC522" s="30"/>
      <c r="AD522" s="30"/>
      <c r="AE522" s="30"/>
      <c r="AF522" s="30"/>
      <c r="AG522" s="30"/>
      <c r="AH522" s="30"/>
      <c r="AI522" s="30"/>
      <c r="AJ522" s="30"/>
      <c r="AK522" s="30"/>
      <c r="AL522" s="30"/>
      <c r="AM522" s="30"/>
      <c r="AN522" s="30"/>
      <c r="AO522" s="30"/>
      <c r="AP522" s="30"/>
      <c r="AQ522" s="30"/>
      <c r="AR522" s="30"/>
      <c r="AS522" s="30"/>
      <c r="AT522" s="30"/>
      <c r="AU522" s="30"/>
      <c r="AV522" s="30"/>
      <c r="AW522" s="30"/>
      <c r="AX522" s="30"/>
      <c r="AY522" s="30"/>
      <c r="AZ522" s="30"/>
      <c r="BA522" s="30"/>
      <c r="BB522" s="30"/>
      <c r="BC522" s="30"/>
      <c r="BD522" s="30"/>
      <c r="BE522" s="30"/>
      <c r="BF522" s="30"/>
      <c r="BG522" s="30"/>
      <c r="BH522" s="30"/>
      <c r="BI522" s="30"/>
      <c r="BJ522" s="30"/>
      <c r="BK522" s="30"/>
      <c r="BL522" s="30"/>
      <c r="BM522" s="30"/>
      <c r="BN522" s="30"/>
      <c r="BO522" s="30"/>
      <c r="BP522" s="30"/>
      <c r="BQ522" s="30"/>
      <c r="BR522" s="30"/>
      <c r="BS522" s="30"/>
      <c r="BT522" s="30"/>
      <c r="BU522" s="30"/>
      <c r="BV522" s="30"/>
      <c r="BW522" s="30"/>
      <c r="BX522" s="30"/>
      <c r="BY522" s="30"/>
      <c r="BZ522" s="30"/>
      <c r="CA522" s="30"/>
      <c r="CB522" s="30"/>
      <c r="CC522" s="30"/>
      <c r="CD522" s="30"/>
      <c r="CE522" s="30"/>
      <c r="CF522" s="30"/>
      <c r="CG522" s="30"/>
      <c r="CH522" s="30"/>
      <c r="CI522" s="30"/>
      <c r="CJ522" s="30"/>
      <c r="CK522" s="30"/>
      <c r="CL522" s="30"/>
      <c r="CM522" s="30"/>
      <c r="CN522" s="30"/>
      <c r="CO522" s="30"/>
      <c r="CP522" s="30"/>
      <c r="CQ522" s="30"/>
      <c r="CR522" s="30"/>
      <c r="CS522" s="30"/>
      <c r="CT522" s="30"/>
      <c r="CU522" s="30"/>
      <c r="CV522" s="30"/>
      <c r="CW522" s="30"/>
      <c r="CX522" s="30"/>
      <c r="CY522" s="30"/>
      <c r="CZ522" s="30"/>
      <c r="DA522" s="30"/>
      <c r="DB522" s="30"/>
      <c r="DC522" s="30"/>
      <c r="DD522" s="30"/>
      <c r="DE522" s="30"/>
      <c r="DF522" s="30"/>
      <c r="DG522" s="30"/>
      <c r="DH522" s="30"/>
      <c r="DI522" s="30"/>
      <c r="DJ522" s="30"/>
      <c r="DK522" s="30"/>
      <c r="DL522" s="30"/>
      <c r="DM522" s="30"/>
      <c r="DN522" s="30"/>
      <c r="DO522" s="30"/>
      <c r="DP522" s="30"/>
      <c r="DQ522" s="30"/>
      <c r="DR522" s="30"/>
      <c r="DS522" s="30"/>
      <c r="DT522" s="30"/>
      <c r="DU522" s="30"/>
      <c r="DV522" s="30"/>
      <c r="DW522" s="30"/>
      <c r="DX522" s="30"/>
      <c r="DY522" s="30"/>
      <c r="DZ522" s="30"/>
      <c r="EA522" s="30"/>
    </row>
    <row r="523" spans="3:131" ht="12.75">
      <c r="C523" s="24"/>
      <c r="D523" s="24"/>
      <c r="E523" s="24"/>
      <c r="F523" s="24"/>
      <c r="G523" s="24"/>
      <c r="H523" s="30"/>
      <c r="I523" s="24"/>
      <c r="J523" s="40"/>
      <c r="K523" s="24"/>
      <c r="L523" s="24"/>
      <c r="M523" s="24"/>
      <c r="N523" s="24"/>
      <c r="O523" s="24"/>
      <c r="P523" s="40"/>
      <c r="Q523" s="24"/>
      <c r="R523" s="24"/>
      <c r="S523" s="24"/>
      <c r="T523" s="24"/>
      <c r="U523" s="24"/>
      <c r="V523" s="40"/>
      <c r="W523" s="29"/>
      <c r="X523" s="40"/>
      <c r="Y523" s="40"/>
      <c r="Z523" s="40"/>
      <c r="AA523" s="40"/>
      <c r="AB523" s="4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row>
    <row r="524" spans="3:131" ht="12.75">
      <c r="C524" s="24"/>
      <c r="D524" s="24"/>
      <c r="E524" s="24"/>
      <c r="F524" s="24"/>
      <c r="G524" s="24"/>
      <c r="H524" s="30"/>
      <c r="I524" s="24"/>
      <c r="J524" s="40"/>
      <c r="K524" s="24"/>
      <c r="L524" s="24"/>
      <c r="M524" s="24"/>
      <c r="N524" s="24"/>
      <c r="O524" s="24"/>
      <c r="P524" s="40"/>
      <c r="Q524" s="24"/>
      <c r="R524" s="24"/>
      <c r="S524" s="24"/>
      <c r="T524" s="24"/>
      <c r="U524" s="24"/>
      <c r="V524" s="40"/>
      <c r="W524" s="29"/>
      <c r="X524" s="40"/>
      <c r="Y524" s="40"/>
      <c r="Z524" s="40"/>
      <c r="AA524" s="40"/>
      <c r="AB524" s="4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row>
    <row r="525" spans="3:131" ht="12.75">
      <c r="C525" s="24"/>
      <c r="D525" s="24"/>
      <c r="E525" s="24"/>
      <c r="F525" s="24"/>
      <c r="G525" s="24"/>
      <c r="H525" s="30"/>
      <c r="I525" s="24"/>
      <c r="J525" s="40"/>
      <c r="K525" s="24"/>
      <c r="L525" s="24"/>
      <c r="M525" s="24"/>
      <c r="N525" s="24"/>
      <c r="O525" s="24"/>
      <c r="P525" s="40"/>
      <c r="Q525" s="24"/>
      <c r="R525" s="24"/>
      <c r="S525" s="24"/>
      <c r="T525" s="24"/>
      <c r="U525" s="24"/>
      <c r="V525" s="40"/>
      <c r="W525" s="29"/>
      <c r="X525" s="40"/>
      <c r="Y525" s="40"/>
      <c r="Z525" s="40"/>
      <c r="AA525" s="40"/>
      <c r="AB525" s="4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row>
    <row r="526" spans="3:131" ht="12.75">
      <c r="C526" s="24"/>
      <c r="D526" s="24"/>
      <c r="E526" s="24"/>
      <c r="F526" s="24"/>
      <c r="G526" s="24"/>
      <c r="H526" s="30"/>
      <c r="I526" s="24"/>
      <c r="J526" s="40"/>
      <c r="K526" s="24"/>
      <c r="L526" s="24"/>
      <c r="M526" s="24"/>
      <c r="N526" s="24"/>
      <c r="O526" s="24"/>
      <c r="P526" s="40"/>
      <c r="Q526" s="24"/>
      <c r="R526" s="24"/>
      <c r="S526" s="24"/>
      <c r="T526" s="24"/>
      <c r="U526" s="24"/>
      <c r="V526" s="40"/>
      <c r="W526" s="29"/>
      <c r="X526" s="40"/>
      <c r="Y526" s="40"/>
      <c r="Z526" s="40"/>
      <c r="AA526" s="40"/>
      <c r="AB526" s="4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row>
    <row r="527" spans="3:131" ht="12.75">
      <c r="C527" s="24"/>
      <c r="D527" s="24"/>
      <c r="E527" s="24"/>
      <c r="F527" s="24"/>
      <c r="G527" s="24"/>
      <c r="H527" s="30"/>
      <c r="I527" s="24"/>
      <c r="J527" s="40"/>
      <c r="K527" s="24"/>
      <c r="L527" s="24"/>
      <c r="M527" s="24"/>
      <c r="N527" s="24"/>
      <c r="O527" s="24"/>
      <c r="P527" s="40"/>
      <c r="Q527" s="24"/>
      <c r="R527" s="24"/>
      <c r="S527" s="24"/>
      <c r="T527" s="24"/>
      <c r="U527" s="24"/>
      <c r="V527" s="40"/>
      <c r="W527" s="29"/>
      <c r="X527" s="40"/>
      <c r="Y527" s="40"/>
      <c r="Z527" s="40"/>
      <c r="AA527" s="40"/>
      <c r="AB527" s="4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row>
    <row r="528" spans="3:131" ht="12.75">
      <c r="C528" s="24"/>
      <c r="D528" s="24"/>
      <c r="E528" s="24"/>
      <c r="F528" s="24"/>
      <c r="G528" s="24"/>
      <c r="H528" s="30"/>
      <c r="I528" s="24"/>
      <c r="J528" s="40"/>
      <c r="K528" s="24"/>
      <c r="L528" s="24"/>
      <c r="M528" s="24"/>
      <c r="N528" s="24"/>
      <c r="O528" s="24"/>
      <c r="P528" s="40"/>
      <c r="Q528" s="24"/>
      <c r="R528" s="24"/>
      <c r="S528" s="24"/>
      <c r="T528" s="24"/>
      <c r="U528" s="24"/>
      <c r="V528" s="40"/>
      <c r="W528" s="29"/>
      <c r="X528" s="40"/>
      <c r="Y528" s="40"/>
      <c r="Z528" s="40"/>
      <c r="AA528" s="40"/>
      <c r="AB528" s="4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row>
    <row r="529" spans="3:131" ht="12.75">
      <c r="C529" s="24"/>
      <c r="D529" s="24"/>
      <c r="E529" s="24"/>
      <c r="F529" s="24"/>
      <c r="G529" s="24"/>
      <c r="H529" s="30"/>
      <c r="I529" s="24"/>
      <c r="J529" s="40"/>
      <c r="K529" s="24"/>
      <c r="L529" s="24"/>
      <c r="M529" s="24"/>
      <c r="N529" s="24"/>
      <c r="O529" s="24"/>
      <c r="P529" s="40"/>
      <c r="Q529" s="24"/>
      <c r="R529" s="24"/>
      <c r="S529" s="24"/>
      <c r="T529" s="24"/>
      <c r="U529" s="24"/>
      <c r="V529" s="40"/>
      <c r="W529" s="29"/>
      <c r="X529" s="40"/>
      <c r="Y529" s="40"/>
      <c r="Z529" s="40"/>
      <c r="AA529" s="40"/>
      <c r="AB529" s="4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row>
    <row r="530" spans="3:131" ht="12.75">
      <c r="C530" s="24"/>
      <c r="D530" s="24"/>
      <c r="E530" s="24"/>
      <c r="F530" s="24"/>
      <c r="G530" s="24"/>
      <c r="H530" s="30"/>
      <c r="I530" s="24"/>
      <c r="J530" s="40"/>
      <c r="K530" s="24"/>
      <c r="L530" s="24"/>
      <c r="M530" s="24"/>
      <c r="N530" s="24"/>
      <c r="O530" s="24"/>
      <c r="P530" s="40"/>
      <c r="Q530" s="24"/>
      <c r="R530" s="24"/>
      <c r="S530" s="24"/>
      <c r="T530" s="24"/>
      <c r="U530" s="24"/>
      <c r="V530" s="40"/>
      <c r="W530" s="29"/>
      <c r="X530" s="40"/>
      <c r="Y530" s="40"/>
      <c r="Z530" s="40"/>
      <c r="AA530" s="40"/>
      <c r="AB530" s="4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row>
    <row r="531" spans="3:131" ht="12.75">
      <c r="C531" s="24"/>
      <c r="D531" s="24"/>
      <c r="E531" s="24"/>
      <c r="F531" s="24"/>
      <c r="G531" s="24"/>
      <c r="H531" s="30"/>
      <c r="I531" s="24"/>
      <c r="J531" s="40"/>
      <c r="K531" s="24"/>
      <c r="L531" s="24"/>
      <c r="M531" s="24"/>
      <c r="N531" s="24"/>
      <c r="O531" s="24"/>
      <c r="P531" s="40"/>
      <c r="Q531" s="24"/>
      <c r="R531" s="24"/>
      <c r="S531" s="24"/>
      <c r="T531" s="24"/>
      <c r="U531" s="24"/>
      <c r="V531" s="40"/>
      <c r="W531" s="29"/>
      <c r="X531" s="40"/>
      <c r="Y531" s="40"/>
      <c r="Z531" s="40"/>
      <c r="AA531" s="40"/>
      <c r="AB531" s="4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c r="BA531" s="30"/>
      <c r="BB531" s="30"/>
      <c r="BC531" s="30"/>
      <c r="BD531" s="30"/>
      <c r="BE531" s="30"/>
      <c r="BF531" s="30"/>
      <c r="BG531" s="30"/>
      <c r="BH531" s="30"/>
      <c r="BI531" s="30"/>
      <c r="BJ531" s="30"/>
      <c r="BK531" s="30"/>
      <c r="BL531" s="30"/>
      <c r="BM531" s="30"/>
      <c r="BN531" s="30"/>
      <c r="BO531" s="30"/>
      <c r="BP531" s="30"/>
      <c r="BQ531" s="30"/>
      <c r="BR531" s="30"/>
      <c r="BS531" s="30"/>
      <c r="BT531" s="30"/>
      <c r="BU531" s="30"/>
      <c r="BV531" s="30"/>
      <c r="BW531" s="30"/>
      <c r="BX531" s="30"/>
      <c r="BY531" s="30"/>
      <c r="BZ531" s="30"/>
      <c r="CA531" s="30"/>
      <c r="CB531" s="30"/>
      <c r="CC531" s="30"/>
      <c r="CD531" s="30"/>
      <c r="CE531" s="30"/>
      <c r="CF531" s="30"/>
      <c r="CG531" s="30"/>
      <c r="CH531" s="30"/>
      <c r="CI531" s="30"/>
      <c r="CJ531" s="30"/>
      <c r="CK531" s="30"/>
      <c r="CL531" s="30"/>
      <c r="CM531" s="30"/>
      <c r="CN531" s="30"/>
      <c r="CO531" s="30"/>
      <c r="CP531" s="30"/>
      <c r="CQ531" s="30"/>
      <c r="CR531" s="30"/>
      <c r="CS531" s="30"/>
      <c r="CT531" s="30"/>
      <c r="CU531" s="30"/>
      <c r="CV531" s="30"/>
      <c r="CW531" s="30"/>
      <c r="CX531" s="30"/>
      <c r="CY531" s="30"/>
      <c r="CZ531" s="30"/>
      <c r="DA531" s="30"/>
      <c r="DB531" s="30"/>
      <c r="DC531" s="30"/>
      <c r="DD531" s="30"/>
      <c r="DE531" s="30"/>
      <c r="DF531" s="30"/>
      <c r="DG531" s="30"/>
      <c r="DH531" s="30"/>
      <c r="DI531" s="30"/>
      <c r="DJ531" s="30"/>
      <c r="DK531" s="30"/>
      <c r="DL531" s="30"/>
      <c r="DM531" s="30"/>
      <c r="DN531" s="30"/>
      <c r="DO531" s="30"/>
      <c r="DP531" s="30"/>
      <c r="DQ531" s="30"/>
      <c r="DR531" s="30"/>
      <c r="DS531" s="30"/>
      <c r="DT531" s="30"/>
      <c r="DU531" s="30"/>
      <c r="DV531" s="30"/>
      <c r="DW531" s="30"/>
      <c r="DX531" s="30"/>
      <c r="DY531" s="30"/>
      <c r="DZ531" s="30"/>
      <c r="EA531" s="30"/>
    </row>
    <row r="532" spans="3:131" ht="12.75">
      <c r="C532" s="24"/>
      <c r="D532" s="24"/>
      <c r="E532" s="24"/>
      <c r="F532" s="24"/>
      <c r="G532" s="24"/>
      <c r="H532" s="30"/>
      <c r="I532" s="24"/>
      <c r="J532" s="40"/>
      <c r="K532" s="24"/>
      <c r="L532" s="24"/>
      <c r="M532" s="24"/>
      <c r="N532" s="24"/>
      <c r="O532" s="24"/>
      <c r="P532" s="40"/>
      <c r="Q532" s="24"/>
      <c r="R532" s="24"/>
      <c r="S532" s="24"/>
      <c r="T532" s="24"/>
      <c r="U532" s="24"/>
      <c r="V532" s="40"/>
      <c r="W532" s="29"/>
      <c r="X532" s="40"/>
      <c r="Y532" s="40"/>
      <c r="Z532" s="40"/>
      <c r="AA532" s="40"/>
      <c r="AB532" s="4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row>
    <row r="533" spans="3:131" ht="12.75">
      <c r="C533" s="24"/>
      <c r="D533" s="24"/>
      <c r="E533" s="24"/>
      <c r="F533" s="24"/>
      <c r="G533" s="24"/>
      <c r="H533" s="30"/>
      <c r="I533" s="24"/>
      <c r="J533" s="40"/>
      <c r="K533" s="24"/>
      <c r="L533" s="24"/>
      <c r="M533" s="24"/>
      <c r="N533" s="24"/>
      <c r="O533" s="24"/>
      <c r="P533" s="40"/>
      <c r="Q533" s="24"/>
      <c r="R533" s="24"/>
      <c r="S533" s="24"/>
      <c r="T533" s="24"/>
      <c r="U533" s="24"/>
      <c r="V533" s="40"/>
      <c r="W533" s="29"/>
      <c r="X533" s="40"/>
      <c r="Y533" s="40"/>
      <c r="Z533" s="40"/>
      <c r="AA533" s="40"/>
      <c r="AB533" s="4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row>
    <row r="534" spans="3:131" ht="12.75">
      <c r="C534" s="24"/>
      <c r="D534" s="24"/>
      <c r="E534" s="24"/>
      <c r="F534" s="24"/>
      <c r="G534" s="24"/>
      <c r="H534" s="30"/>
      <c r="I534" s="24"/>
      <c r="J534" s="40"/>
      <c r="K534" s="24"/>
      <c r="L534" s="24"/>
      <c r="M534" s="24"/>
      <c r="N534" s="24"/>
      <c r="O534" s="24"/>
      <c r="P534" s="40"/>
      <c r="Q534" s="24"/>
      <c r="R534" s="24"/>
      <c r="S534" s="24"/>
      <c r="T534" s="24"/>
      <c r="U534" s="24"/>
      <c r="V534" s="40"/>
      <c r="W534" s="29"/>
      <c r="X534" s="40"/>
      <c r="Y534" s="40"/>
      <c r="Z534" s="40"/>
      <c r="AA534" s="40"/>
      <c r="AB534" s="4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row>
    <row r="535" spans="3:131" ht="12.75">
      <c r="C535" s="24"/>
      <c r="D535" s="24"/>
      <c r="E535" s="24"/>
      <c r="F535" s="24"/>
      <c r="G535" s="24"/>
      <c r="H535" s="30"/>
      <c r="I535" s="24"/>
      <c r="J535" s="40"/>
      <c r="K535" s="24"/>
      <c r="L535" s="24"/>
      <c r="M535" s="24"/>
      <c r="N535" s="24"/>
      <c r="O535" s="24"/>
      <c r="P535" s="40"/>
      <c r="Q535" s="24"/>
      <c r="R535" s="24"/>
      <c r="S535" s="24"/>
      <c r="T535" s="24"/>
      <c r="U535" s="24"/>
      <c r="V535" s="40"/>
      <c r="W535" s="29"/>
      <c r="X535" s="40"/>
      <c r="Y535" s="40"/>
      <c r="Z535" s="40"/>
      <c r="AA535" s="40"/>
      <c r="AB535" s="4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row>
    <row r="536" spans="3:131" ht="12.75">
      <c r="C536" s="24"/>
      <c r="D536" s="24"/>
      <c r="E536" s="24"/>
      <c r="F536" s="24"/>
      <c r="G536" s="24"/>
      <c r="H536" s="30"/>
      <c r="I536" s="24"/>
      <c r="J536" s="40"/>
      <c r="K536" s="24"/>
      <c r="L536" s="24"/>
      <c r="M536" s="24"/>
      <c r="N536" s="24"/>
      <c r="O536" s="24"/>
      <c r="P536" s="40"/>
      <c r="Q536" s="24"/>
      <c r="R536" s="24"/>
      <c r="S536" s="24"/>
      <c r="T536" s="24"/>
      <c r="U536" s="24"/>
      <c r="V536" s="40"/>
      <c r="W536" s="29"/>
      <c r="X536" s="40"/>
      <c r="Y536" s="40"/>
      <c r="Z536" s="40"/>
      <c r="AA536" s="40"/>
      <c r="AB536" s="4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row>
    <row r="537" spans="3:131" ht="12.75">
      <c r="C537" s="24"/>
      <c r="D537" s="24"/>
      <c r="E537" s="24"/>
      <c r="F537" s="24"/>
      <c r="G537" s="24"/>
      <c r="H537" s="30"/>
      <c r="I537" s="24"/>
      <c r="J537" s="40"/>
      <c r="K537" s="24"/>
      <c r="L537" s="24"/>
      <c r="M537" s="24"/>
      <c r="N537" s="24"/>
      <c r="O537" s="24"/>
      <c r="P537" s="40"/>
      <c r="Q537" s="24"/>
      <c r="R537" s="24"/>
      <c r="S537" s="24"/>
      <c r="T537" s="24"/>
      <c r="U537" s="24"/>
      <c r="V537" s="40"/>
      <c r="W537" s="29"/>
      <c r="X537" s="40"/>
      <c r="Y537" s="40"/>
      <c r="Z537" s="40"/>
      <c r="AA537" s="40"/>
      <c r="AB537" s="4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row>
    <row r="538" spans="3:131" ht="12.75">
      <c r="C538" s="24"/>
      <c r="D538" s="24"/>
      <c r="E538" s="24"/>
      <c r="F538" s="24"/>
      <c r="G538" s="24"/>
      <c r="H538" s="30"/>
      <c r="I538" s="24"/>
      <c r="J538" s="40"/>
      <c r="K538" s="24"/>
      <c r="L538" s="24"/>
      <c r="M538" s="24"/>
      <c r="N538" s="24"/>
      <c r="O538" s="24"/>
      <c r="P538" s="40"/>
      <c r="Q538" s="24"/>
      <c r="R538" s="24"/>
      <c r="S538" s="24"/>
      <c r="T538" s="24"/>
      <c r="U538" s="24"/>
      <c r="V538" s="40"/>
      <c r="W538" s="29"/>
      <c r="X538" s="40"/>
      <c r="Y538" s="40"/>
      <c r="Z538" s="40"/>
      <c r="AA538" s="40"/>
      <c r="AB538" s="4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row>
    <row r="539" spans="3:131" ht="12.75">
      <c r="C539" s="24"/>
      <c r="D539" s="24"/>
      <c r="E539" s="24"/>
      <c r="F539" s="24"/>
      <c r="G539" s="24"/>
      <c r="H539" s="30"/>
      <c r="I539" s="24"/>
      <c r="J539" s="40"/>
      <c r="K539" s="24"/>
      <c r="L539" s="24"/>
      <c r="M539" s="24"/>
      <c r="N539" s="24"/>
      <c r="O539" s="24"/>
      <c r="P539" s="40"/>
      <c r="Q539" s="24"/>
      <c r="R539" s="24"/>
      <c r="S539" s="24"/>
      <c r="T539" s="24"/>
      <c r="U539" s="24"/>
      <c r="V539" s="40"/>
      <c r="W539" s="29"/>
      <c r="X539" s="40"/>
      <c r="Y539" s="40"/>
      <c r="Z539" s="40"/>
      <c r="AA539" s="40"/>
      <c r="AB539" s="4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row>
    <row r="540" spans="3:131" ht="12.75">
      <c r="C540" s="24"/>
      <c r="D540" s="24"/>
      <c r="E540" s="24"/>
      <c r="F540" s="24"/>
      <c r="G540" s="24"/>
      <c r="H540" s="30"/>
      <c r="I540" s="24"/>
      <c r="J540" s="40"/>
      <c r="K540" s="24"/>
      <c r="L540" s="24"/>
      <c r="M540" s="24"/>
      <c r="N540" s="24"/>
      <c r="O540" s="24"/>
      <c r="P540" s="40"/>
      <c r="Q540" s="24"/>
      <c r="R540" s="24"/>
      <c r="S540" s="24"/>
      <c r="T540" s="24"/>
      <c r="U540" s="24"/>
      <c r="V540" s="40"/>
      <c r="W540" s="29"/>
      <c r="X540" s="40"/>
      <c r="Y540" s="40"/>
      <c r="Z540" s="40"/>
      <c r="AA540" s="40"/>
      <c r="AB540" s="4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row>
    <row r="541" spans="3:131" ht="12.75">
      <c r="C541" s="24"/>
      <c r="D541" s="24"/>
      <c r="E541" s="24"/>
      <c r="F541" s="24"/>
      <c r="G541" s="24"/>
      <c r="H541" s="30"/>
      <c r="I541" s="24"/>
      <c r="J541" s="40"/>
      <c r="K541" s="24"/>
      <c r="L541" s="24"/>
      <c r="M541" s="24"/>
      <c r="N541" s="24"/>
      <c r="O541" s="24"/>
      <c r="P541" s="40"/>
      <c r="Q541" s="24"/>
      <c r="R541" s="24"/>
      <c r="S541" s="24"/>
      <c r="T541" s="24"/>
      <c r="U541" s="24"/>
      <c r="V541" s="40"/>
      <c r="W541" s="29"/>
      <c r="X541" s="40"/>
      <c r="Y541" s="40"/>
      <c r="Z541" s="40"/>
      <c r="AA541" s="40"/>
      <c r="AB541" s="4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row>
    <row r="542" spans="3:131" ht="12.75">
      <c r="C542" s="24"/>
      <c r="D542" s="24"/>
      <c r="E542" s="24"/>
      <c r="F542" s="24"/>
      <c r="G542" s="24"/>
      <c r="H542" s="30"/>
      <c r="I542" s="24"/>
      <c r="J542" s="40"/>
      <c r="K542" s="24"/>
      <c r="L542" s="24"/>
      <c r="M542" s="24"/>
      <c r="N542" s="24"/>
      <c r="O542" s="24"/>
      <c r="P542" s="40"/>
      <c r="Q542" s="24"/>
      <c r="R542" s="24"/>
      <c r="S542" s="24"/>
      <c r="T542" s="24"/>
      <c r="U542" s="24"/>
      <c r="V542" s="40"/>
      <c r="W542" s="29"/>
      <c r="X542" s="40"/>
      <c r="Y542" s="40"/>
      <c r="Z542" s="40"/>
      <c r="AA542" s="40"/>
      <c r="AB542" s="4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row>
    <row r="543" spans="3:131" ht="12.75">
      <c r="C543" s="24"/>
      <c r="D543" s="24"/>
      <c r="E543" s="24"/>
      <c r="F543" s="24"/>
      <c r="G543" s="24"/>
      <c r="H543" s="30"/>
      <c r="I543" s="24"/>
      <c r="J543" s="40"/>
      <c r="K543" s="24"/>
      <c r="L543" s="24"/>
      <c r="M543" s="24"/>
      <c r="N543" s="24"/>
      <c r="O543" s="24"/>
      <c r="P543" s="40"/>
      <c r="Q543" s="24"/>
      <c r="R543" s="24"/>
      <c r="S543" s="24"/>
      <c r="T543" s="24"/>
      <c r="U543" s="24"/>
      <c r="V543" s="40"/>
      <c r="W543" s="29"/>
      <c r="X543" s="40"/>
      <c r="Y543" s="40"/>
      <c r="Z543" s="40"/>
      <c r="AA543" s="40"/>
      <c r="AB543" s="4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row>
    <row r="544" spans="3:131" ht="12.75">
      <c r="C544" s="24"/>
      <c r="D544" s="24"/>
      <c r="E544" s="24"/>
      <c r="F544" s="24"/>
      <c r="G544" s="24"/>
      <c r="H544" s="30"/>
      <c r="I544" s="24"/>
      <c r="J544" s="40"/>
      <c r="K544" s="24"/>
      <c r="L544" s="24"/>
      <c r="M544" s="24"/>
      <c r="N544" s="24"/>
      <c r="O544" s="24"/>
      <c r="P544" s="40"/>
      <c r="Q544" s="24"/>
      <c r="R544" s="24"/>
      <c r="S544" s="24"/>
      <c r="T544" s="24"/>
      <c r="U544" s="24"/>
      <c r="V544" s="40"/>
      <c r="W544" s="29"/>
      <c r="X544" s="40"/>
      <c r="Y544" s="40"/>
      <c r="Z544" s="40"/>
      <c r="AA544" s="40"/>
      <c r="AB544" s="4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row>
    <row r="545" spans="3:131" ht="12.75">
      <c r="C545" s="24"/>
      <c r="D545" s="24"/>
      <c r="E545" s="24"/>
      <c r="F545" s="24"/>
      <c r="G545" s="24"/>
      <c r="H545" s="30"/>
      <c r="I545" s="24"/>
      <c r="J545" s="40"/>
      <c r="K545" s="24"/>
      <c r="L545" s="24"/>
      <c r="M545" s="24"/>
      <c r="N545" s="24"/>
      <c r="O545" s="24"/>
      <c r="P545" s="40"/>
      <c r="Q545" s="24"/>
      <c r="R545" s="24"/>
      <c r="S545" s="24"/>
      <c r="T545" s="24"/>
      <c r="U545" s="24"/>
      <c r="V545" s="40"/>
      <c r="W545" s="29"/>
      <c r="X545" s="40"/>
      <c r="Y545" s="40"/>
      <c r="Z545" s="40"/>
      <c r="AA545" s="40"/>
      <c r="AB545" s="4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row>
    <row r="546" spans="3:131" ht="12.75">
      <c r="C546" s="24"/>
      <c r="D546" s="24"/>
      <c r="E546" s="24"/>
      <c r="F546" s="24"/>
      <c r="G546" s="24"/>
      <c r="H546" s="30"/>
      <c r="I546" s="24"/>
      <c r="J546" s="40"/>
      <c r="K546" s="24"/>
      <c r="L546" s="24"/>
      <c r="M546" s="24"/>
      <c r="N546" s="24"/>
      <c r="O546" s="24"/>
      <c r="P546" s="40"/>
      <c r="Q546" s="24"/>
      <c r="R546" s="24"/>
      <c r="S546" s="24"/>
      <c r="T546" s="24"/>
      <c r="U546" s="24"/>
      <c r="V546" s="40"/>
      <c r="W546" s="29"/>
      <c r="X546" s="40"/>
      <c r="Y546" s="40"/>
      <c r="Z546" s="40"/>
      <c r="AA546" s="40"/>
      <c r="AB546" s="4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row>
    <row r="547" spans="3:131" ht="12.75">
      <c r="C547" s="24"/>
      <c r="D547" s="24"/>
      <c r="E547" s="24"/>
      <c r="F547" s="24"/>
      <c r="G547" s="24"/>
      <c r="H547" s="30"/>
      <c r="I547" s="24"/>
      <c r="J547" s="40"/>
      <c r="K547" s="24"/>
      <c r="L547" s="24"/>
      <c r="M547" s="24"/>
      <c r="N547" s="24"/>
      <c r="O547" s="24"/>
      <c r="P547" s="40"/>
      <c r="Q547" s="24"/>
      <c r="R547" s="24"/>
      <c r="S547" s="24"/>
      <c r="T547" s="24"/>
      <c r="U547" s="24"/>
      <c r="V547" s="40"/>
      <c r="W547" s="29"/>
      <c r="X547" s="40"/>
      <c r="Y547" s="40"/>
      <c r="Z547" s="40"/>
      <c r="AA547" s="40"/>
      <c r="AB547" s="4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row>
    <row r="548" spans="3:131" ht="12.75">
      <c r="C548" s="24"/>
      <c r="D548" s="24"/>
      <c r="E548" s="24"/>
      <c r="F548" s="24"/>
      <c r="G548" s="24"/>
      <c r="H548" s="30"/>
      <c r="I548" s="24"/>
      <c r="J548" s="40"/>
      <c r="K548" s="24"/>
      <c r="L548" s="24"/>
      <c r="M548" s="24"/>
      <c r="N548" s="24"/>
      <c r="O548" s="24"/>
      <c r="P548" s="40"/>
      <c r="Q548" s="24"/>
      <c r="R548" s="24"/>
      <c r="S548" s="24"/>
      <c r="T548" s="24"/>
      <c r="U548" s="24"/>
      <c r="V548" s="40"/>
      <c r="W548" s="29"/>
      <c r="X548" s="40"/>
      <c r="Y548" s="40"/>
      <c r="Z548" s="40"/>
      <c r="AA548" s="40"/>
      <c r="AB548" s="4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row>
    <row r="549" spans="3:131" ht="12.75">
      <c r="C549" s="24"/>
      <c r="D549" s="24"/>
      <c r="E549" s="24"/>
      <c r="F549" s="24"/>
      <c r="G549" s="24"/>
      <c r="H549" s="30"/>
      <c r="I549" s="24"/>
      <c r="J549" s="40"/>
      <c r="K549" s="24"/>
      <c r="L549" s="24"/>
      <c r="M549" s="24"/>
      <c r="N549" s="24"/>
      <c r="O549" s="24"/>
      <c r="P549" s="40"/>
      <c r="Q549" s="24"/>
      <c r="R549" s="24"/>
      <c r="S549" s="24"/>
      <c r="T549" s="24"/>
      <c r="U549" s="24"/>
      <c r="V549" s="40"/>
      <c r="W549" s="29"/>
      <c r="X549" s="40"/>
      <c r="Y549" s="40"/>
      <c r="Z549" s="40"/>
      <c r="AA549" s="40"/>
      <c r="AB549" s="4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row>
    <row r="550" spans="3:131" ht="12.75">
      <c r="C550" s="24"/>
      <c r="D550" s="24"/>
      <c r="E550" s="24"/>
      <c r="F550" s="24"/>
      <c r="G550" s="24"/>
      <c r="H550" s="30"/>
      <c r="I550" s="24"/>
      <c r="J550" s="40"/>
      <c r="K550" s="24"/>
      <c r="L550" s="24"/>
      <c r="M550" s="24"/>
      <c r="N550" s="24"/>
      <c r="O550" s="24"/>
      <c r="P550" s="40"/>
      <c r="Q550" s="24"/>
      <c r="R550" s="24"/>
      <c r="S550" s="24"/>
      <c r="T550" s="24"/>
      <c r="U550" s="24"/>
      <c r="V550" s="40"/>
      <c r="W550" s="29"/>
      <c r="X550" s="40"/>
      <c r="Y550" s="40"/>
      <c r="Z550" s="40"/>
      <c r="AA550" s="40"/>
      <c r="AB550" s="4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row>
    <row r="551" spans="3:131" ht="12.75">
      <c r="C551" s="24"/>
      <c r="D551" s="24"/>
      <c r="E551" s="24"/>
      <c r="F551" s="24"/>
      <c r="G551" s="24"/>
      <c r="H551" s="30"/>
      <c r="I551" s="24"/>
      <c r="J551" s="40"/>
      <c r="K551" s="24"/>
      <c r="L551" s="24"/>
      <c r="M551" s="24"/>
      <c r="N551" s="24"/>
      <c r="O551" s="24"/>
      <c r="P551" s="40"/>
      <c r="Q551" s="24"/>
      <c r="R551" s="24"/>
      <c r="S551" s="24"/>
      <c r="T551" s="24"/>
      <c r="U551" s="24"/>
      <c r="V551" s="40"/>
      <c r="W551" s="29"/>
      <c r="X551" s="40"/>
      <c r="Y551" s="40"/>
      <c r="Z551" s="40"/>
      <c r="AA551" s="40"/>
      <c r="AB551" s="4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row>
    <row r="552" spans="3:131" ht="12.75">
      <c r="C552" s="24"/>
      <c r="D552" s="24"/>
      <c r="E552" s="24"/>
      <c r="F552" s="24"/>
      <c r="G552" s="24"/>
      <c r="H552" s="30"/>
      <c r="I552" s="24"/>
      <c r="J552" s="40"/>
      <c r="K552" s="24"/>
      <c r="L552" s="24"/>
      <c r="M552" s="24"/>
      <c r="N552" s="24"/>
      <c r="O552" s="24"/>
      <c r="P552" s="40"/>
      <c r="Q552" s="24"/>
      <c r="R552" s="24"/>
      <c r="S552" s="24"/>
      <c r="T552" s="24"/>
      <c r="U552" s="24"/>
      <c r="V552" s="40"/>
      <c r="W552" s="29"/>
      <c r="X552" s="40"/>
      <c r="Y552" s="40"/>
      <c r="Z552" s="40"/>
      <c r="AA552" s="40"/>
      <c r="AB552" s="4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row>
    <row r="553" spans="3:131" ht="12.75">
      <c r="C553" s="24"/>
      <c r="D553" s="24"/>
      <c r="E553" s="24"/>
      <c r="F553" s="24"/>
      <c r="G553" s="24"/>
      <c r="H553" s="30"/>
      <c r="I553" s="24"/>
      <c r="J553" s="40"/>
      <c r="K553" s="24"/>
      <c r="L553" s="24"/>
      <c r="M553" s="24"/>
      <c r="N553" s="24"/>
      <c r="O553" s="24"/>
      <c r="P553" s="40"/>
      <c r="Q553" s="24"/>
      <c r="R553" s="24"/>
      <c r="S553" s="24"/>
      <c r="T553" s="24"/>
      <c r="U553" s="24"/>
      <c r="V553" s="40"/>
      <c r="W553" s="29"/>
      <c r="X553" s="40"/>
      <c r="Y553" s="40"/>
      <c r="Z553" s="40"/>
      <c r="AA553" s="40"/>
      <c r="AB553" s="4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row>
    <row r="554" spans="3:131" ht="12.75">
      <c r="C554" s="24"/>
      <c r="D554" s="24"/>
      <c r="E554" s="24"/>
      <c r="F554" s="24"/>
      <c r="G554" s="24"/>
      <c r="H554" s="30"/>
      <c r="I554" s="24"/>
      <c r="J554" s="40"/>
      <c r="K554" s="24"/>
      <c r="L554" s="24"/>
      <c r="M554" s="24"/>
      <c r="N554" s="24"/>
      <c r="O554" s="24"/>
      <c r="P554" s="40"/>
      <c r="Q554" s="24"/>
      <c r="R554" s="24"/>
      <c r="S554" s="24"/>
      <c r="T554" s="24"/>
      <c r="U554" s="24"/>
      <c r="V554" s="40"/>
      <c r="W554" s="29"/>
      <c r="X554" s="40"/>
      <c r="Y554" s="40"/>
      <c r="Z554" s="40"/>
      <c r="AA554" s="40"/>
      <c r="AB554" s="4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row>
    <row r="555" spans="3:131" ht="12.75">
      <c r="C555" s="24"/>
      <c r="D555" s="24"/>
      <c r="E555" s="24"/>
      <c r="F555" s="24"/>
      <c r="G555" s="24"/>
      <c r="H555" s="30"/>
      <c r="I555" s="24"/>
      <c r="J555" s="40"/>
      <c r="K555" s="24"/>
      <c r="L555" s="24"/>
      <c r="M555" s="24"/>
      <c r="N555" s="24"/>
      <c r="O555" s="24"/>
      <c r="P555" s="40"/>
      <c r="Q555" s="24"/>
      <c r="R555" s="24"/>
      <c r="S555" s="24"/>
      <c r="T555" s="24"/>
      <c r="U555" s="24"/>
      <c r="V555" s="40"/>
      <c r="W555" s="29"/>
      <c r="X555" s="40"/>
      <c r="Y555" s="40"/>
      <c r="Z555" s="40"/>
      <c r="AA555" s="40"/>
      <c r="AB555" s="4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row>
    <row r="556" spans="3:131" ht="12.75">
      <c r="C556" s="24"/>
      <c r="D556" s="24"/>
      <c r="E556" s="24"/>
      <c r="F556" s="24"/>
      <c r="G556" s="24"/>
      <c r="H556" s="30"/>
      <c r="I556" s="24"/>
      <c r="J556" s="40"/>
      <c r="K556" s="24"/>
      <c r="L556" s="24"/>
      <c r="M556" s="24"/>
      <c r="N556" s="24"/>
      <c r="O556" s="24"/>
      <c r="P556" s="40"/>
      <c r="Q556" s="24"/>
      <c r="R556" s="24"/>
      <c r="S556" s="24"/>
      <c r="T556" s="24"/>
      <c r="U556" s="24"/>
      <c r="V556" s="40"/>
      <c r="W556" s="29"/>
      <c r="X556" s="40"/>
      <c r="Y556" s="40"/>
      <c r="Z556" s="40"/>
      <c r="AA556" s="40"/>
      <c r="AB556" s="4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row>
    <row r="557" spans="3:131" ht="12.75">
      <c r="C557" s="24"/>
      <c r="D557" s="24"/>
      <c r="E557" s="24"/>
      <c r="F557" s="24"/>
      <c r="G557" s="24"/>
      <c r="H557" s="30"/>
      <c r="I557" s="24"/>
      <c r="J557" s="40"/>
      <c r="K557" s="24"/>
      <c r="L557" s="24"/>
      <c r="M557" s="24"/>
      <c r="N557" s="24"/>
      <c r="O557" s="24"/>
      <c r="P557" s="40"/>
      <c r="Q557" s="24"/>
      <c r="R557" s="24"/>
      <c r="S557" s="24"/>
      <c r="T557" s="24"/>
      <c r="U557" s="24"/>
      <c r="V557" s="40"/>
      <c r="W557" s="29"/>
      <c r="X557" s="40"/>
      <c r="Y557" s="40"/>
      <c r="Z557" s="40"/>
      <c r="AA557" s="40"/>
      <c r="AB557" s="4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row>
    <row r="558" spans="3:131" ht="12.75">
      <c r="C558" s="24"/>
      <c r="D558" s="24"/>
      <c r="E558" s="24"/>
      <c r="F558" s="24"/>
      <c r="G558" s="24"/>
      <c r="H558" s="30"/>
      <c r="I558" s="24"/>
      <c r="J558" s="40"/>
      <c r="K558" s="24"/>
      <c r="L558" s="24"/>
      <c r="M558" s="24"/>
      <c r="N558" s="24"/>
      <c r="O558" s="24"/>
      <c r="P558" s="40"/>
      <c r="Q558" s="24"/>
      <c r="R558" s="24"/>
      <c r="S558" s="24"/>
      <c r="T558" s="24"/>
      <c r="U558" s="24"/>
      <c r="V558" s="40"/>
      <c r="W558" s="29"/>
      <c r="X558" s="40"/>
      <c r="Y558" s="40"/>
      <c r="Z558" s="40"/>
      <c r="AA558" s="40"/>
      <c r="AB558" s="4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row>
    <row r="559" spans="3:131" ht="12.75">
      <c r="C559" s="24"/>
      <c r="D559" s="24"/>
      <c r="E559" s="24"/>
      <c r="F559" s="24"/>
      <c r="G559" s="24"/>
      <c r="H559" s="30"/>
      <c r="I559" s="24"/>
      <c r="J559" s="40"/>
      <c r="K559" s="24"/>
      <c r="L559" s="24"/>
      <c r="M559" s="24"/>
      <c r="N559" s="24"/>
      <c r="O559" s="24"/>
      <c r="P559" s="40"/>
      <c r="Q559" s="24"/>
      <c r="R559" s="24"/>
      <c r="S559" s="24"/>
      <c r="T559" s="24"/>
      <c r="U559" s="24"/>
      <c r="V559" s="40"/>
      <c r="W559" s="29"/>
      <c r="X559" s="40"/>
      <c r="Y559" s="40"/>
      <c r="Z559" s="40"/>
      <c r="AA559" s="40"/>
      <c r="AB559" s="4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row>
    <row r="560" spans="3:131" ht="12.75">
      <c r="C560" s="24"/>
      <c r="D560" s="24"/>
      <c r="E560" s="24"/>
      <c r="F560" s="24"/>
      <c r="G560" s="24"/>
      <c r="H560" s="30"/>
      <c r="I560" s="24"/>
      <c r="J560" s="40"/>
      <c r="K560" s="24"/>
      <c r="L560" s="24"/>
      <c r="M560" s="24"/>
      <c r="N560" s="24"/>
      <c r="O560" s="24"/>
      <c r="P560" s="40"/>
      <c r="Q560" s="24"/>
      <c r="R560" s="24"/>
      <c r="S560" s="24"/>
      <c r="T560" s="24"/>
      <c r="U560" s="24"/>
      <c r="V560" s="40"/>
      <c r="W560" s="29"/>
      <c r="X560" s="40"/>
      <c r="Y560" s="40"/>
      <c r="Z560" s="40"/>
      <c r="AA560" s="40"/>
      <c r="AB560" s="4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row>
    <row r="561" spans="3:131" ht="12.75">
      <c r="C561" s="24"/>
      <c r="D561" s="24"/>
      <c r="E561" s="24"/>
      <c r="F561" s="24"/>
      <c r="G561" s="24"/>
      <c r="H561" s="30"/>
      <c r="I561" s="24"/>
      <c r="J561" s="40"/>
      <c r="K561" s="24"/>
      <c r="L561" s="24"/>
      <c r="M561" s="24"/>
      <c r="N561" s="24"/>
      <c r="O561" s="24"/>
      <c r="P561" s="40"/>
      <c r="Q561" s="24"/>
      <c r="R561" s="24"/>
      <c r="S561" s="24"/>
      <c r="T561" s="24"/>
      <c r="U561" s="24"/>
      <c r="V561" s="40"/>
      <c r="W561" s="29"/>
      <c r="X561" s="40"/>
      <c r="Y561" s="40"/>
      <c r="Z561" s="40"/>
      <c r="AA561" s="40"/>
      <c r="AB561" s="4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row>
    <row r="562" spans="3:131" ht="12.75">
      <c r="C562" s="24"/>
      <c r="D562" s="24"/>
      <c r="E562" s="24"/>
      <c r="F562" s="24"/>
      <c r="G562" s="24"/>
      <c r="H562" s="30"/>
      <c r="I562" s="24"/>
      <c r="J562" s="40"/>
      <c r="K562" s="24"/>
      <c r="L562" s="24"/>
      <c r="M562" s="24"/>
      <c r="N562" s="24"/>
      <c r="O562" s="24"/>
      <c r="P562" s="40"/>
      <c r="Q562" s="24"/>
      <c r="R562" s="24"/>
      <c r="S562" s="24"/>
      <c r="T562" s="24"/>
      <c r="U562" s="24"/>
      <c r="V562" s="40"/>
      <c r="W562" s="29"/>
      <c r="X562" s="40"/>
      <c r="Y562" s="40"/>
      <c r="Z562" s="40"/>
      <c r="AA562" s="40"/>
      <c r="AB562" s="4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row>
    <row r="563" spans="3:131" ht="12.75">
      <c r="C563" s="24"/>
      <c r="D563" s="24"/>
      <c r="E563" s="24"/>
      <c r="F563" s="24"/>
      <c r="G563" s="24"/>
      <c r="H563" s="30"/>
      <c r="I563" s="24"/>
      <c r="J563" s="40"/>
      <c r="K563" s="24"/>
      <c r="L563" s="24"/>
      <c r="M563" s="24"/>
      <c r="N563" s="24"/>
      <c r="O563" s="24"/>
      <c r="P563" s="40"/>
      <c r="Q563" s="24"/>
      <c r="R563" s="24"/>
      <c r="S563" s="24"/>
      <c r="T563" s="24"/>
      <c r="U563" s="24"/>
      <c r="V563" s="40"/>
      <c r="W563" s="29"/>
      <c r="X563" s="40"/>
      <c r="Y563" s="40"/>
      <c r="Z563" s="40"/>
      <c r="AA563" s="40"/>
      <c r="AB563" s="4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row>
    <row r="564" spans="3:131" ht="12.75">
      <c r="C564" s="24"/>
      <c r="D564" s="24"/>
      <c r="E564" s="24"/>
      <c r="F564" s="24"/>
      <c r="G564" s="24"/>
      <c r="H564" s="30"/>
      <c r="I564" s="24"/>
      <c r="J564" s="40"/>
      <c r="K564" s="24"/>
      <c r="L564" s="24"/>
      <c r="M564" s="24"/>
      <c r="N564" s="24"/>
      <c r="O564" s="24"/>
      <c r="P564" s="40"/>
      <c r="Q564" s="24"/>
      <c r="R564" s="24"/>
      <c r="S564" s="24"/>
      <c r="T564" s="24"/>
      <c r="U564" s="24"/>
      <c r="V564" s="40"/>
      <c r="W564" s="29"/>
      <c r="X564" s="40"/>
      <c r="Y564" s="40"/>
      <c r="Z564" s="40"/>
      <c r="AA564" s="40"/>
      <c r="AB564" s="4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row>
    <row r="565" spans="3:131" ht="12.75">
      <c r="C565" s="24"/>
      <c r="D565" s="24"/>
      <c r="E565" s="24"/>
      <c r="F565" s="24"/>
      <c r="G565" s="24"/>
      <c r="H565" s="30"/>
      <c r="I565" s="24"/>
      <c r="J565" s="40"/>
      <c r="K565" s="24"/>
      <c r="L565" s="24"/>
      <c r="M565" s="24"/>
      <c r="N565" s="24"/>
      <c r="O565" s="24"/>
      <c r="P565" s="40"/>
      <c r="Q565" s="24"/>
      <c r="R565" s="24"/>
      <c r="S565" s="24"/>
      <c r="T565" s="24"/>
      <c r="U565" s="24"/>
      <c r="V565" s="40"/>
      <c r="W565" s="29"/>
      <c r="X565" s="40"/>
      <c r="Y565" s="40"/>
      <c r="Z565" s="40"/>
      <c r="AA565" s="40"/>
      <c r="AB565" s="4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row>
    <row r="566" spans="3:131" ht="12.75">
      <c r="C566" s="24"/>
      <c r="D566" s="24"/>
      <c r="E566" s="24"/>
      <c r="F566" s="24"/>
      <c r="G566" s="24"/>
      <c r="H566" s="30"/>
      <c r="I566" s="24"/>
      <c r="J566" s="40"/>
      <c r="K566" s="24"/>
      <c r="L566" s="24"/>
      <c r="M566" s="24"/>
      <c r="N566" s="24"/>
      <c r="O566" s="24"/>
      <c r="P566" s="40"/>
      <c r="Q566" s="24"/>
      <c r="R566" s="24"/>
      <c r="S566" s="24"/>
      <c r="T566" s="24"/>
      <c r="U566" s="24"/>
      <c r="V566" s="40"/>
      <c r="W566" s="29"/>
      <c r="X566" s="40"/>
      <c r="Y566" s="40"/>
      <c r="Z566" s="40"/>
      <c r="AA566" s="40"/>
      <c r="AB566" s="4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row>
    <row r="567" spans="3:131" ht="12.75">
      <c r="C567" s="24"/>
      <c r="D567" s="24"/>
      <c r="E567" s="24"/>
      <c r="F567" s="24"/>
      <c r="G567" s="24"/>
      <c r="H567" s="30"/>
      <c r="I567" s="24"/>
      <c r="J567" s="40"/>
      <c r="K567" s="24"/>
      <c r="L567" s="24"/>
      <c r="M567" s="24"/>
      <c r="N567" s="24"/>
      <c r="O567" s="24"/>
      <c r="P567" s="40"/>
      <c r="Q567" s="24"/>
      <c r="R567" s="24"/>
      <c r="S567" s="24"/>
      <c r="T567" s="24"/>
      <c r="U567" s="24"/>
      <c r="V567" s="40"/>
      <c r="W567" s="29"/>
      <c r="X567" s="40"/>
      <c r="Y567" s="40"/>
      <c r="Z567" s="40"/>
      <c r="AA567" s="40"/>
      <c r="AB567" s="4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row>
    <row r="568" spans="3:131" ht="12.75">
      <c r="C568" s="24"/>
      <c r="D568" s="24"/>
      <c r="E568" s="24"/>
      <c r="F568" s="24"/>
      <c r="G568" s="24"/>
      <c r="H568" s="30"/>
      <c r="I568" s="24"/>
      <c r="J568" s="40"/>
      <c r="K568" s="24"/>
      <c r="L568" s="24"/>
      <c r="M568" s="24"/>
      <c r="N568" s="24"/>
      <c r="O568" s="24"/>
      <c r="P568" s="40"/>
      <c r="Q568" s="24"/>
      <c r="R568" s="24"/>
      <c r="S568" s="24"/>
      <c r="T568" s="24"/>
      <c r="U568" s="24"/>
      <c r="V568" s="40"/>
      <c r="W568" s="29"/>
      <c r="X568" s="40"/>
      <c r="Y568" s="40"/>
      <c r="Z568" s="40"/>
      <c r="AA568" s="40"/>
      <c r="AB568" s="4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row>
    <row r="569" spans="3:131" ht="12.75">
      <c r="C569" s="24"/>
      <c r="D569" s="24"/>
      <c r="E569" s="24"/>
      <c r="F569" s="24"/>
      <c r="G569" s="24"/>
      <c r="H569" s="30"/>
      <c r="I569" s="24"/>
      <c r="J569" s="40"/>
      <c r="K569" s="24"/>
      <c r="L569" s="24"/>
      <c r="M569" s="24"/>
      <c r="N569" s="24"/>
      <c r="O569" s="24"/>
      <c r="P569" s="40"/>
      <c r="Q569" s="24"/>
      <c r="R569" s="24"/>
      <c r="S569" s="24"/>
      <c r="T569" s="24"/>
      <c r="U569" s="24"/>
      <c r="V569" s="40"/>
      <c r="W569" s="29"/>
      <c r="X569" s="40"/>
      <c r="Y569" s="40"/>
      <c r="Z569" s="40"/>
      <c r="AA569" s="40"/>
      <c r="AB569" s="4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row>
    <row r="570" spans="3:131" ht="12.75">
      <c r="C570" s="24"/>
      <c r="D570" s="24"/>
      <c r="E570" s="24"/>
      <c r="F570" s="24"/>
      <c r="G570" s="24"/>
      <c r="H570" s="30"/>
      <c r="I570" s="24"/>
      <c r="J570" s="40"/>
      <c r="K570" s="24"/>
      <c r="L570" s="24"/>
      <c r="M570" s="24"/>
      <c r="N570" s="24"/>
      <c r="O570" s="24"/>
      <c r="P570" s="40"/>
      <c r="Q570" s="24"/>
      <c r="R570" s="24"/>
      <c r="S570" s="24"/>
      <c r="T570" s="24"/>
      <c r="U570" s="24"/>
      <c r="V570" s="40"/>
      <c r="W570" s="29"/>
      <c r="X570" s="40"/>
      <c r="Y570" s="40"/>
      <c r="Z570" s="40"/>
      <c r="AA570" s="40"/>
      <c r="AB570" s="4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row>
    <row r="571" spans="3:131" ht="12.75">
      <c r="C571" s="24"/>
      <c r="D571" s="24"/>
      <c r="E571" s="24"/>
      <c r="F571" s="24"/>
      <c r="G571" s="24"/>
      <c r="H571" s="30"/>
      <c r="I571" s="24"/>
      <c r="J571" s="40"/>
      <c r="K571" s="24"/>
      <c r="L571" s="24"/>
      <c r="M571" s="24"/>
      <c r="N571" s="24"/>
      <c r="O571" s="24"/>
      <c r="P571" s="40"/>
      <c r="Q571" s="24"/>
      <c r="R571" s="24"/>
      <c r="S571" s="24"/>
      <c r="T571" s="24"/>
      <c r="U571" s="24"/>
      <c r="V571" s="40"/>
      <c r="W571" s="29"/>
      <c r="X571" s="40"/>
      <c r="Y571" s="40"/>
      <c r="Z571" s="40"/>
      <c r="AA571" s="40"/>
      <c r="AB571" s="4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row>
    <row r="572" spans="3:131" ht="12.75">
      <c r="C572" s="24"/>
      <c r="D572" s="24"/>
      <c r="E572" s="24"/>
      <c r="F572" s="24"/>
      <c r="G572" s="24"/>
      <c r="H572" s="30"/>
      <c r="I572" s="24"/>
      <c r="J572" s="40"/>
      <c r="K572" s="24"/>
      <c r="L572" s="24"/>
      <c r="M572" s="24"/>
      <c r="N572" s="24"/>
      <c r="O572" s="24"/>
      <c r="P572" s="40"/>
      <c r="Q572" s="24"/>
      <c r="R572" s="24"/>
      <c r="S572" s="24"/>
      <c r="T572" s="24"/>
      <c r="U572" s="24"/>
      <c r="V572" s="40"/>
      <c r="W572" s="29"/>
      <c r="X572" s="40"/>
      <c r="Y572" s="40"/>
      <c r="Z572" s="40"/>
      <c r="AA572" s="40"/>
      <c r="AB572" s="4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row>
    <row r="573" spans="3:131" ht="12.75">
      <c r="C573" s="24"/>
      <c r="D573" s="24"/>
      <c r="E573" s="24"/>
      <c r="F573" s="24"/>
      <c r="G573" s="24"/>
      <c r="H573" s="30"/>
      <c r="I573" s="24"/>
      <c r="J573" s="40"/>
      <c r="K573" s="24"/>
      <c r="L573" s="24"/>
      <c r="M573" s="24"/>
      <c r="N573" s="24"/>
      <c r="O573" s="24"/>
      <c r="P573" s="40"/>
      <c r="Q573" s="24"/>
      <c r="R573" s="24"/>
      <c r="S573" s="24"/>
      <c r="T573" s="24"/>
      <c r="U573" s="24"/>
      <c r="V573" s="40"/>
      <c r="W573" s="29"/>
      <c r="X573" s="40"/>
      <c r="Y573" s="40"/>
      <c r="Z573" s="40"/>
      <c r="AA573" s="40"/>
      <c r="AB573" s="4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row>
    <row r="574" spans="3:131" ht="12.75">
      <c r="C574" s="24"/>
      <c r="D574" s="24"/>
      <c r="E574" s="24"/>
      <c r="F574" s="24"/>
      <c r="G574" s="24"/>
      <c r="H574" s="30"/>
      <c r="I574" s="24"/>
      <c r="J574" s="40"/>
      <c r="K574" s="24"/>
      <c r="L574" s="24"/>
      <c r="M574" s="24"/>
      <c r="N574" s="24"/>
      <c r="O574" s="24"/>
      <c r="P574" s="40"/>
      <c r="Q574" s="24"/>
      <c r="R574" s="24"/>
      <c r="S574" s="24"/>
      <c r="T574" s="24"/>
      <c r="U574" s="24"/>
      <c r="V574" s="40"/>
      <c r="W574" s="29"/>
      <c r="X574" s="40"/>
      <c r="Y574" s="40"/>
      <c r="Z574" s="40"/>
      <c r="AA574" s="40"/>
      <c r="AB574" s="4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row>
    <row r="575" spans="4:21" ht="12.75">
      <c r="D575" s="17"/>
      <c r="F575" s="17"/>
      <c r="G575" s="17"/>
      <c r="I575" s="17"/>
      <c r="L575" s="17"/>
      <c r="M575" s="17"/>
      <c r="N575" s="17"/>
      <c r="O575" s="17"/>
      <c r="R575" s="17"/>
      <c r="S575" s="17"/>
      <c r="T575" s="17"/>
      <c r="U575" s="17"/>
    </row>
    <row r="576" spans="4:21" ht="12.75">
      <c r="D576" s="17"/>
      <c r="F576" s="17"/>
      <c r="G576" s="17"/>
      <c r="I576" s="17"/>
      <c r="L576" s="17"/>
      <c r="M576" s="17"/>
      <c r="N576" s="17"/>
      <c r="O576" s="17"/>
      <c r="R576" s="17"/>
      <c r="S576" s="17"/>
      <c r="T576" s="17"/>
      <c r="U576" s="17"/>
    </row>
    <row r="577" spans="4:21" ht="12.75">
      <c r="D577" s="17"/>
      <c r="F577" s="17"/>
      <c r="G577" s="17"/>
      <c r="I577" s="17"/>
      <c r="L577" s="17"/>
      <c r="M577" s="17"/>
      <c r="N577" s="17"/>
      <c r="O577" s="17"/>
      <c r="R577" s="17"/>
      <c r="S577" s="17"/>
      <c r="T577" s="17"/>
      <c r="U577" s="17"/>
    </row>
    <row r="578" spans="4:21" ht="12.75">
      <c r="D578" s="17"/>
      <c r="F578" s="17"/>
      <c r="G578" s="17"/>
      <c r="I578" s="17"/>
      <c r="L578" s="17"/>
      <c r="M578" s="17"/>
      <c r="N578" s="17"/>
      <c r="O578" s="17"/>
      <c r="R578" s="17"/>
      <c r="S578" s="17"/>
      <c r="T578" s="17"/>
      <c r="U578" s="17"/>
    </row>
    <row r="579" spans="4:21" ht="12.75">
      <c r="D579" s="17"/>
      <c r="F579" s="17"/>
      <c r="G579" s="17"/>
      <c r="I579" s="17"/>
      <c r="L579" s="17"/>
      <c r="M579" s="17"/>
      <c r="N579" s="17"/>
      <c r="O579" s="17"/>
      <c r="R579" s="17"/>
      <c r="S579" s="17"/>
      <c r="T579" s="17"/>
      <c r="U579" s="17"/>
    </row>
    <row r="580" spans="4:21" ht="12.75">
      <c r="D580" s="17"/>
      <c r="F580" s="17"/>
      <c r="G580" s="17"/>
      <c r="I580" s="17"/>
      <c r="L580" s="17"/>
      <c r="M580" s="17"/>
      <c r="N580" s="17"/>
      <c r="O580" s="17"/>
      <c r="R580" s="17"/>
      <c r="S580" s="17"/>
      <c r="T580" s="17"/>
      <c r="U580" s="17"/>
    </row>
    <row r="581" spans="4:21" ht="12.75">
      <c r="D581" s="17"/>
      <c r="F581" s="17"/>
      <c r="G581" s="17"/>
      <c r="I581" s="17"/>
      <c r="L581" s="17"/>
      <c r="M581" s="17"/>
      <c r="N581" s="17"/>
      <c r="O581" s="17"/>
      <c r="R581" s="17"/>
      <c r="S581" s="17"/>
      <c r="T581" s="17"/>
      <c r="U581" s="17"/>
    </row>
    <row r="582" spans="4:21" ht="12.75">
      <c r="D582" s="17"/>
      <c r="F582" s="17"/>
      <c r="G582" s="17"/>
      <c r="I582" s="17"/>
      <c r="L582" s="17"/>
      <c r="M582" s="17"/>
      <c r="N582" s="17"/>
      <c r="O582" s="17"/>
      <c r="R582" s="17"/>
      <c r="S582" s="17"/>
      <c r="T582" s="17"/>
      <c r="U582" s="17"/>
    </row>
    <row r="583" spans="4:21" ht="12.75">
      <c r="D583" s="17"/>
      <c r="F583" s="17"/>
      <c r="G583" s="17"/>
      <c r="I583" s="17"/>
      <c r="L583" s="17"/>
      <c r="M583" s="17"/>
      <c r="N583" s="17"/>
      <c r="O583" s="17"/>
      <c r="R583" s="17"/>
      <c r="S583" s="17"/>
      <c r="T583" s="17"/>
      <c r="U583" s="17"/>
    </row>
    <row r="584" spans="4:21" ht="12.75">
      <c r="D584" s="17"/>
      <c r="F584" s="17"/>
      <c r="G584" s="17"/>
      <c r="I584" s="17"/>
      <c r="L584" s="17"/>
      <c r="M584" s="17"/>
      <c r="N584" s="17"/>
      <c r="O584" s="17"/>
      <c r="R584" s="17"/>
      <c r="S584" s="17"/>
      <c r="T584" s="17"/>
      <c r="U584" s="17"/>
    </row>
    <row r="585" spans="4:21" ht="12.75">
      <c r="D585" s="17"/>
      <c r="F585" s="17"/>
      <c r="G585" s="17"/>
      <c r="I585" s="17"/>
      <c r="L585" s="17"/>
      <c r="M585" s="17"/>
      <c r="N585" s="17"/>
      <c r="O585" s="17"/>
      <c r="R585" s="17"/>
      <c r="S585" s="17"/>
      <c r="T585" s="17"/>
      <c r="U585" s="17"/>
    </row>
    <row r="586" spans="4:21" ht="12.75">
      <c r="D586" s="17"/>
      <c r="F586" s="17"/>
      <c r="G586" s="17"/>
      <c r="I586" s="17"/>
      <c r="L586" s="17"/>
      <c r="M586" s="17"/>
      <c r="N586" s="17"/>
      <c r="O586" s="17"/>
      <c r="R586" s="17"/>
      <c r="S586" s="17"/>
      <c r="T586" s="17"/>
      <c r="U586" s="17"/>
    </row>
    <row r="587" spans="4:21" ht="12.75">
      <c r="D587" s="17"/>
      <c r="F587" s="17"/>
      <c r="G587" s="17"/>
      <c r="I587" s="17"/>
      <c r="L587" s="17"/>
      <c r="M587" s="17"/>
      <c r="N587" s="17"/>
      <c r="O587" s="17"/>
      <c r="R587" s="17"/>
      <c r="S587" s="17"/>
      <c r="T587" s="17"/>
      <c r="U587" s="17"/>
    </row>
    <row r="588" spans="4:21" ht="12.75">
      <c r="D588" s="17"/>
      <c r="F588" s="17"/>
      <c r="G588" s="17"/>
      <c r="I588" s="17"/>
      <c r="L588" s="17"/>
      <c r="M588" s="17"/>
      <c r="N588" s="17"/>
      <c r="O588" s="17"/>
      <c r="R588" s="17"/>
      <c r="S588" s="17"/>
      <c r="T588" s="17"/>
      <c r="U588" s="17"/>
    </row>
    <row r="589" spans="4:21" ht="12.75">
      <c r="D589" s="17"/>
      <c r="F589" s="17"/>
      <c r="G589" s="17"/>
      <c r="I589" s="17"/>
      <c r="L589" s="17"/>
      <c r="M589" s="17"/>
      <c r="N589" s="17"/>
      <c r="O589" s="17"/>
      <c r="R589" s="17"/>
      <c r="S589" s="17"/>
      <c r="T589" s="17"/>
      <c r="U589" s="17"/>
    </row>
    <row r="590" spans="4:21" ht="12.75">
      <c r="D590" s="17"/>
      <c r="F590" s="17"/>
      <c r="G590" s="17"/>
      <c r="I590" s="17"/>
      <c r="L590" s="17"/>
      <c r="M590" s="17"/>
      <c r="N590" s="17"/>
      <c r="O590" s="17"/>
      <c r="R590" s="17"/>
      <c r="S590" s="17"/>
      <c r="T590" s="17"/>
      <c r="U590" s="17"/>
    </row>
    <row r="591" spans="4:21" ht="12.75">
      <c r="D591" s="17"/>
      <c r="F591" s="17"/>
      <c r="G591" s="17"/>
      <c r="I591" s="17"/>
      <c r="L591" s="17"/>
      <c r="M591" s="17"/>
      <c r="N591" s="17"/>
      <c r="O591" s="17"/>
      <c r="R591" s="17"/>
      <c r="S591" s="17"/>
      <c r="T591" s="17"/>
      <c r="U591" s="17"/>
    </row>
    <row r="592" spans="4:21" ht="12.75">
      <c r="D592" s="17"/>
      <c r="F592" s="17"/>
      <c r="G592" s="17"/>
      <c r="I592" s="17"/>
      <c r="L592" s="17"/>
      <c r="M592" s="17"/>
      <c r="N592" s="17"/>
      <c r="O592" s="17"/>
      <c r="R592" s="17"/>
      <c r="S592" s="17"/>
      <c r="T592" s="17"/>
      <c r="U592" s="17"/>
    </row>
    <row r="593" spans="4:21" ht="12.75">
      <c r="D593" s="17"/>
      <c r="F593" s="17"/>
      <c r="G593" s="17"/>
      <c r="I593" s="17"/>
      <c r="L593" s="17"/>
      <c r="M593" s="17"/>
      <c r="N593" s="17"/>
      <c r="O593" s="17"/>
      <c r="R593" s="17"/>
      <c r="S593" s="17"/>
      <c r="T593" s="17"/>
      <c r="U593" s="17"/>
    </row>
    <row r="594" spans="4:21" ht="12.75">
      <c r="D594" s="17"/>
      <c r="F594" s="17"/>
      <c r="G594" s="17"/>
      <c r="I594" s="17"/>
      <c r="L594" s="17"/>
      <c r="M594" s="17"/>
      <c r="N594" s="17"/>
      <c r="O594" s="17"/>
      <c r="R594" s="17"/>
      <c r="S594" s="17"/>
      <c r="T594" s="17"/>
      <c r="U594" s="17"/>
    </row>
    <row r="595" spans="4:21" ht="12.75">
      <c r="D595" s="17"/>
      <c r="F595" s="17"/>
      <c r="G595" s="17"/>
      <c r="I595" s="17"/>
      <c r="L595" s="17"/>
      <c r="M595" s="17"/>
      <c r="N595" s="17"/>
      <c r="O595" s="17"/>
      <c r="R595" s="17"/>
      <c r="S595" s="17"/>
      <c r="T595" s="17"/>
      <c r="U595" s="17"/>
    </row>
    <row r="596" spans="4:21" ht="12.75">
      <c r="D596" s="17"/>
      <c r="F596" s="17"/>
      <c r="G596" s="17"/>
      <c r="I596" s="17"/>
      <c r="L596" s="17"/>
      <c r="M596" s="17"/>
      <c r="N596" s="17"/>
      <c r="O596" s="17"/>
      <c r="R596" s="17"/>
      <c r="S596" s="17"/>
      <c r="T596" s="17"/>
      <c r="U596" s="17"/>
    </row>
    <row r="597" spans="4:21" ht="12.75">
      <c r="D597" s="17"/>
      <c r="F597" s="17"/>
      <c r="G597" s="17"/>
      <c r="I597" s="17"/>
      <c r="L597" s="17"/>
      <c r="M597" s="17"/>
      <c r="N597" s="17"/>
      <c r="O597" s="17"/>
      <c r="R597" s="17"/>
      <c r="S597" s="17"/>
      <c r="T597" s="17"/>
      <c r="U597" s="17"/>
    </row>
    <row r="598" spans="4:21" ht="12.75">
      <c r="D598" s="17"/>
      <c r="F598" s="17"/>
      <c r="G598" s="17"/>
      <c r="I598" s="17"/>
      <c r="L598" s="17"/>
      <c r="M598" s="17"/>
      <c r="N598" s="17"/>
      <c r="O598" s="17"/>
      <c r="R598" s="17"/>
      <c r="S598" s="17"/>
      <c r="T598" s="17"/>
      <c r="U598" s="17"/>
    </row>
    <row r="599" spans="4:21" ht="12.75">
      <c r="D599" s="17"/>
      <c r="F599" s="17"/>
      <c r="G599" s="17"/>
      <c r="I599" s="17"/>
      <c r="L599" s="17"/>
      <c r="M599" s="17"/>
      <c r="N599" s="17"/>
      <c r="O599" s="17"/>
      <c r="R599" s="17"/>
      <c r="S599" s="17"/>
      <c r="T599" s="17"/>
      <c r="U599" s="17"/>
    </row>
    <row r="600" spans="4:21" ht="12.75">
      <c r="D600" s="17"/>
      <c r="F600" s="17"/>
      <c r="G600" s="17"/>
      <c r="I600" s="17"/>
      <c r="L600" s="17"/>
      <c r="M600" s="17"/>
      <c r="N600" s="17"/>
      <c r="O600" s="17"/>
      <c r="R600" s="17"/>
      <c r="S600" s="17"/>
      <c r="T600" s="17"/>
      <c r="U600" s="17"/>
    </row>
    <row r="601" spans="4:21" ht="12.75">
      <c r="D601" s="17"/>
      <c r="F601" s="17"/>
      <c r="G601" s="17"/>
      <c r="I601" s="17"/>
      <c r="L601" s="17"/>
      <c r="M601" s="17"/>
      <c r="N601" s="17"/>
      <c r="O601" s="17"/>
      <c r="R601" s="17"/>
      <c r="S601" s="17"/>
      <c r="T601" s="17"/>
      <c r="U601" s="17"/>
    </row>
    <row r="602" spans="4:21" ht="12.75">
      <c r="D602" s="17"/>
      <c r="F602" s="17"/>
      <c r="G602" s="17"/>
      <c r="I602" s="17"/>
      <c r="L602" s="17"/>
      <c r="M602" s="17"/>
      <c r="N602" s="17"/>
      <c r="O602" s="17"/>
      <c r="R602" s="17"/>
      <c r="S602" s="17"/>
      <c r="T602" s="17"/>
      <c r="U602" s="17"/>
    </row>
    <row r="603" spans="4:21" ht="12.75">
      <c r="D603" s="17"/>
      <c r="F603" s="17"/>
      <c r="G603" s="17"/>
      <c r="I603" s="17"/>
      <c r="L603" s="17"/>
      <c r="M603" s="17"/>
      <c r="N603" s="17"/>
      <c r="O603" s="17"/>
      <c r="R603" s="17"/>
      <c r="S603" s="17"/>
      <c r="T603" s="17"/>
      <c r="U603" s="17"/>
    </row>
    <row r="604" spans="4:21" ht="12.75">
      <c r="D604" s="17"/>
      <c r="F604" s="17"/>
      <c r="G604" s="17"/>
      <c r="I604" s="17"/>
      <c r="L604" s="17"/>
      <c r="M604" s="17"/>
      <c r="N604" s="17"/>
      <c r="O604" s="17"/>
      <c r="R604" s="17"/>
      <c r="S604" s="17"/>
      <c r="T604" s="17"/>
      <c r="U604" s="17"/>
    </row>
    <row r="605" spans="4:21" ht="12.75">
      <c r="D605" s="17"/>
      <c r="F605" s="17"/>
      <c r="G605" s="17"/>
      <c r="I605" s="17"/>
      <c r="L605" s="17"/>
      <c r="M605" s="17"/>
      <c r="N605" s="17"/>
      <c r="O605" s="17"/>
      <c r="R605" s="17"/>
      <c r="S605" s="17"/>
      <c r="T605" s="17"/>
      <c r="U605" s="17"/>
    </row>
    <row r="606" spans="4:21" ht="12.75">
      <c r="D606" s="17"/>
      <c r="F606" s="17"/>
      <c r="G606" s="17"/>
      <c r="I606" s="17"/>
      <c r="L606" s="17"/>
      <c r="M606" s="17"/>
      <c r="N606" s="17"/>
      <c r="O606" s="17"/>
      <c r="R606" s="17"/>
      <c r="S606" s="17"/>
      <c r="T606" s="17"/>
      <c r="U606" s="17"/>
    </row>
    <row r="607" spans="4:21" ht="12.75">
      <c r="D607" s="17"/>
      <c r="F607" s="17"/>
      <c r="G607" s="17"/>
      <c r="I607" s="17"/>
      <c r="L607" s="17"/>
      <c r="M607" s="17"/>
      <c r="N607" s="17"/>
      <c r="O607" s="17"/>
      <c r="R607" s="17"/>
      <c r="S607" s="17"/>
      <c r="T607" s="17"/>
      <c r="U607" s="17"/>
    </row>
    <row r="608" spans="4:21" ht="12.75">
      <c r="D608" s="17"/>
      <c r="F608" s="17"/>
      <c r="G608" s="17"/>
      <c r="I608" s="17"/>
      <c r="L608" s="17"/>
      <c r="M608" s="17"/>
      <c r="N608" s="17"/>
      <c r="O608" s="17"/>
      <c r="R608" s="17"/>
      <c r="S608" s="17"/>
      <c r="T608" s="17"/>
      <c r="U608" s="17"/>
    </row>
    <row r="609" spans="4:21" ht="12.75">
      <c r="D609" s="17"/>
      <c r="F609" s="17"/>
      <c r="G609" s="17"/>
      <c r="I609" s="17"/>
      <c r="L609" s="17"/>
      <c r="M609" s="17"/>
      <c r="N609" s="17"/>
      <c r="O609" s="17"/>
      <c r="R609" s="17"/>
      <c r="S609" s="17"/>
      <c r="T609" s="17"/>
      <c r="U609" s="17"/>
    </row>
    <row r="610" spans="4:21" ht="12.75">
      <c r="D610" s="17"/>
      <c r="F610" s="17"/>
      <c r="G610" s="17"/>
      <c r="I610" s="17"/>
      <c r="L610" s="17"/>
      <c r="M610" s="17"/>
      <c r="N610" s="17"/>
      <c r="O610" s="17"/>
      <c r="R610" s="17"/>
      <c r="S610" s="17"/>
      <c r="T610" s="17"/>
      <c r="U610" s="17"/>
    </row>
    <row r="611" spans="4:21" ht="12.75">
      <c r="D611" s="17"/>
      <c r="F611" s="17"/>
      <c r="G611" s="17"/>
      <c r="I611" s="17"/>
      <c r="L611" s="17"/>
      <c r="M611" s="17"/>
      <c r="N611" s="17"/>
      <c r="O611" s="17"/>
      <c r="R611" s="17"/>
      <c r="S611" s="17"/>
      <c r="T611" s="17"/>
      <c r="U611" s="17"/>
    </row>
    <row r="612" spans="4:21" ht="12.75">
      <c r="D612" s="17"/>
      <c r="F612" s="17"/>
      <c r="G612" s="17"/>
      <c r="I612" s="17"/>
      <c r="L612" s="17"/>
      <c r="M612" s="17"/>
      <c r="N612" s="17"/>
      <c r="O612" s="17"/>
      <c r="R612" s="17"/>
      <c r="S612" s="17"/>
      <c r="T612" s="17"/>
      <c r="U612" s="17"/>
    </row>
    <row r="613" spans="4:21" ht="12.75">
      <c r="D613" s="17"/>
      <c r="F613" s="17"/>
      <c r="G613" s="17"/>
      <c r="I613" s="17"/>
      <c r="L613" s="17"/>
      <c r="M613" s="17"/>
      <c r="N613" s="17"/>
      <c r="O613" s="17"/>
      <c r="R613" s="17"/>
      <c r="S613" s="17"/>
      <c r="T613" s="17"/>
      <c r="U613" s="17"/>
    </row>
    <row r="614" spans="4:21" ht="12.75">
      <c r="D614" s="17"/>
      <c r="F614" s="17"/>
      <c r="G614" s="17"/>
      <c r="I614" s="17"/>
      <c r="L614" s="17"/>
      <c r="M614" s="17"/>
      <c r="N614" s="17"/>
      <c r="O614" s="17"/>
      <c r="R614" s="17"/>
      <c r="S614" s="17"/>
      <c r="T614" s="17"/>
      <c r="U614" s="17"/>
    </row>
    <row r="615" spans="4:21" ht="12.75">
      <c r="D615" s="17"/>
      <c r="F615" s="17"/>
      <c r="G615" s="17"/>
      <c r="I615" s="17"/>
      <c r="L615" s="17"/>
      <c r="M615" s="17"/>
      <c r="N615" s="17"/>
      <c r="O615" s="17"/>
      <c r="R615" s="17"/>
      <c r="S615" s="17"/>
      <c r="T615" s="17"/>
      <c r="U615" s="17"/>
    </row>
    <row r="616" spans="4:21" ht="12.75">
      <c r="D616" s="17"/>
      <c r="F616" s="17"/>
      <c r="G616" s="17"/>
      <c r="I616" s="17"/>
      <c r="L616" s="17"/>
      <c r="M616" s="17"/>
      <c r="N616" s="17"/>
      <c r="O616" s="17"/>
      <c r="R616" s="17"/>
      <c r="S616" s="17"/>
      <c r="T616" s="17"/>
      <c r="U616" s="17"/>
    </row>
    <row r="617" spans="4:21" ht="12.75">
      <c r="D617" s="17"/>
      <c r="F617" s="17"/>
      <c r="G617" s="17"/>
      <c r="I617" s="17"/>
      <c r="L617" s="17"/>
      <c r="M617" s="17"/>
      <c r="N617" s="17"/>
      <c r="O617" s="17"/>
      <c r="R617" s="17"/>
      <c r="S617" s="17"/>
      <c r="T617" s="17"/>
      <c r="U617" s="17"/>
    </row>
    <row r="618" spans="4:21" ht="12.75">
      <c r="D618" s="17"/>
      <c r="F618" s="17"/>
      <c r="G618" s="17"/>
      <c r="I618" s="17"/>
      <c r="L618" s="17"/>
      <c r="M618" s="17"/>
      <c r="N618" s="17"/>
      <c r="O618" s="17"/>
      <c r="R618" s="17"/>
      <c r="S618" s="17"/>
      <c r="T618" s="17"/>
      <c r="U618" s="17"/>
    </row>
    <row r="619" spans="4:21" ht="12.75">
      <c r="D619" s="17"/>
      <c r="F619" s="17"/>
      <c r="G619" s="17"/>
      <c r="I619" s="17"/>
      <c r="L619" s="17"/>
      <c r="M619" s="17"/>
      <c r="N619" s="17"/>
      <c r="O619" s="17"/>
      <c r="R619" s="17"/>
      <c r="S619" s="17"/>
      <c r="T619" s="17"/>
      <c r="U619" s="17"/>
    </row>
    <row r="620" spans="4:21" ht="12.75">
      <c r="D620" s="17"/>
      <c r="F620" s="17"/>
      <c r="G620" s="17"/>
      <c r="I620" s="17"/>
      <c r="L620" s="17"/>
      <c r="M620" s="17"/>
      <c r="N620" s="17"/>
      <c r="O620" s="17"/>
      <c r="R620" s="17"/>
      <c r="S620" s="17"/>
      <c r="T620" s="17"/>
      <c r="U620" s="17"/>
    </row>
    <row r="621" spans="4:21" ht="12.75">
      <c r="D621" s="17"/>
      <c r="F621" s="17"/>
      <c r="G621" s="17"/>
      <c r="I621" s="17"/>
      <c r="L621" s="17"/>
      <c r="M621" s="17"/>
      <c r="N621" s="17"/>
      <c r="O621" s="17"/>
      <c r="R621" s="17"/>
      <c r="S621" s="17"/>
      <c r="T621" s="17"/>
      <c r="U621" s="17"/>
    </row>
    <row r="622" spans="4:21" ht="12.75">
      <c r="D622" s="17"/>
      <c r="F622" s="17"/>
      <c r="G622" s="17"/>
      <c r="I622" s="17"/>
      <c r="L622" s="17"/>
      <c r="M622" s="17"/>
      <c r="N622" s="17"/>
      <c r="O622" s="17"/>
      <c r="R622" s="17"/>
      <c r="S622" s="17"/>
      <c r="T622" s="17"/>
      <c r="U622" s="17"/>
    </row>
    <row r="623" spans="4:21" ht="12.75">
      <c r="D623" s="17"/>
      <c r="F623" s="17"/>
      <c r="G623" s="17"/>
      <c r="I623" s="17"/>
      <c r="L623" s="17"/>
      <c r="M623" s="17"/>
      <c r="N623" s="17"/>
      <c r="O623" s="17"/>
      <c r="R623" s="17"/>
      <c r="S623" s="17"/>
      <c r="T623" s="17"/>
      <c r="U623" s="17"/>
    </row>
    <row r="624" spans="4:21" ht="12.75">
      <c r="D624" s="17"/>
      <c r="F624" s="17"/>
      <c r="G624" s="17"/>
      <c r="I624" s="17"/>
      <c r="L624" s="17"/>
      <c r="M624" s="17"/>
      <c r="N624" s="17"/>
      <c r="O624" s="17"/>
      <c r="R624" s="17"/>
      <c r="S624" s="17"/>
      <c r="T624" s="17"/>
      <c r="U624" s="17"/>
    </row>
    <row r="625" spans="4:21" ht="12.75">
      <c r="D625" s="17"/>
      <c r="F625" s="17"/>
      <c r="G625" s="17"/>
      <c r="I625" s="17"/>
      <c r="L625" s="17"/>
      <c r="M625" s="17"/>
      <c r="N625" s="17"/>
      <c r="O625" s="17"/>
      <c r="R625" s="17"/>
      <c r="S625" s="17"/>
      <c r="T625" s="17"/>
      <c r="U625" s="17"/>
    </row>
    <row r="626" spans="4:21" ht="12.75">
      <c r="D626" s="17"/>
      <c r="F626" s="17"/>
      <c r="G626" s="17"/>
      <c r="I626" s="17"/>
      <c r="L626" s="17"/>
      <c r="M626" s="17"/>
      <c r="N626" s="17"/>
      <c r="O626" s="17"/>
      <c r="R626" s="17"/>
      <c r="S626" s="17"/>
      <c r="T626" s="17"/>
      <c r="U626" s="17"/>
    </row>
    <row r="627" spans="4:21" ht="12.75">
      <c r="D627" s="17"/>
      <c r="F627" s="17"/>
      <c r="G627" s="17"/>
      <c r="I627" s="17"/>
      <c r="L627" s="17"/>
      <c r="M627" s="17"/>
      <c r="N627" s="17"/>
      <c r="O627" s="17"/>
      <c r="R627" s="17"/>
      <c r="S627" s="17"/>
      <c r="T627" s="17"/>
      <c r="U627" s="17"/>
    </row>
    <row r="628" spans="4:21" ht="12.75">
      <c r="D628" s="17"/>
      <c r="F628" s="17"/>
      <c r="G628" s="17"/>
      <c r="I628" s="17"/>
      <c r="L628" s="17"/>
      <c r="M628" s="17"/>
      <c r="N628" s="17"/>
      <c r="O628" s="17"/>
      <c r="R628" s="17"/>
      <c r="S628" s="17"/>
      <c r="T628" s="17"/>
      <c r="U628" s="17"/>
    </row>
    <row r="629" spans="4:21" ht="12.75">
      <c r="D629" s="17"/>
      <c r="F629" s="17"/>
      <c r="G629" s="17"/>
      <c r="I629" s="17"/>
      <c r="L629" s="17"/>
      <c r="M629" s="17"/>
      <c r="N629" s="17"/>
      <c r="O629" s="17"/>
      <c r="R629" s="17"/>
      <c r="S629" s="17"/>
      <c r="T629" s="17"/>
      <c r="U629" s="17"/>
    </row>
    <row r="630" spans="4:21" ht="12.75">
      <c r="D630" s="17"/>
      <c r="F630" s="17"/>
      <c r="G630" s="17"/>
      <c r="I630" s="17"/>
      <c r="L630" s="17"/>
      <c r="M630" s="17"/>
      <c r="N630" s="17"/>
      <c r="O630" s="17"/>
      <c r="R630" s="17"/>
      <c r="S630" s="17"/>
      <c r="T630" s="17"/>
      <c r="U630" s="17"/>
    </row>
    <row r="631" spans="4:21" ht="12.75">
      <c r="D631" s="17"/>
      <c r="F631" s="17"/>
      <c r="G631" s="17"/>
      <c r="I631" s="17"/>
      <c r="L631" s="17"/>
      <c r="M631" s="17"/>
      <c r="N631" s="17"/>
      <c r="O631" s="17"/>
      <c r="R631" s="17"/>
      <c r="S631" s="17"/>
      <c r="T631" s="17"/>
      <c r="U631" s="17"/>
    </row>
    <row r="632" spans="4:21" ht="12.75">
      <c r="D632" s="17"/>
      <c r="F632" s="17"/>
      <c r="G632" s="17"/>
      <c r="I632" s="17"/>
      <c r="L632" s="17"/>
      <c r="M632" s="17"/>
      <c r="N632" s="17"/>
      <c r="O632" s="17"/>
      <c r="R632" s="17"/>
      <c r="S632" s="17"/>
      <c r="T632" s="17"/>
      <c r="U632" s="17"/>
    </row>
    <row r="633" spans="4:21" ht="12.75">
      <c r="D633" s="17"/>
      <c r="F633" s="17"/>
      <c r="G633" s="17"/>
      <c r="I633" s="17"/>
      <c r="L633" s="17"/>
      <c r="M633" s="17"/>
      <c r="N633" s="17"/>
      <c r="O633" s="17"/>
      <c r="R633" s="17"/>
      <c r="S633" s="17"/>
      <c r="T633" s="17"/>
      <c r="U633" s="17"/>
    </row>
    <row r="634" spans="4:21" ht="12.75">
      <c r="D634" s="17"/>
      <c r="F634" s="17"/>
      <c r="G634" s="17"/>
      <c r="I634" s="17"/>
      <c r="L634" s="17"/>
      <c r="M634" s="17"/>
      <c r="N634" s="17"/>
      <c r="O634" s="17"/>
      <c r="R634" s="17"/>
      <c r="S634" s="17"/>
      <c r="T634" s="17"/>
      <c r="U634" s="17"/>
    </row>
    <row r="635" spans="4:21" ht="12.75">
      <c r="D635" s="17"/>
      <c r="F635" s="17"/>
      <c r="G635" s="17"/>
      <c r="I635" s="17"/>
      <c r="L635" s="17"/>
      <c r="M635" s="17"/>
      <c r="N635" s="17"/>
      <c r="O635" s="17"/>
      <c r="R635" s="17"/>
      <c r="S635" s="17"/>
      <c r="T635" s="17"/>
      <c r="U635" s="17"/>
    </row>
    <row r="636" spans="4:21" ht="12.75">
      <c r="D636" s="17"/>
      <c r="F636" s="17"/>
      <c r="G636" s="17"/>
      <c r="I636" s="17"/>
      <c r="L636" s="17"/>
      <c r="M636" s="17"/>
      <c r="N636" s="17"/>
      <c r="O636" s="17"/>
      <c r="R636" s="17"/>
      <c r="S636" s="17"/>
      <c r="T636" s="17"/>
      <c r="U636" s="17"/>
    </row>
    <row r="637" spans="4:21" ht="12.75">
      <c r="D637" s="17"/>
      <c r="F637" s="17"/>
      <c r="G637" s="17"/>
      <c r="I637" s="17"/>
      <c r="L637" s="17"/>
      <c r="M637" s="17"/>
      <c r="N637" s="17"/>
      <c r="O637" s="17"/>
      <c r="R637" s="17"/>
      <c r="S637" s="17"/>
      <c r="T637" s="17"/>
      <c r="U637" s="17"/>
    </row>
    <row r="638" spans="4:21" ht="12.75">
      <c r="D638" s="17"/>
      <c r="F638" s="17"/>
      <c r="G638" s="17"/>
      <c r="I638" s="17"/>
      <c r="L638" s="17"/>
      <c r="M638" s="17"/>
      <c r="N638" s="17"/>
      <c r="O638" s="17"/>
      <c r="R638" s="17"/>
      <c r="S638" s="17"/>
      <c r="T638" s="17"/>
      <c r="U638" s="17"/>
    </row>
    <row r="639" spans="4:21" ht="12.75">
      <c r="D639" s="17"/>
      <c r="F639" s="17"/>
      <c r="G639" s="17"/>
      <c r="I639" s="17"/>
      <c r="L639" s="17"/>
      <c r="M639" s="17"/>
      <c r="N639" s="17"/>
      <c r="O639" s="17"/>
      <c r="R639" s="17"/>
      <c r="S639" s="17"/>
      <c r="T639" s="17"/>
      <c r="U639" s="17"/>
    </row>
    <row r="640" spans="4:21" ht="12.75">
      <c r="D640" s="17"/>
      <c r="F640" s="17"/>
      <c r="G640" s="17"/>
      <c r="I640" s="17"/>
      <c r="L640" s="17"/>
      <c r="M640" s="17"/>
      <c r="N640" s="17"/>
      <c r="O640" s="17"/>
      <c r="R640" s="17"/>
      <c r="S640" s="17"/>
      <c r="T640" s="17"/>
      <c r="U640" s="17"/>
    </row>
    <row r="641" spans="4:21" ht="12.75">
      <c r="D641" s="17"/>
      <c r="F641" s="17"/>
      <c r="G641" s="17"/>
      <c r="I641" s="17"/>
      <c r="L641" s="17"/>
      <c r="M641" s="17"/>
      <c r="N641" s="17"/>
      <c r="O641" s="17"/>
      <c r="R641" s="17"/>
      <c r="S641" s="17"/>
      <c r="T641" s="17"/>
      <c r="U641" s="17"/>
    </row>
    <row r="642" spans="4:21" ht="12.75">
      <c r="D642" s="17"/>
      <c r="F642" s="17"/>
      <c r="G642" s="17"/>
      <c r="I642" s="17"/>
      <c r="L642" s="17"/>
      <c r="M642" s="17"/>
      <c r="N642" s="17"/>
      <c r="O642" s="17"/>
      <c r="R642" s="17"/>
      <c r="S642" s="17"/>
      <c r="T642" s="17"/>
      <c r="U642" s="17"/>
    </row>
    <row r="643" spans="4:21" ht="12.75">
      <c r="D643" s="17"/>
      <c r="F643" s="17"/>
      <c r="G643" s="17"/>
      <c r="I643" s="17"/>
      <c r="L643" s="17"/>
      <c r="M643" s="17"/>
      <c r="N643" s="17"/>
      <c r="O643" s="17"/>
      <c r="R643" s="17"/>
      <c r="S643" s="17"/>
      <c r="T643" s="17"/>
      <c r="U643" s="17"/>
    </row>
    <row r="644" spans="4:21" ht="12.75">
      <c r="D644" s="17"/>
      <c r="F644" s="17"/>
      <c r="G644" s="17"/>
      <c r="I644" s="17"/>
      <c r="L644" s="17"/>
      <c r="M644" s="17"/>
      <c r="N644" s="17"/>
      <c r="O644" s="17"/>
      <c r="R644" s="17"/>
      <c r="S644" s="17"/>
      <c r="T644" s="17"/>
      <c r="U644" s="17"/>
    </row>
    <row r="645" spans="4:21" ht="12.75">
      <c r="D645" s="17"/>
      <c r="F645" s="17"/>
      <c r="G645" s="17"/>
      <c r="I645" s="17"/>
      <c r="L645" s="17"/>
      <c r="M645" s="17"/>
      <c r="N645" s="17"/>
      <c r="O645" s="17"/>
      <c r="R645" s="17"/>
      <c r="S645" s="17"/>
      <c r="T645" s="17"/>
      <c r="U645" s="17"/>
    </row>
    <row r="646" spans="4:21" ht="12.75">
      <c r="D646" s="17"/>
      <c r="F646" s="17"/>
      <c r="G646" s="17"/>
      <c r="I646" s="17"/>
      <c r="L646" s="17"/>
      <c r="M646" s="17"/>
      <c r="N646" s="17"/>
      <c r="O646" s="17"/>
      <c r="R646" s="17"/>
      <c r="S646" s="17"/>
      <c r="T646" s="17"/>
      <c r="U646" s="17"/>
    </row>
    <row r="647" spans="4:21" ht="12.75">
      <c r="D647" s="17"/>
      <c r="F647" s="17"/>
      <c r="G647" s="17"/>
      <c r="I647" s="17"/>
      <c r="L647" s="17"/>
      <c r="M647" s="17"/>
      <c r="N647" s="17"/>
      <c r="O647" s="17"/>
      <c r="R647" s="17"/>
      <c r="S647" s="17"/>
      <c r="T647" s="17"/>
      <c r="U647" s="17"/>
    </row>
    <row r="648" spans="4:21" ht="12.75">
      <c r="D648" s="17"/>
      <c r="F648" s="17"/>
      <c r="G648" s="17"/>
      <c r="I648" s="17"/>
      <c r="L648" s="17"/>
      <c r="M648" s="17"/>
      <c r="N648" s="17"/>
      <c r="O648" s="17"/>
      <c r="R648" s="17"/>
      <c r="S648" s="17"/>
      <c r="T648" s="17"/>
      <c r="U648" s="17"/>
    </row>
    <row r="649" spans="4:21" ht="12.75">
      <c r="D649" s="17"/>
      <c r="F649" s="17"/>
      <c r="G649" s="17"/>
      <c r="I649" s="17"/>
      <c r="L649" s="17"/>
      <c r="M649" s="17"/>
      <c r="N649" s="17"/>
      <c r="O649" s="17"/>
      <c r="R649" s="17"/>
      <c r="S649" s="17"/>
      <c r="T649" s="17"/>
      <c r="U649" s="17"/>
    </row>
    <row r="650" spans="4:21" ht="12.75">
      <c r="D650" s="17"/>
      <c r="F650" s="17"/>
      <c r="G650" s="17"/>
      <c r="I650" s="17"/>
      <c r="L650" s="17"/>
      <c r="M650" s="17"/>
      <c r="N650" s="17"/>
      <c r="O650" s="17"/>
      <c r="R650" s="17"/>
      <c r="S650" s="17"/>
      <c r="T650" s="17"/>
      <c r="U650" s="17"/>
    </row>
    <row r="651" spans="4:21" ht="12.75">
      <c r="D651" s="17"/>
      <c r="F651" s="17"/>
      <c r="G651" s="17"/>
      <c r="I651" s="17"/>
      <c r="L651" s="17"/>
      <c r="M651" s="17"/>
      <c r="N651" s="17"/>
      <c r="O651" s="17"/>
      <c r="R651" s="17"/>
      <c r="S651" s="17"/>
      <c r="T651" s="17"/>
      <c r="U651" s="17"/>
    </row>
    <row r="652" spans="4:21" ht="12.75">
      <c r="D652" s="17"/>
      <c r="F652" s="17"/>
      <c r="G652" s="17"/>
      <c r="I652" s="17"/>
      <c r="L652" s="17"/>
      <c r="M652" s="17"/>
      <c r="N652" s="17"/>
      <c r="O652" s="17"/>
      <c r="R652" s="17"/>
      <c r="S652" s="17"/>
      <c r="T652" s="17"/>
      <c r="U652" s="17"/>
    </row>
    <row r="653" spans="4:21" ht="12.75">
      <c r="D653" s="17"/>
      <c r="F653" s="17"/>
      <c r="G653" s="17"/>
      <c r="I653" s="17"/>
      <c r="L653" s="17"/>
      <c r="M653" s="17"/>
      <c r="N653" s="17"/>
      <c r="O653" s="17"/>
      <c r="R653" s="17"/>
      <c r="S653" s="17"/>
      <c r="T653" s="17"/>
      <c r="U653" s="17"/>
    </row>
    <row r="654" spans="4:21" ht="12.75">
      <c r="D654" s="17"/>
      <c r="F654" s="17"/>
      <c r="G654" s="17"/>
      <c r="I654" s="17"/>
      <c r="L654" s="17"/>
      <c r="M654" s="17"/>
      <c r="N654" s="17"/>
      <c r="O654" s="17"/>
      <c r="R654" s="17"/>
      <c r="S654" s="17"/>
      <c r="T654" s="17"/>
      <c r="U654" s="17"/>
    </row>
    <row r="655" spans="4:21" ht="12.75">
      <c r="D655" s="17"/>
      <c r="F655" s="17"/>
      <c r="G655" s="17"/>
      <c r="I655" s="17"/>
      <c r="L655" s="17"/>
      <c r="M655" s="17"/>
      <c r="N655" s="17"/>
      <c r="O655" s="17"/>
      <c r="R655" s="17"/>
      <c r="S655" s="17"/>
      <c r="T655" s="17"/>
      <c r="U655" s="17"/>
    </row>
    <row r="656" spans="4:21" ht="12.75">
      <c r="D656" s="17"/>
      <c r="F656" s="17"/>
      <c r="G656" s="17"/>
      <c r="I656" s="17"/>
      <c r="L656" s="17"/>
      <c r="M656" s="17"/>
      <c r="N656" s="17"/>
      <c r="O656" s="17"/>
      <c r="R656" s="17"/>
      <c r="S656" s="17"/>
      <c r="T656" s="17"/>
      <c r="U656" s="17"/>
    </row>
    <row r="657" spans="4:21" ht="12.75">
      <c r="D657" s="17"/>
      <c r="F657" s="17"/>
      <c r="G657" s="17"/>
      <c r="I657" s="17"/>
      <c r="L657" s="17"/>
      <c r="M657" s="17"/>
      <c r="N657" s="17"/>
      <c r="O657" s="17"/>
      <c r="R657" s="17"/>
      <c r="S657" s="17"/>
      <c r="T657" s="17"/>
      <c r="U657" s="17"/>
    </row>
    <row r="658" spans="4:21" ht="12.75">
      <c r="D658" s="17"/>
      <c r="F658" s="17"/>
      <c r="G658" s="17"/>
      <c r="I658" s="17"/>
      <c r="L658" s="17"/>
      <c r="M658" s="17"/>
      <c r="N658" s="17"/>
      <c r="O658" s="17"/>
      <c r="R658" s="17"/>
      <c r="S658" s="17"/>
      <c r="T658" s="17"/>
      <c r="U658" s="17"/>
    </row>
    <row r="659" spans="4:21" ht="12.75">
      <c r="D659" s="17"/>
      <c r="F659" s="17"/>
      <c r="G659" s="17"/>
      <c r="I659" s="17"/>
      <c r="L659" s="17"/>
      <c r="M659" s="17"/>
      <c r="N659" s="17"/>
      <c r="O659" s="17"/>
      <c r="R659" s="17"/>
      <c r="S659" s="17"/>
      <c r="T659" s="17"/>
      <c r="U659" s="17"/>
    </row>
    <row r="660" spans="4:21" ht="12.75">
      <c r="D660" s="17"/>
      <c r="F660" s="17"/>
      <c r="G660" s="17"/>
      <c r="I660" s="17"/>
      <c r="L660" s="17"/>
      <c r="M660" s="17"/>
      <c r="N660" s="17"/>
      <c r="O660" s="17"/>
      <c r="R660" s="17"/>
      <c r="S660" s="17"/>
      <c r="T660" s="17"/>
      <c r="U660" s="17"/>
    </row>
    <row r="661" spans="4:21" ht="12.75">
      <c r="D661" s="17"/>
      <c r="F661" s="17"/>
      <c r="G661" s="17"/>
      <c r="I661" s="17"/>
      <c r="L661" s="17"/>
      <c r="M661" s="17"/>
      <c r="N661" s="17"/>
      <c r="O661" s="17"/>
      <c r="R661" s="17"/>
      <c r="S661" s="17"/>
      <c r="T661" s="17"/>
      <c r="U661" s="17"/>
    </row>
    <row r="662" spans="4:21" ht="12.75">
      <c r="D662" s="17"/>
      <c r="F662" s="17"/>
      <c r="G662" s="17"/>
      <c r="I662" s="17"/>
      <c r="L662" s="17"/>
      <c r="M662" s="17"/>
      <c r="N662" s="17"/>
      <c r="O662" s="17"/>
      <c r="R662" s="17"/>
      <c r="S662" s="17"/>
      <c r="T662" s="17"/>
      <c r="U662" s="17"/>
    </row>
    <row r="663" spans="4:21" ht="12.75">
      <c r="D663" s="17"/>
      <c r="F663" s="17"/>
      <c r="G663" s="17"/>
      <c r="I663" s="17"/>
      <c r="L663" s="17"/>
      <c r="M663" s="17"/>
      <c r="N663" s="17"/>
      <c r="O663" s="17"/>
      <c r="R663" s="17"/>
      <c r="S663" s="17"/>
      <c r="T663" s="17"/>
      <c r="U663" s="17"/>
    </row>
    <row r="664" spans="4:21" ht="12.75">
      <c r="D664" s="17"/>
      <c r="F664" s="17"/>
      <c r="G664" s="17"/>
      <c r="I664" s="17"/>
      <c r="L664" s="17"/>
      <c r="M664" s="17"/>
      <c r="N664" s="17"/>
      <c r="O664" s="17"/>
      <c r="R664" s="17"/>
      <c r="S664" s="17"/>
      <c r="T664" s="17"/>
      <c r="U664" s="17"/>
    </row>
    <row r="665" spans="4:21" ht="12.75">
      <c r="D665" s="17"/>
      <c r="F665" s="17"/>
      <c r="G665" s="17"/>
      <c r="I665" s="17"/>
      <c r="L665" s="17"/>
      <c r="M665" s="17"/>
      <c r="N665" s="17"/>
      <c r="O665" s="17"/>
      <c r="R665" s="17"/>
      <c r="S665" s="17"/>
      <c r="T665" s="17"/>
      <c r="U665" s="17"/>
    </row>
    <row r="666" spans="4:21" ht="12.75">
      <c r="D666" s="17"/>
      <c r="F666" s="17"/>
      <c r="G666" s="17"/>
      <c r="I666" s="17"/>
      <c r="L666" s="17"/>
      <c r="M666" s="17"/>
      <c r="N666" s="17"/>
      <c r="O666" s="17"/>
      <c r="R666" s="17"/>
      <c r="S666" s="17"/>
      <c r="T666" s="17"/>
      <c r="U666" s="17"/>
    </row>
    <row r="667" spans="4:21" ht="12.75">
      <c r="D667" s="17"/>
      <c r="F667" s="17"/>
      <c r="G667" s="17"/>
      <c r="I667" s="17"/>
      <c r="L667" s="17"/>
      <c r="M667" s="17"/>
      <c r="N667" s="17"/>
      <c r="O667" s="17"/>
      <c r="R667" s="17"/>
      <c r="S667" s="17"/>
      <c r="T667" s="17"/>
      <c r="U667" s="17"/>
    </row>
    <row r="668" spans="4:21" ht="12.75">
      <c r="D668" s="17"/>
      <c r="F668" s="17"/>
      <c r="G668" s="17"/>
      <c r="I668" s="17"/>
      <c r="L668" s="17"/>
      <c r="M668" s="17"/>
      <c r="N668" s="17"/>
      <c r="O668" s="17"/>
      <c r="R668" s="17"/>
      <c r="S668" s="17"/>
      <c r="T668" s="17"/>
      <c r="U668" s="17"/>
    </row>
    <row r="669" spans="4:21" ht="12.75">
      <c r="D669" s="17"/>
      <c r="F669" s="17"/>
      <c r="G669" s="17"/>
      <c r="I669" s="17"/>
      <c r="L669" s="17"/>
      <c r="M669" s="17"/>
      <c r="N669" s="17"/>
      <c r="O669" s="17"/>
      <c r="R669" s="17"/>
      <c r="S669" s="17"/>
      <c r="T669" s="17"/>
      <c r="U669" s="17"/>
    </row>
    <row r="670" spans="4:21" ht="12.75">
      <c r="D670" s="17"/>
      <c r="F670" s="17"/>
      <c r="G670" s="17"/>
      <c r="I670" s="17"/>
      <c r="L670" s="17"/>
      <c r="M670" s="17"/>
      <c r="N670" s="17"/>
      <c r="O670" s="17"/>
      <c r="R670" s="17"/>
      <c r="S670" s="17"/>
      <c r="T670" s="17"/>
      <c r="U670" s="17"/>
    </row>
    <row r="671" spans="4:21" ht="12.75">
      <c r="D671" s="17"/>
      <c r="F671" s="17"/>
      <c r="G671" s="17"/>
      <c r="I671" s="17"/>
      <c r="L671" s="17"/>
      <c r="M671" s="17"/>
      <c r="N671" s="17"/>
      <c r="O671" s="17"/>
      <c r="R671" s="17"/>
      <c r="S671" s="17"/>
      <c r="T671" s="17"/>
      <c r="U671" s="17"/>
    </row>
    <row r="672" spans="4:21" ht="12.75">
      <c r="D672" s="17"/>
      <c r="F672" s="17"/>
      <c r="G672" s="17"/>
      <c r="I672" s="17"/>
      <c r="L672" s="17"/>
      <c r="M672" s="17"/>
      <c r="N672" s="17"/>
      <c r="O672" s="17"/>
      <c r="R672" s="17"/>
      <c r="S672" s="17"/>
      <c r="T672" s="17"/>
      <c r="U672" s="17"/>
    </row>
    <row r="673" spans="4:21" ht="12.75">
      <c r="D673" s="17"/>
      <c r="F673" s="17"/>
      <c r="G673" s="17"/>
      <c r="I673" s="17"/>
      <c r="L673" s="17"/>
      <c r="M673" s="17"/>
      <c r="N673" s="17"/>
      <c r="O673" s="17"/>
      <c r="R673" s="17"/>
      <c r="S673" s="17"/>
      <c r="T673" s="17"/>
      <c r="U673" s="17"/>
    </row>
    <row r="674" spans="4:21" ht="12.75">
      <c r="D674" s="17"/>
      <c r="F674" s="17"/>
      <c r="G674" s="17"/>
      <c r="I674" s="17"/>
      <c r="L674" s="17"/>
      <c r="M674" s="17"/>
      <c r="N674" s="17"/>
      <c r="O674" s="17"/>
      <c r="R674" s="17"/>
      <c r="S674" s="17"/>
      <c r="T674" s="17"/>
      <c r="U674" s="17"/>
    </row>
    <row r="675" spans="4:21" ht="12.75">
      <c r="D675" s="17"/>
      <c r="F675" s="17"/>
      <c r="G675" s="17"/>
      <c r="I675" s="17"/>
      <c r="L675" s="17"/>
      <c r="M675" s="17"/>
      <c r="N675" s="17"/>
      <c r="O675" s="17"/>
      <c r="R675" s="17"/>
      <c r="S675" s="17"/>
      <c r="T675" s="17"/>
      <c r="U675" s="17"/>
    </row>
    <row r="676" spans="4:21" ht="12.75">
      <c r="D676" s="17"/>
      <c r="F676" s="17"/>
      <c r="G676" s="17"/>
      <c r="I676" s="17"/>
      <c r="L676" s="17"/>
      <c r="M676" s="17"/>
      <c r="N676" s="17"/>
      <c r="O676" s="17"/>
      <c r="R676" s="17"/>
      <c r="S676" s="17"/>
      <c r="T676" s="17"/>
      <c r="U676" s="17"/>
    </row>
    <row r="677" spans="4:21" ht="12.75">
      <c r="D677" s="17"/>
      <c r="F677" s="17"/>
      <c r="G677" s="17"/>
      <c r="I677" s="17"/>
      <c r="L677" s="17"/>
      <c r="M677" s="17"/>
      <c r="N677" s="17"/>
      <c r="O677" s="17"/>
      <c r="R677" s="17"/>
      <c r="S677" s="17"/>
      <c r="T677" s="17"/>
      <c r="U677" s="17"/>
    </row>
    <row r="678" spans="4:21" ht="12.75">
      <c r="D678" s="17"/>
      <c r="F678" s="17"/>
      <c r="G678" s="17"/>
      <c r="I678" s="17"/>
      <c r="L678" s="17"/>
      <c r="M678" s="17"/>
      <c r="N678" s="17"/>
      <c r="O678" s="17"/>
      <c r="R678" s="17"/>
      <c r="S678" s="17"/>
      <c r="T678" s="17"/>
      <c r="U678" s="17"/>
    </row>
    <row r="679" spans="4:21" ht="12.75">
      <c r="D679" s="17"/>
      <c r="F679" s="17"/>
      <c r="G679" s="17"/>
      <c r="I679" s="17"/>
      <c r="L679" s="17"/>
      <c r="M679" s="17"/>
      <c r="N679" s="17"/>
      <c r="O679" s="17"/>
      <c r="R679" s="17"/>
      <c r="S679" s="17"/>
      <c r="T679" s="17"/>
      <c r="U679" s="17"/>
    </row>
    <row r="680" spans="4:21" ht="12.75">
      <c r="D680" s="17"/>
      <c r="F680" s="17"/>
      <c r="G680" s="17"/>
      <c r="I680" s="17"/>
      <c r="L680" s="17"/>
      <c r="M680" s="17"/>
      <c r="N680" s="17"/>
      <c r="O680" s="17"/>
      <c r="R680" s="17"/>
      <c r="S680" s="17"/>
      <c r="T680" s="17"/>
      <c r="U680" s="17"/>
    </row>
    <row r="681" spans="4:21" ht="12.75">
      <c r="D681" s="17"/>
      <c r="F681" s="17"/>
      <c r="G681" s="17"/>
      <c r="I681" s="17"/>
      <c r="L681" s="17"/>
      <c r="M681" s="17"/>
      <c r="N681" s="17"/>
      <c r="O681" s="17"/>
      <c r="R681" s="17"/>
      <c r="S681" s="17"/>
      <c r="T681" s="17"/>
      <c r="U681" s="17"/>
    </row>
    <row r="682" spans="4:21" ht="12.75">
      <c r="D682" s="17"/>
      <c r="F682" s="17"/>
      <c r="G682" s="17"/>
      <c r="I682" s="17"/>
      <c r="L682" s="17"/>
      <c r="M682" s="17"/>
      <c r="N682" s="17"/>
      <c r="O682" s="17"/>
      <c r="R682" s="17"/>
      <c r="S682" s="17"/>
      <c r="T682" s="17"/>
      <c r="U682" s="17"/>
    </row>
    <row r="683" spans="4:21" ht="12.75">
      <c r="D683" s="17"/>
      <c r="F683" s="17"/>
      <c r="G683" s="17"/>
      <c r="I683" s="17"/>
      <c r="L683" s="17"/>
      <c r="M683" s="17"/>
      <c r="N683" s="17"/>
      <c r="O683" s="17"/>
      <c r="R683" s="17"/>
      <c r="S683" s="17"/>
      <c r="T683" s="17"/>
      <c r="U683" s="17"/>
    </row>
    <row r="684" spans="4:21" ht="12.75">
      <c r="D684" s="17"/>
      <c r="F684" s="17"/>
      <c r="G684" s="17"/>
      <c r="I684" s="17"/>
      <c r="L684" s="17"/>
      <c r="M684" s="17"/>
      <c r="N684" s="17"/>
      <c r="O684" s="17"/>
      <c r="R684" s="17"/>
      <c r="S684" s="17"/>
      <c r="T684" s="17"/>
      <c r="U684" s="17"/>
    </row>
    <row r="685" spans="4:21" ht="12.75">
      <c r="D685" s="17"/>
      <c r="F685" s="17"/>
      <c r="G685" s="17"/>
      <c r="I685" s="17"/>
      <c r="L685" s="17"/>
      <c r="M685" s="17"/>
      <c r="N685" s="17"/>
      <c r="O685" s="17"/>
      <c r="R685" s="17"/>
      <c r="S685" s="17"/>
      <c r="T685" s="17"/>
      <c r="U685" s="17"/>
    </row>
    <row r="686" spans="4:21" ht="12.75">
      <c r="D686" s="17"/>
      <c r="F686" s="17"/>
      <c r="G686" s="17"/>
      <c r="I686" s="17"/>
      <c r="L686" s="17"/>
      <c r="M686" s="17"/>
      <c r="N686" s="17"/>
      <c r="O686" s="17"/>
      <c r="R686" s="17"/>
      <c r="S686" s="17"/>
      <c r="T686" s="17"/>
      <c r="U686" s="17"/>
    </row>
    <row r="687" spans="4:21" ht="12.75">
      <c r="D687" s="17"/>
      <c r="F687" s="17"/>
      <c r="G687" s="17"/>
      <c r="I687" s="17"/>
      <c r="L687" s="17"/>
      <c r="M687" s="17"/>
      <c r="N687" s="17"/>
      <c r="O687" s="17"/>
      <c r="R687" s="17"/>
      <c r="S687" s="17"/>
      <c r="T687" s="17"/>
      <c r="U687" s="17"/>
    </row>
    <row r="688" spans="4:21" ht="12.75">
      <c r="D688" s="17"/>
      <c r="F688" s="17"/>
      <c r="G688" s="17"/>
      <c r="I688" s="17"/>
      <c r="L688" s="17"/>
      <c r="M688" s="17"/>
      <c r="N688" s="17"/>
      <c r="O688" s="17"/>
      <c r="R688" s="17"/>
      <c r="S688" s="17"/>
      <c r="T688" s="17"/>
      <c r="U688" s="17"/>
    </row>
    <row r="689" spans="4:21" ht="12.75">
      <c r="D689" s="17"/>
      <c r="F689" s="17"/>
      <c r="G689" s="17"/>
      <c r="I689" s="17"/>
      <c r="L689" s="17"/>
      <c r="M689" s="17"/>
      <c r="N689" s="17"/>
      <c r="O689" s="17"/>
      <c r="R689" s="17"/>
      <c r="S689" s="17"/>
      <c r="T689" s="17"/>
      <c r="U689" s="17"/>
    </row>
    <row r="690" spans="4:21" ht="12.75">
      <c r="D690" s="17"/>
      <c r="F690" s="17"/>
      <c r="G690" s="17"/>
      <c r="I690" s="17"/>
      <c r="L690" s="17"/>
      <c r="M690" s="17"/>
      <c r="N690" s="17"/>
      <c r="O690" s="17"/>
      <c r="R690" s="17"/>
      <c r="S690" s="17"/>
      <c r="T690" s="17"/>
      <c r="U690" s="17"/>
    </row>
    <row r="691" spans="4:21" ht="12.75">
      <c r="D691" s="17"/>
      <c r="F691" s="17"/>
      <c r="G691" s="17"/>
      <c r="I691" s="17"/>
      <c r="L691" s="17"/>
      <c r="M691" s="17"/>
      <c r="N691" s="17"/>
      <c r="O691" s="17"/>
      <c r="R691" s="17"/>
      <c r="S691" s="17"/>
      <c r="T691" s="17"/>
      <c r="U691" s="17"/>
    </row>
    <row r="692" spans="4:21" ht="12.75">
      <c r="D692" s="17"/>
      <c r="F692" s="17"/>
      <c r="G692" s="17"/>
      <c r="I692" s="17"/>
      <c r="L692" s="17"/>
      <c r="M692" s="17"/>
      <c r="N692" s="17"/>
      <c r="O692" s="17"/>
      <c r="R692" s="17"/>
      <c r="S692" s="17"/>
      <c r="T692" s="17"/>
      <c r="U692" s="17"/>
    </row>
    <row r="693" spans="4:21" ht="12.75">
      <c r="D693" s="17"/>
      <c r="F693" s="17"/>
      <c r="G693" s="17"/>
      <c r="I693" s="17"/>
      <c r="L693" s="17"/>
      <c r="M693" s="17"/>
      <c r="N693" s="17"/>
      <c r="O693" s="17"/>
      <c r="R693" s="17"/>
      <c r="S693" s="17"/>
      <c r="T693" s="17"/>
      <c r="U693" s="17"/>
    </row>
    <row r="694" spans="4:21" ht="12.75">
      <c r="D694" s="17"/>
      <c r="F694" s="17"/>
      <c r="G694" s="17"/>
      <c r="I694" s="17"/>
      <c r="L694" s="17"/>
      <c r="M694" s="17"/>
      <c r="N694" s="17"/>
      <c r="O694" s="17"/>
      <c r="R694" s="17"/>
      <c r="S694" s="17"/>
      <c r="T694" s="17"/>
      <c r="U694" s="17"/>
    </row>
    <row r="695" spans="4:21" ht="12.75">
      <c r="D695" s="17"/>
      <c r="F695" s="17"/>
      <c r="G695" s="17"/>
      <c r="I695" s="17"/>
      <c r="L695" s="17"/>
      <c r="M695" s="17"/>
      <c r="N695" s="17"/>
      <c r="O695" s="17"/>
      <c r="R695" s="17"/>
      <c r="S695" s="17"/>
      <c r="T695" s="17"/>
      <c r="U695" s="17"/>
    </row>
    <row r="696" spans="4:21" ht="12.75">
      <c r="D696" s="17"/>
      <c r="F696" s="17"/>
      <c r="G696" s="17"/>
      <c r="I696" s="17"/>
      <c r="L696" s="17"/>
      <c r="M696" s="17"/>
      <c r="N696" s="17"/>
      <c r="O696" s="17"/>
      <c r="R696" s="17"/>
      <c r="S696" s="17"/>
      <c r="T696" s="17"/>
      <c r="U696" s="17"/>
    </row>
    <row r="697" spans="4:21" ht="12.75">
      <c r="D697" s="17"/>
      <c r="F697" s="17"/>
      <c r="G697" s="17"/>
      <c r="I697" s="17"/>
      <c r="L697" s="17"/>
      <c r="M697" s="17"/>
      <c r="N697" s="17"/>
      <c r="O697" s="17"/>
      <c r="R697" s="17"/>
      <c r="S697" s="17"/>
      <c r="T697" s="17"/>
      <c r="U697" s="17"/>
    </row>
    <row r="698" spans="4:21" ht="12.75">
      <c r="D698" s="17"/>
      <c r="F698" s="17"/>
      <c r="G698" s="17"/>
      <c r="I698" s="17"/>
      <c r="L698" s="17"/>
      <c r="M698" s="17"/>
      <c r="N698" s="17"/>
      <c r="O698" s="17"/>
      <c r="R698" s="17"/>
      <c r="S698" s="17"/>
      <c r="T698" s="17"/>
      <c r="U698" s="17"/>
    </row>
    <row r="699" spans="4:21" ht="12.75">
      <c r="D699" s="17"/>
      <c r="F699" s="17"/>
      <c r="G699" s="17"/>
      <c r="I699" s="17"/>
      <c r="L699" s="17"/>
      <c r="M699" s="17"/>
      <c r="N699" s="17"/>
      <c r="O699" s="17"/>
      <c r="R699" s="17"/>
      <c r="S699" s="17"/>
      <c r="T699" s="17"/>
      <c r="U699" s="17"/>
    </row>
    <row r="700" spans="4:21" ht="12.75">
      <c r="D700" s="17"/>
      <c r="F700" s="17"/>
      <c r="G700" s="17"/>
      <c r="I700" s="17"/>
      <c r="L700" s="17"/>
      <c r="M700" s="17"/>
      <c r="N700" s="17"/>
      <c r="O700" s="17"/>
      <c r="R700" s="17"/>
      <c r="S700" s="17"/>
      <c r="T700" s="17"/>
      <c r="U700" s="17"/>
    </row>
    <row r="701" spans="4:21" ht="12.75">
      <c r="D701" s="17"/>
      <c r="F701" s="17"/>
      <c r="G701" s="17"/>
      <c r="I701" s="17"/>
      <c r="L701" s="17"/>
      <c r="M701" s="17"/>
      <c r="N701" s="17"/>
      <c r="O701" s="17"/>
      <c r="R701" s="17"/>
      <c r="S701" s="17"/>
      <c r="T701" s="17"/>
      <c r="U701" s="17"/>
    </row>
    <row r="702" spans="4:21" ht="12.75">
      <c r="D702" s="17"/>
      <c r="F702" s="17"/>
      <c r="G702" s="17"/>
      <c r="I702" s="17"/>
      <c r="L702" s="17"/>
      <c r="M702" s="17"/>
      <c r="N702" s="17"/>
      <c r="O702" s="17"/>
      <c r="R702" s="17"/>
      <c r="S702" s="17"/>
      <c r="T702" s="17"/>
      <c r="U702" s="17"/>
    </row>
    <row r="703" spans="4:21" ht="12.75">
      <c r="D703" s="17"/>
      <c r="F703" s="17"/>
      <c r="G703" s="17"/>
      <c r="I703" s="17"/>
      <c r="L703" s="17"/>
      <c r="M703" s="17"/>
      <c r="N703" s="17"/>
      <c r="O703" s="17"/>
      <c r="R703" s="17"/>
      <c r="S703" s="17"/>
      <c r="T703" s="17"/>
      <c r="U703" s="17"/>
    </row>
    <row r="704" spans="4:21" ht="12.75">
      <c r="D704" s="17"/>
      <c r="F704" s="17"/>
      <c r="G704" s="17"/>
      <c r="I704" s="17"/>
      <c r="L704" s="17"/>
      <c r="M704" s="17"/>
      <c r="N704" s="17"/>
      <c r="O704" s="17"/>
      <c r="R704" s="17"/>
      <c r="S704" s="17"/>
      <c r="T704" s="17"/>
      <c r="U704" s="17"/>
    </row>
    <row r="705" spans="4:21" ht="12.75">
      <c r="D705" s="17"/>
      <c r="F705" s="17"/>
      <c r="G705" s="17"/>
      <c r="I705" s="17"/>
      <c r="L705" s="17"/>
      <c r="M705" s="17"/>
      <c r="N705" s="17"/>
      <c r="O705" s="17"/>
      <c r="R705" s="17"/>
      <c r="S705" s="17"/>
      <c r="T705" s="17"/>
      <c r="U705" s="17"/>
    </row>
    <row r="706" spans="4:21" ht="12.75">
      <c r="D706" s="17"/>
      <c r="F706" s="17"/>
      <c r="G706" s="17"/>
      <c r="I706" s="17"/>
      <c r="L706" s="17"/>
      <c r="M706" s="17"/>
      <c r="N706" s="17"/>
      <c r="O706" s="17"/>
      <c r="R706" s="17"/>
      <c r="S706" s="17"/>
      <c r="T706" s="17"/>
      <c r="U706" s="17"/>
    </row>
    <row r="707" spans="4:21" ht="12.75">
      <c r="D707" s="17"/>
      <c r="F707" s="17"/>
      <c r="G707" s="17"/>
      <c r="I707" s="17"/>
      <c r="L707" s="17"/>
      <c r="M707" s="17"/>
      <c r="N707" s="17"/>
      <c r="O707" s="17"/>
      <c r="R707" s="17"/>
      <c r="S707" s="17"/>
      <c r="T707" s="17"/>
      <c r="U707" s="17"/>
    </row>
    <row r="708" spans="4:21" ht="12.75">
      <c r="D708" s="17"/>
      <c r="F708" s="17"/>
      <c r="G708" s="17"/>
      <c r="I708" s="17"/>
      <c r="L708" s="17"/>
      <c r="M708" s="17"/>
      <c r="N708" s="17"/>
      <c r="O708" s="17"/>
      <c r="R708" s="17"/>
      <c r="S708" s="17"/>
      <c r="T708" s="17"/>
      <c r="U708" s="17"/>
    </row>
    <row r="709" spans="4:21" ht="12.75">
      <c r="D709" s="17"/>
      <c r="F709" s="17"/>
      <c r="G709" s="17"/>
      <c r="I709" s="17"/>
      <c r="L709" s="17"/>
      <c r="M709" s="17"/>
      <c r="N709" s="17"/>
      <c r="O709" s="17"/>
      <c r="R709" s="17"/>
      <c r="S709" s="17"/>
      <c r="T709" s="17"/>
      <c r="U709" s="17"/>
    </row>
    <row r="710" spans="4:21" ht="12.75">
      <c r="D710" s="17"/>
      <c r="F710" s="17"/>
      <c r="G710" s="17"/>
      <c r="I710" s="17"/>
      <c r="L710" s="17"/>
      <c r="M710" s="17"/>
      <c r="N710" s="17"/>
      <c r="O710" s="17"/>
      <c r="R710" s="17"/>
      <c r="S710" s="17"/>
      <c r="T710" s="17"/>
      <c r="U710" s="17"/>
    </row>
    <row r="711" spans="4:21" ht="12.75">
      <c r="D711" s="17"/>
      <c r="F711" s="17"/>
      <c r="G711" s="17"/>
      <c r="I711" s="17"/>
      <c r="L711" s="17"/>
      <c r="M711" s="17"/>
      <c r="N711" s="17"/>
      <c r="O711" s="17"/>
      <c r="R711" s="17"/>
      <c r="S711" s="17"/>
      <c r="T711" s="17"/>
      <c r="U711" s="17"/>
    </row>
    <row r="712" spans="4:21" ht="12.75">
      <c r="D712" s="17"/>
      <c r="F712" s="17"/>
      <c r="G712" s="17"/>
      <c r="I712" s="17"/>
      <c r="L712" s="17"/>
      <c r="M712" s="17"/>
      <c r="N712" s="17"/>
      <c r="O712" s="17"/>
      <c r="R712" s="17"/>
      <c r="S712" s="17"/>
      <c r="T712" s="17"/>
      <c r="U712" s="17"/>
    </row>
    <row r="713" spans="4:21" ht="12.75">
      <c r="D713" s="17"/>
      <c r="F713" s="17"/>
      <c r="G713" s="17"/>
      <c r="I713" s="17"/>
      <c r="L713" s="17"/>
      <c r="M713" s="17"/>
      <c r="N713" s="17"/>
      <c r="O713" s="17"/>
      <c r="R713" s="17"/>
      <c r="S713" s="17"/>
      <c r="T713" s="17"/>
      <c r="U713" s="17"/>
    </row>
    <row r="714" spans="4:21" ht="12.75">
      <c r="D714" s="17"/>
      <c r="F714" s="17"/>
      <c r="G714" s="17"/>
      <c r="I714" s="17"/>
      <c r="L714" s="17"/>
      <c r="M714" s="17"/>
      <c r="N714" s="17"/>
      <c r="O714" s="17"/>
      <c r="R714" s="17"/>
      <c r="S714" s="17"/>
      <c r="T714" s="17"/>
      <c r="U714" s="17"/>
    </row>
    <row r="715" spans="4:21" ht="12.75">
      <c r="D715" s="17"/>
      <c r="F715" s="17"/>
      <c r="G715" s="17"/>
      <c r="I715" s="17"/>
      <c r="L715" s="17"/>
      <c r="M715" s="17"/>
      <c r="N715" s="17"/>
      <c r="O715" s="17"/>
      <c r="R715" s="17"/>
      <c r="S715" s="17"/>
      <c r="T715" s="17"/>
      <c r="U715" s="17"/>
    </row>
    <row r="716" spans="4:21" ht="12.75">
      <c r="D716" s="17"/>
      <c r="F716" s="17"/>
      <c r="G716" s="17"/>
      <c r="I716" s="17"/>
      <c r="L716" s="17"/>
      <c r="M716" s="17"/>
      <c r="N716" s="17"/>
      <c r="O716" s="17"/>
      <c r="R716" s="17"/>
      <c r="S716" s="17"/>
      <c r="T716" s="17"/>
      <c r="U716" s="17"/>
    </row>
    <row r="717" spans="4:21" ht="12.75">
      <c r="D717" s="17"/>
      <c r="F717" s="17"/>
      <c r="G717" s="17"/>
      <c r="I717" s="17"/>
      <c r="L717" s="17"/>
      <c r="M717" s="17"/>
      <c r="N717" s="17"/>
      <c r="O717" s="17"/>
      <c r="R717" s="17"/>
      <c r="S717" s="17"/>
      <c r="T717" s="17"/>
      <c r="U717" s="17"/>
    </row>
    <row r="718" spans="4:21" ht="12.75">
      <c r="D718" s="17"/>
      <c r="F718" s="17"/>
      <c r="G718" s="17"/>
      <c r="I718" s="17"/>
      <c r="L718" s="17"/>
      <c r="M718" s="17"/>
      <c r="N718" s="17"/>
      <c r="O718" s="17"/>
      <c r="R718" s="17"/>
      <c r="S718" s="17"/>
      <c r="T718" s="17"/>
      <c r="U718" s="17"/>
    </row>
    <row r="719" spans="4:21" ht="12.75">
      <c r="D719" s="17"/>
      <c r="F719" s="17"/>
      <c r="G719" s="17"/>
      <c r="I719" s="17"/>
      <c r="L719" s="17"/>
      <c r="M719" s="17"/>
      <c r="N719" s="17"/>
      <c r="O719" s="17"/>
      <c r="R719" s="17"/>
      <c r="S719" s="17"/>
      <c r="T719" s="17"/>
      <c r="U719" s="17"/>
    </row>
    <row r="720" spans="4:21" ht="12.75">
      <c r="D720" s="17"/>
      <c r="F720" s="17"/>
      <c r="G720" s="17"/>
      <c r="I720" s="17"/>
      <c r="L720" s="17"/>
      <c r="M720" s="17"/>
      <c r="N720" s="17"/>
      <c r="O720" s="17"/>
      <c r="R720" s="17"/>
      <c r="S720" s="17"/>
      <c r="T720" s="17"/>
      <c r="U720" s="17"/>
    </row>
    <row r="721" spans="4:21" ht="12.75">
      <c r="D721" s="17"/>
      <c r="F721" s="17"/>
      <c r="G721" s="17"/>
      <c r="I721" s="17"/>
      <c r="L721" s="17"/>
      <c r="M721" s="17"/>
      <c r="N721" s="17"/>
      <c r="O721" s="17"/>
      <c r="R721" s="17"/>
      <c r="S721" s="17"/>
      <c r="T721" s="17"/>
      <c r="U721" s="17"/>
    </row>
    <row r="722" spans="4:21" ht="12.75">
      <c r="D722" s="17"/>
      <c r="F722" s="17"/>
      <c r="G722" s="17"/>
      <c r="I722" s="17"/>
      <c r="L722" s="17"/>
      <c r="M722" s="17"/>
      <c r="N722" s="17"/>
      <c r="O722" s="17"/>
      <c r="R722" s="17"/>
      <c r="S722" s="17"/>
      <c r="T722" s="17"/>
      <c r="U722" s="17"/>
    </row>
    <row r="723" spans="4:21" ht="12.75">
      <c r="D723" s="17"/>
      <c r="F723" s="17"/>
      <c r="G723" s="17"/>
      <c r="I723" s="17"/>
      <c r="L723" s="17"/>
      <c r="M723" s="17"/>
      <c r="N723" s="17"/>
      <c r="O723" s="17"/>
      <c r="R723" s="17"/>
      <c r="S723" s="17"/>
      <c r="T723" s="17"/>
      <c r="U723" s="17"/>
    </row>
    <row r="724" spans="4:21" ht="12.75">
      <c r="D724" s="17"/>
      <c r="F724" s="17"/>
      <c r="G724" s="17"/>
      <c r="I724" s="17"/>
      <c r="L724" s="17"/>
      <c r="M724" s="17"/>
      <c r="N724" s="17"/>
      <c r="O724" s="17"/>
      <c r="R724" s="17"/>
      <c r="S724" s="17"/>
      <c r="T724" s="17"/>
      <c r="U724" s="17"/>
    </row>
    <row r="725" spans="4:21" ht="12.75">
      <c r="D725" s="17"/>
      <c r="F725" s="17"/>
      <c r="G725" s="17"/>
      <c r="I725" s="17"/>
      <c r="L725" s="17"/>
      <c r="M725" s="17"/>
      <c r="N725" s="17"/>
      <c r="O725" s="17"/>
      <c r="R725" s="17"/>
      <c r="S725" s="17"/>
      <c r="T725" s="17"/>
      <c r="U725" s="17"/>
    </row>
    <row r="726" spans="4:21" ht="12.75">
      <c r="D726" s="17"/>
      <c r="F726" s="17"/>
      <c r="G726" s="17"/>
      <c r="I726" s="17"/>
      <c r="L726" s="17"/>
      <c r="M726" s="17"/>
      <c r="N726" s="17"/>
      <c r="O726" s="17"/>
      <c r="R726" s="17"/>
      <c r="S726" s="17"/>
      <c r="T726" s="17"/>
      <c r="U726" s="17"/>
    </row>
    <row r="727" spans="4:21" ht="12.75">
      <c r="D727" s="17"/>
      <c r="F727" s="17"/>
      <c r="G727" s="17"/>
      <c r="I727" s="17"/>
      <c r="L727" s="17"/>
      <c r="M727" s="17"/>
      <c r="N727" s="17"/>
      <c r="O727" s="17"/>
      <c r="R727" s="17"/>
      <c r="S727" s="17"/>
      <c r="T727" s="17"/>
      <c r="U727" s="17"/>
    </row>
    <row r="728" spans="4:21" ht="12.75">
      <c r="D728" s="17"/>
      <c r="F728" s="17"/>
      <c r="G728" s="17"/>
      <c r="I728" s="17"/>
      <c r="L728" s="17"/>
      <c r="M728" s="17"/>
      <c r="N728" s="17"/>
      <c r="O728" s="17"/>
      <c r="R728" s="17"/>
      <c r="S728" s="17"/>
      <c r="T728" s="17"/>
      <c r="U728" s="17"/>
    </row>
    <row r="729" spans="4:21" ht="12.75">
      <c r="D729" s="17"/>
      <c r="F729" s="17"/>
      <c r="G729" s="17"/>
      <c r="I729" s="17"/>
      <c r="L729" s="17"/>
      <c r="M729" s="17"/>
      <c r="N729" s="17"/>
      <c r="O729" s="17"/>
      <c r="R729" s="17"/>
      <c r="S729" s="17"/>
      <c r="T729" s="17"/>
      <c r="U729" s="17"/>
    </row>
    <row r="730" spans="4:21" ht="12.75">
      <c r="D730" s="17"/>
      <c r="F730" s="17"/>
      <c r="G730" s="17"/>
      <c r="I730" s="17"/>
      <c r="L730" s="17"/>
      <c r="M730" s="17"/>
      <c r="N730" s="17"/>
      <c r="O730" s="17"/>
      <c r="R730" s="17"/>
      <c r="S730" s="17"/>
      <c r="T730" s="17"/>
      <c r="U730" s="17"/>
    </row>
    <row r="731" spans="4:21" ht="12.75">
      <c r="D731" s="17"/>
      <c r="F731" s="17"/>
      <c r="G731" s="17"/>
      <c r="I731" s="17"/>
      <c r="L731" s="17"/>
      <c r="M731" s="17"/>
      <c r="N731" s="17"/>
      <c r="O731" s="17"/>
      <c r="R731" s="17"/>
      <c r="S731" s="17"/>
      <c r="T731" s="17"/>
      <c r="U731" s="17"/>
    </row>
    <row r="732" spans="4:21" ht="12.75">
      <c r="D732" s="17"/>
      <c r="F732" s="17"/>
      <c r="G732" s="17"/>
      <c r="I732" s="17"/>
      <c r="L732" s="17"/>
      <c r="M732" s="17"/>
      <c r="N732" s="17"/>
      <c r="O732" s="17"/>
      <c r="R732" s="17"/>
      <c r="S732" s="17"/>
      <c r="T732" s="17"/>
      <c r="U732" s="17"/>
    </row>
    <row r="733" spans="4:21" ht="12.75">
      <c r="D733" s="17"/>
      <c r="F733" s="17"/>
      <c r="G733" s="17"/>
      <c r="I733" s="17"/>
      <c r="L733" s="17"/>
      <c r="M733" s="17"/>
      <c r="N733" s="17"/>
      <c r="O733" s="17"/>
      <c r="R733" s="17"/>
      <c r="S733" s="17"/>
      <c r="T733" s="17"/>
      <c r="U733" s="17"/>
    </row>
    <row r="734" spans="4:21" ht="12.75">
      <c r="D734" s="17"/>
      <c r="F734" s="17"/>
      <c r="G734" s="17"/>
      <c r="I734" s="17"/>
      <c r="L734" s="17"/>
      <c r="M734" s="17"/>
      <c r="N734" s="17"/>
      <c r="O734" s="17"/>
      <c r="R734" s="17"/>
      <c r="S734" s="17"/>
      <c r="T734" s="17"/>
      <c r="U734" s="17"/>
    </row>
    <row r="735" spans="4:21" ht="12.75">
      <c r="D735" s="17"/>
      <c r="F735" s="17"/>
      <c r="G735" s="17"/>
      <c r="I735" s="17"/>
      <c r="L735" s="17"/>
      <c r="M735" s="17"/>
      <c r="N735" s="17"/>
      <c r="O735" s="17"/>
      <c r="R735" s="17"/>
      <c r="S735" s="17"/>
      <c r="T735" s="17"/>
      <c r="U735" s="17"/>
    </row>
    <row r="736" spans="4:21" ht="12.75">
      <c r="D736" s="17"/>
      <c r="F736" s="17"/>
      <c r="G736" s="17"/>
      <c r="I736" s="17"/>
      <c r="L736" s="17"/>
      <c r="M736" s="17"/>
      <c r="N736" s="17"/>
      <c r="O736" s="17"/>
      <c r="R736" s="17"/>
      <c r="S736" s="17"/>
      <c r="T736" s="17"/>
      <c r="U736" s="17"/>
    </row>
    <row r="737" spans="4:21" ht="12.75">
      <c r="D737" s="17"/>
      <c r="F737" s="17"/>
      <c r="G737" s="17"/>
      <c r="I737" s="17"/>
      <c r="L737" s="17"/>
      <c r="M737" s="17"/>
      <c r="N737" s="17"/>
      <c r="O737" s="17"/>
      <c r="R737" s="17"/>
      <c r="S737" s="17"/>
      <c r="T737" s="17"/>
      <c r="U737" s="17"/>
    </row>
    <row r="738" spans="4:21" ht="12.75">
      <c r="D738" s="17"/>
      <c r="F738" s="17"/>
      <c r="G738" s="17"/>
      <c r="I738" s="17"/>
      <c r="L738" s="17"/>
      <c r="M738" s="17"/>
      <c r="N738" s="17"/>
      <c r="O738" s="17"/>
      <c r="R738" s="17"/>
      <c r="S738" s="17"/>
      <c r="T738" s="17"/>
      <c r="U738" s="17"/>
    </row>
    <row r="739" spans="4:21" ht="12.75">
      <c r="D739" s="17"/>
      <c r="F739" s="17"/>
      <c r="G739" s="17"/>
      <c r="I739" s="17"/>
      <c r="L739" s="17"/>
      <c r="M739" s="17"/>
      <c r="N739" s="17"/>
      <c r="O739" s="17"/>
      <c r="R739" s="17"/>
      <c r="S739" s="17"/>
      <c r="T739" s="17"/>
      <c r="U739" s="17"/>
    </row>
    <row r="740" spans="4:21" ht="12.75">
      <c r="D740" s="17"/>
      <c r="F740" s="17"/>
      <c r="G740" s="17"/>
      <c r="I740" s="17"/>
      <c r="L740" s="17"/>
      <c r="M740" s="17"/>
      <c r="N740" s="17"/>
      <c r="O740" s="17"/>
      <c r="R740" s="17"/>
      <c r="S740" s="17"/>
      <c r="T740" s="17"/>
      <c r="U740" s="17"/>
    </row>
    <row r="741" spans="4:21" ht="12.75">
      <c r="D741" s="17"/>
      <c r="F741" s="17"/>
      <c r="G741" s="17"/>
      <c r="I741" s="17"/>
      <c r="L741" s="17"/>
      <c r="M741" s="17"/>
      <c r="N741" s="17"/>
      <c r="O741" s="17"/>
      <c r="R741" s="17"/>
      <c r="S741" s="17"/>
      <c r="T741" s="17"/>
      <c r="U741" s="17"/>
    </row>
    <row r="742" spans="4:21" ht="12.75">
      <c r="D742" s="17"/>
      <c r="F742" s="17"/>
      <c r="G742" s="17"/>
      <c r="I742" s="17"/>
      <c r="L742" s="17"/>
      <c r="M742" s="17"/>
      <c r="N742" s="17"/>
      <c r="O742" s="17"/>
      <c r="R742" s="17"/>
      <c r="S742" s="17"/>
      <c r="T742" s="17"/>
      <c r="U742" s="17"/>
    </row>
    <row r="743" spans="4:21" ht="12.75">
      <c r="D743" s="17"/>
      <c r="F743" s="17"/>
      <c r="G743" s="17"/>
      <c r="I743" s="17"/>
      <c r="L743" s="17"/>
      <c r="M743" s="17"/>
      <c r="N743" s="17"/>
      <c r="O743" s="17"/>
      <c r="R743" s="17"/>
      <c r="S743" s="17"/>
      <c r="T743" s="17"/>
      <c r="U743" s="17"/>
    </row>
    <row r="744" spans="4:21" ht="12.75">
      <c r="D744" s="17"/>
      <c r="F744" s="17"/>
      <c r="G744" s="17"/>
      <c r="I744" s="17"/>
      <c r="L744" s="17"/>
      <c r="M744" s="17"/>
      <c r="N744" s="17"/>
      <c r="O744" s="17"/>
      <c r="R744" s="17"/>
      <c r="S744" s="17"/>
      <c r="T744" s="17"/>
      <c r="U744" s="17"/>
    </row>
    <row r="745" spans="4:21" ht="12.75">
      <c r="D745" s="17"/>
      <c r="F745" s="17"/>
      <c r="G745" s="17"/>
      <c r="I745" s="17"/>
      <c r="L745" s="17"/>
      <c r="M745" s="17"/>
      <c r="N745" s="17"/>
      <c r="O745" s="17"/>
      <c r="R745" s="17"/>
      <c r="S745" s="17"/>
      <c r="T745" s="17"/>
      <c r="U745" s="17"/>
    </row>
    <row r="746" spans="4:21" ht="12.75">
      <c r="D746" s="17"/>
      <c r="F746" s="17"/>
      <c r="G746" s="17"/>
      <c r="I746" s="17"/>
      <c r="L746" s="17"/>
      <c r="M746" s="17"/>
      <c r="N746" s="17"/>
      <c r="O746" s="17"/>
      <c r="R746" s="17"/>
      <c r="S746" s="17"/>
      <c r="T746" s="17"/>
      <c r="U746" s="17"/>
    </row>
    <row r="747" spans="4:21" ht="12.75">
      <c r="D747" s="17"/>
      <c r="F747" s="17"/>
      <c r="G747" s="17"/>
      <c r="I747" s="17"/>
      <c r="L747" s="17"/>
      <c r="M747" s="17"/>
      <c r="N747" s="17"/>
      <c r="O747" s="17"/>
      <c r="R747" s="17"/>
      <c r="S747" s="17"/>
      <c r="T747" s="17"/>
      <c r="U747" s="17"/>
    </row>
    <row r="748" spans="4:21" ht="12.75">
      <c r="D748" s="17"/>
      <c r="F748" s="17"/>
      <c r="G748" s="17"/>
      <c r="I748" s="17"/>
      <c r="L748" s="17"/>
      <c r="M748" s="17"/>
      <c r="N748" s="17"/>
      <c r="O748" s="17"/>
      <c r="R748" s="17"/>
      <c r="S748" s="17"/>
      <c r="T748" s="17"/>
      <c r="U748" s="17"/>
    </row>
    <row r="749" spans="4:21" ht="12.75">
      <c r="D749" s="17"/>
      <c r="F749" s="17"/>
      <c r="G749" s="17"/>
      <c r="I749" s="17"/>
      <c r="L749" s="17"/>
      <c r="M749" s="17"/>
      <c r="N749" s="17"/>
      <c r="O749" s="17"/>
      <c r="R749" s="17"/>
      <c r="S749" s="17"/>
      <c r="T749" s="17"/>
      <c r="U749" s="17"/>
    </row>
    <row r="750" spans="4:21" ht="12.75">
      <c r="D750" s="17"/>
      <c r="F750" s="17"/>
      <c r="G750" s="17"/>
      <c r="I750" s="17"/>
      <c r="L750" s="17"/>
      <c r="M750" s="17"/>
      <c r="N750" s="17"/>
      <c r="O750" s="17"/>
      <c r="R750" s="17"/>
      <c r="S750" s="17"/>
      <c r="T750" s="17"/>
      <c r="U750" s="17"/>
    </row>
    <row r="751" spans="4:21" ht="12.75">
      <c r="D751" s="17"/>
      <c r="F751" s="17"/>
      <c r="G751" s="17"/>
      <c r="I751" s="17"/>
      <c r="L751" s="17"/>
      <c r="M751" s="17"/>
      <c r="N751" s="17"/>
      <c r="O751" s="17"/>
      <c r="R751" s="17"/>
      <c r="S751" s="17"/>
      <c r="T751" s="17"/>
      <c r="U751" s="17"/>
    </row>
    <row r="752" spans="4:21" ht="12.75">
      <c r="D752" s="17"/>
      <c r="F752" s="17"/>
      <c r="G752" s="17"/>
      <c r="I752" s="17"/>
      <c r="L752" s="17"/>
      <c r="M752" s="17"/>
      <c r="N752" s="17"/>
      <c r="O752" s="17"/>
      <c r="R752" s="17"/>
      <c r="S752" s="17"/>
      <c r="T752" s="17"/>
      <c r="U752" s="17"/>
    </row>
    <row r="753" spans="4:21" ht="12.75">
      <c r="D753" s="17"/>
      <c r="F753" s="17"/>
      <c r="G753" s="17"/>
      <c r="I753" s="17"/>
      <c r="L753" s="17"/>
      <c r="M753" s="17"/>
      <c r="N753" s="17"/>
      <c r="O753" s="17"/>
      <c r="R753" s="17"/>
      <c r="S753" s="17"/>
      <c r="T753" s="17"/>
      <c r="U753" s="17"/>
    </row>
    <row r="754" spans="4:21" ht="12.75">
      <c r="D754" s="17"/>
      <c r="F754" s="17"/>
      <c r="G754" s="17"/>
      <c r="I754" s="17"/>
      <c r="L754" s="17"/>
      <c r="M754" s="17"/>
      <c r="N754" s="17"/>
      <c r="O754" s="17"/>
      <c r="R754" s="17"/>
      <c r="S754" s="17"/>
      <c r="T754" s="17"/>
      <c r="U754" s="17"/>
    </row>
    <row r="755" spans="4:21" ht="12.75">
      <c r="D755" s="17"/>
      <c r="F755" s="17"/>
      <c r="G755" s="17"/>
      <c r="I755" s="17"/>
      <c r="L755" s="17"/>
      <c r="M755" s="17"/>
      <c r="N755" s="17"/>
      <c r="O755" s="17"/>
      <c r="R755" s="17"/>
      <c r="S755" s="17"/>
      <c r="T755" s="17"/>
      <c r="U755" s="17"/>
    </row>
    <row r="756" spans="4:21" ht="12.75">
      <c r="D756" s="17"/>
      <c r="F756" s="17"/>
      <c r="G756" s="17"/>
      <c r="I756" s="17"/>
      <c r="L756" s="17"/>
      <c r="M756" s="17"/>
      <c r="N756" s="17"/>
      <c r="O756" s="17"/>
      <c r="R756" s="17"/>
      <c r="S756" s="17"/>
      <c r="T756" s="17"/>
      <c r="U756" s="17"/>
    </row>
    <row r="757" spans="4:21" ht="12.75">
      <c r="D757" s="17"/>
      <c r="F757" s="17"/>
      <c r="G757" s="17"/>
      <c r="I757" s="17"/>
      <c r="L757" s="17"/>
      <c r="M757" s="17"/>
      <c r="N757" s="17"/>
      <c r="O757" s="17"/>
      <c r="R757" s="17"/>
      <c r="S757" s="17"/>
      <c r="T757" s="17"/>
      <c r="U757" s="17"/>
    </row>
    <row r="758" spans="4:21" ht="12.75">
      <c r="D758" s="17"/>
      <c r="F758" s="17"/>
      <c r="G758" s="17"/>
      <c r="I758" s="17"/>
      <c r="L758" s="17"/>
      <c r="M758" s="17"/>
      <c r="N758" s="17"/>
      <c r="O758" s="17"/>
      <c r="R758" s="17"/>
      <c r="S758" s="17"/>
      <c r="T758" s="17"/>
      <c r="U758" s="17"/>
    </row>
    <row r="759" spans="4:21" ht="12.75">
      <c r="D759" s="17"/>
      <c r="F759" s="17"/>
      <c r="G759" s="17"/>
      <c r="I759" s="17"/>
      <c r="L759" s="17"/>
      <c r="M759" s="17"/>
      <c r="N759" s="17"/>
      <c r="O759" s="17"/>
      <c r="R759" s="17"/>
      <c r="S759" s="17"/>
      <c r="T759" s="17"/>
      <c r="U759" s="17"/>
    </row>
    <row r="760" spans="4:21" ht="12.75">
      <c r="D760" s="17"/>
      <c r="F760" s="17"/>
      <c r="G760" s="17"/>
      <c r="I760" s="17"/>
      <c r="L760" s="17"/>
      <c r="M760" s="17"/>
      <c r="N760" s="17"/>
      <c r="O760" s="17"/>
      <c r="R760" s="17"/>
      <c r="S760" s="17"/>
      <c r="T760" s="17"/>
      <c r="U760" s="17"/>
    </row>
    <row r="761" spans="4:21" ht="12.75">
      <c r="D761" s="17"/>
      <c r="F761" s="17"/>
      <c r="G761" s="17"/>
      <c r="I761" s="17"/>
      <c r="L761" s="17"/>
      <c r="M761" s="17"/>
      <c r="N761" s="17"/>
      <c r="O761" s="17"/>
      <c r="R761" s="17"/>
      <c r="S761" s="17"/>
      <c r="T761" s="17"/>
      <c r="U761" s="17"/>
    </row>
    <row r="762" spans="4:21" ht="12.75">
      <c r="D762" s="17"/>
      <c r="F762" s="17"/>
      <c r="G762" s="17"/>
      <c r="I762" s="17"/>
      <c r="L762" s="17"/>
      <c r="M762" s="17"/>
      <c r="N762" s="17"/>
      <c r="O762" s="17"/>
      <c r="R762" s="17"/>
      <c r="S762" s="17"/>
      <c r="T762" s="17"/>
      <c r="U762" s="17"/>
    </row>
    <row r="763" spans="4:21" ht="12.75">
      <c r="D763" s="17"/>
      <c r="F763" s="17"/>
      <c r="G763" s="17"/>
      <c r="I763" s="17"/>
      <c r="L763" s="17"/>
      <c r="M763" s="17"/>
      <c r="N763" s="17"/>
      <c r="O763" s="17"/>
      <c r="R763" s="17"/>
      <c r="S763" s="17"/>
      <c r="T763" s="17"/>
      <c r="U763" s="17"/>
    </row>
    <row r="764" spans="4:21" ht="12.75">
      <c r="D764" s="17"/>
      <c r="F764" s="17"/>
      <c r="G764" s="17"/>
      <c r="I764" s="17"/>
      <c r="L764" s="17"/>
      <c r="M764" s="17"/>
      <c r="N764" s="17"/>
      <c r="O764" s="17"/>
      <c r="R764" s="17"/>
      <c r="S764" s="17"/>
      <c r="T764" s="17"/>
      <c r="U764" s="17"/>
    </row>
    <row r="765" spans="4:21" ht="12.75">
      <c r="D765" s="17"/>
      <c r="F765" s="17"/>
      <c r="G765" s="17"/>
      <c r="I765" s="17"/>
      <c r="L765" s="17"/>
      <c r="M765" s="17"/>
      <c r="N765" s="17"/>
      <c r="O765" s="17"/>
      <c r="R765" s="17"/>
      <c r="S765" s="17"/>
      <c r="T765" s="17"/>
      <c r="U765" s="17"/>
    </row>
    <row r="766" spans="4:21" ht="12.75">
      <c r="D766" s="17"/>
      <c r="F766" s="17"/>
      <c r="G766" s="17"/>
      <c r="I766" s="17"/>
      <c r="L766" s="17"/>
      <c r="M766" s="17"/>
      <c r="N766" s="17"/>
      <c r="O766" s="17"/>
      <c r="R766" s="17"/>
      <c r="S766" s="17"/>
      <c r="T766" s="17"/>
      <c r="U766" s="17"/>
    </row>
    <row r="767" spans="4:21" ht="12.75">
      <c r="D767" s="17"/>
      <c r="F767" s="17"/>
      <c r="G767" s="17"/>
      <c r="I767" s="17"/>
      <c r="L767" s="17"/>
      <c r="M767" s="17"/>
      <c r="N767" s="17"/>
      <c r="O767" s="17"/>
      <c r="R767" s="17"/>
      <c r="S767" s="17"/>
      <c r="T767" s="17"/>
      <c r="U767" s="17"/>
    </row>
    <row r="768" spans="4:21" ht="12.75">
      <c r="D768" s="17"/>
      <c r="F768" s="17"/>
      <c r="G768" s="17"/>
      <c r="I768" s="17"/>
      <c r="L768" s="17"/>
      <c r="M768" s="17"/>
      <c r="N768" s="17"/>
      <c r="O768" s="17"/>
      <c r="R768" s="17"/>
      <c r="S768" s="17"/>
      <c r="T768" s="17"/>
      <c r="U768" s="17"/>
    </row>
    <row r="769" spans="4:21" ht="12.75">
      <c r="D769" s="17"/>
      <c r="F769" s="17"/>
      <c r="G769" s="17"/>
      <c r="I769" s="17"/>
      <c r="L769" s="17"/>
      <c r="M769" s="17"/>
      <c r="N769" s="17"/>
      <c r="O769" s="17"/>
      <c r="R769" s="17"/>
      <c r="S769" s="17"/>
      <c r="T769" s="17"/>
      <c r="U769" s="17"/>
    </row>
    <row r="770" spans="4:21" ht="12.75">
      <c r="D770" s="17"/>
      <c r="F770" s="17"/>
      <c r="G770" s="17"/>
      <c r="I770" s="17"/>
      <c r="L770" s="17"/>
      <c r="M770" s="17"/>
      <c r="N770" s="17"/>
      <c r="O770" s="17"/>
      <c r="R770" s="17"/>
      <c r="S770" s="17"/>
      <c r="T770" s="17"/>
      <c r="U770" s="17"/>
    </row>
    <row r="771" spans="4:21" ht="12.75">
      <c r="D771" s="17"/>
      <c r="F771" s="17"/>
      <c r="G771" s="17"/>
      <c r="I771" s="17"/>
      <c r="L771" s="17"/>
      <c r="M771" s="17"/>
      <c r="N771" s="17"/>
      <c r="O771" s="17"/>
      <c r="R771" s="17"/>
      <c r="S771" s="17"/>
      <c r="T771" s="17"/>
      <c r="U771" s="17"/>
    </row>
    <row r="772" spans="4:21" ht="12.75">
      <c r="D772" s="17"/>
      <c r="F772" s="17"/>
      <c r="G772" s="17"/>
      <c r="I772" s="17"/>
      <c r="L772" s="17"/>
      <c r="M772" s="17"/>
      <c r="N772" s="17"/>
      <c r="O772" s="17"/>
      <c r="R772" s="17"/>
      <c r="S772" s="17"/>
      <c r="T772" s="17"/>
      <c r="U772" s="17"/>
    </row>
    <row r="773" spans="4:21" ht="12.75">
      <c r="D773" s="17"/>
      <c r="F773" s="17"/>
      <c r="G773" s="17"/>
      <c r="I773" s="17"/>
      <c r="L773" s="17"/>
      <c r="M773" s="17"/>
      <c r="N773" s="17"/>
      <c r="O773" s="17"/>
      <c r="R773" s="17"/>
      <c r="S773" s="17"/>
      <c r="T773" s="17"/>
      <c r="U773" s="17"/>
    </row>
    <row r="774" spans="4:21" ht="12.75">
      <c r="D774" s="17"/>
      <c r="F774" s="17"/>
      <c r="G774" s="17"/>
      <c r="I774" s="17"/>
      <c r="L774" s="17"/>
      <c r="M774" s="17"/>
      <c r="N774" s="17"/>
      <c r="O774" s="17"/>
      <c r="R774" s="17"/>
      <c r="S774" s="17"/>
      <c r="T774" s="17"/>
      <c r="U774" s="17"/>
    </row>
    <row r="775" spans="4:21" ht="12.75">
      <c r="D775" s="17"/>
      <c r="F775" s="17"/>
      <c r="G775" s="17"/>
      <c r="I775" s="17"/>
      <c r="L775" s="17"/>
      <c r="M775" s="17"/>
      <c r="N775" s="17"/>
      <c r="O775" s="17"/>
      <c r="R775" s="17"/>
      <c r="S775" s="17"/>
      <c r="T775" s="17"/>
      <c r="U775" s="17"/>
    </row>
    <row r="776" spans="4:21" ht="12.75">
      <c r="D776" s="17"/>
      <c r="F776" s="17"/>
      <c r="G776" s="17"/>
      <c r="I776" s="17"/>
      <c r="L776" s="17"/>
      <c r="M776" s="17"/>
      <c r="N776" s="17"/>
      <c r="O776" s="17"/>
      <c r="R776" s="17"/>
      <c r="S776" s="17"/>
      <c r="T776" s="17"/>
      <c r="U776" s="17"/>
    </row>
    <row r="777" spans="4:21" ht="12.75">
      <c r="D777" s="17"/>
      <c r="F777" s="17"/>
      <c r="G777" s="17"/>
      <c r="I777" s="17"/>
      <c r="L777" s="17"/>
      <c r="M777" s="17"/>
      <c r="N777" s="17"/>
      <c r="O777" s="17"/>
      <c r="R777" s="17"/>
      <c r="S777" s="17"/>
      <c r="T777" s="17"/>
      <c r="U777" s="17"/>
    </row>
    <row r="778" spans="4:21" ht="12.75">
      <c r="D778" s="17"/>
      <c r="F778" s="17"/>
      <c r="G778" s="17"/>
      <c r="I778" s="17"/>
      <c r="L778" s="17"/>
      <c r="M778" s="17"/>
      <c r="N778" s="17"/>
      <c r="O778" s="17"/>
      <c r="R778" s="17"/>
      <c r="S778" s="17"/>
      <c r="T778" s="17"/>
      <c r="U778" s="17"/>
    </row>
    <row r="779" spans="4:21" ht="12.75">
      <c r="D779" s="17"/>
      <c r="F779" s="17"/>
      <c r="G779" s="17"/>
      <c r="I779" s="17"/>
      <c r="L779" s="17"/>
      <c r="M779" s="17"/>
      <c r="N779" s="17"/>
      <c r="O779" s="17"/>
      <c r="R779" s="17"/>
      <c r="S779" s="17"/>
      <c r="T779" s="17"/>
      <c r="U779" s="17"/>
    </row>
    <row r="780" spans="4:21" ht="12.75">
      <c r="D780" s="17"/>
      <c r="F780" s="17"/>
      <c r="G780" s="17"/>
      <c r="I780" s="17"/>
      <c r="L780" s="17"/>
      <c r="M780" s="17"/>
      <c r="N780" s="17"/>
      <c r="O780" s="17"/>
      <c r="R780" s="17"/>
      <c r="S780" s="17"/>
      <c r="T780" s="17"/>
      <c r="U780" s="17"/>
    </row>
    <row r="781" spans="4:21" ht="12.75">
      <c r="D781" s="17"/>
      <c r="F781" s="17"/>
      <c r="G781" s="17"/>
      <c r="I781" s="17"/>
      <c r="L781" s="17"/>
      <c r="M781" s="17"/>
      <c r="N781" s="17"/>
      <c r="O781" s="17"/>
      <c r="R781" s="17"/>
      <c r="S781" s="17"/>
      <c r="T781" s="17"/>
      <c r="U781" s="17"/>
    </row>
    <row r="782" spans="4:21" ht="12.75">
      <c r="D782" s="17"/>
      <c r="F782" s="17"/>
      <c r="G782" s="17"/>
      <c r="I782" s="17"/>
      <c r="L782" s="17"/>
      <c r="M782" s="17"/>
      <c r="N782" s="17"/>
      <c r="O782" s="17"/>
      <c r="R782" s="17"/>
      <c r="S782" s="17"/>
      <c r="T782" s="17"/>
      <c r="U782" s="17"/>
    </row>
    <row r="783" spans="4:21" ht="12.75">
      <c r="D783" s="17"/>
      <c r="F783" s="17"/>
      <c r="G783" s="17"/>
      <c r="I783" s="17"/>
      <c r="L783" s="17"/>
      <c r="M783" s="17"/>
      <c r="N783" s="17"/>
      <c r="O783" s="17"/>
      <c r="R783" s="17"/>
      <c r="S783" s="17"/>
      <c r="T783" s="17"/>
      <c r="U783" s="17"/>
    </row>
    <row r="784" spans="4:21" ht="12.75">
      <c r="D784" s="17"/>
      <c r="F784" s="17"/>
      <c r="G784" s="17"/>
      <c r="I784" s="17"/>
      <c r="L784" s="17"/>
      <c r="M784" s="17"/>
      <c r="N784" s="17"/>
      <c r="O784" s="17"/>
      <c r="R784" s="17"/>
      <c r="S784" s="17"/>
      <c r="T784" s="17"/>
      <c r="U784" s="17"/>
    </row>
    <row r="785" spans="4:21" ht="12.75">
      <c r="D785" s="17"/>
      <c r="F785" s="17"/>
      <c r="G785" s="17"/>
      <c r="I785" s="17"/>
      <c r="L785" s="17"/>
      <c r="M785" s="17"/>
      <c r="N785" s="17"/>
      <c r="O785" s="17"/>
      <c r="R785" s="17"/>
      <c r="S785" s="17"/>
      <c r="T785" s="17"/>
      <c r="U785" s="17"/>
    </row>
    <row r="786" spans="4:21" ht="12.75">
      <c r="D786" s="17"/>
      <c r="F786" s="17"/>
      <c r="G786" s="17"/>
      <c r="I786" s="17"/>
      <c r="L786" s="17"/>
      <c r="M786" s="17"/>
      <c r="N786" s="17"/>
      <c r="O786" s="17"/>
      <c r="R786" s="17"/>
      <c r="S786" s="17"/>
      <c r="T786" s="17"/>
      <c r="U786" s="17"/>
    </row>
    <row r="787" spans="4:21" ht="12.75">
      <c r="D787" s="17"/>
      <c r="F787" s="17"/>
      <c r="G787" s="17"/>
      <c r="I787" s="17"/>
      <c r="L787" s="17"/>
      <c r="M787" s="17"/>
      <c r="N787" s="17"/>
      <c r="O787" s="17"/>
      <c r="R787" s="17"/>
      <c r="S787" s="17"/>
      <c r="T787" s="17"/>
      <c r="U787" s="17"/>
    </row>
    <row r="788" spans="4:21" ht="12.75">
      <c r="D788" s="17"/>
      <c r="F788" s="17"/>
      <c r="G788" s="17"/>
      <c r="I788" s="17"/>
      <c r="L788" s="17"/>
      <c r="M788" s="17"/>
      <c r="N788" s="17"/>
      <c r="O788" s="17"/>
      <c r="R788" s="17"/>
      <c r="S788" s="17"/>
      <c r="T788" s="17"/>
      <c r="U788" s="17"/>
    </row>
    <row r="789" spans="4:21" ht="12.75">
      <c r="D789" s="17"/>
      <c r="F789" s="17"/>
      <c r="G789" s="17"/>
      <c r="I789" s="17"/>
      <c r="L789" s="17"/>
      <c r="M789" s="17"/>
      <c r="N789" s="17"/>
      <c r="O789" s="17"/>
      <c r="R789" s="17"/>
      <c r="S789" s="17"/>
      <c r="T789" s="17"/>
      <c r="U789" s="17"/>
    </row>
    <row r="790" spans="4:21" ht="12.75">
      <c r="D790" s="17"/>
      <c r="F790" s="17"/>
      <c r="G790" s="17"/>
      <c r="I790" s="17"/>
      <c r="L790" s="17"/>
      <c r="M790" s="17"/>
      <c r="N790" s="17"/>
      <c r="O790" s="17"/>
      <c r="R790" s="17"/>
      <c r="S790" s="17"/>
      <c r="T790" s="17"/>
      <c r="U790" s="17"/>
    </row>
    <row r="791" spans="4:21" ht="12.75">
      <c r="D791" s="17"/>
      <c r="F791" s="17"/>
      <c r="G791" s="17"/>
      <c r="I791" s="17"/>
      <c r="L791" s="17"/>
      <c r="M791" s="17"/>
      <c r="N791" s="17"/>
      <c r="O791" s="17"/>
      <c r="R791" s="17"/>
      <c r="S791" s="17"/>
      <c r="T791" s="17"/>
      <c r="U791" s="17"/>
    </row>
    <row r="792" spans="4:21" ht="12.75">
      <c r="D792" s="17"/>
      <c r="F792" s="17"/>
      <c r="G792" s="17"/>
      <c r="I792" s="17"/>
      <c r="L792" s="17"/>
      <c r="M792" s="17"/>
      <c r="N792" s="17"/>
      <c r="O792" s="17"/>
      <c r="R792" s="17"/>
      <c r="S792" s="17"/>
      <c r="T792" s="17"/>
      <c r="U792" s="17"/>
    </row>
    <row r="793" spans="4:21" ht="12.75">
      <c r="D793" s="17"/>
      <c r="F793" s="17"/>
      <c r="G793" s="17"/>
      <c r="I793" s="17"/>
      <c r="L793" s="17"/>
      <c r="M793" s="17"/>
      <c r="N793" s="17"/>
      <c r="O793" s="17"/>
      <c r="R793" s="17"/>
      <c r="S793" s="17"/>
      <c r="T793" s="17"/>
      <c r="U793" s="17"/>
    </row>
    <row r="794" spans="4:21" ht="12.75">
      <c r="D794" s="17"/>
      <c r="F794" s="17"/>
      <c r="G794" s="17"/>
      <c r="I794" s="17"/>
      <c r="L794" s="17"/>
      <c r="M794" s="17"/>
      <c r="N794" s="17"/>
      <c r="O794" s="17"/>
      <c r="R794" s="17"/>
      <c r="S794" s="17"/>
      <c r="T794" s="17"/>
      <c r="U794" s="17"/>
    </row>
    <row r="795" spans="4:21" ht="12.75">
      <c r="D795" s="17"/>
      <c r="F795" s="17"/>
      <c r="G795" s="17"/>
      <c r="I795" s="17"/>
      <c r="L795" s="17"/>
      <c r="M795" s="17"/>
      <c r="N795" s="17"/>
      <c r="O795" s="17"/>
      <c r="R795" s="17"/>
      <c r="S795" s="17"/>
      <c r="T795" s="17"/>
      <c r="U795" s="17"/>
    </row>
    <row r="796" spans="4:21" ht="12.75">
      <c r="D796" s="17"/>
      <c r="F796" s="17"/>
      <c r="G796" s="17"/>
      <c r="I796" s="17"/>
      <c r="L796" s="17"/>
      <c r="M796" s="17"/>
      <c r="N796" s="17"/>
      <c r="O796" s="17"/>
      <c r="R796" s="17"/>
      <c r="S796" s="17"/>
      <c r="T796" s="17"/>
      <c r="U796" s="17"/>
    </row>
    <row r="797" spans="4:21" ht="12.75">
      <c r="D797" s="17"/>
      <c r="F797" s="17"/>
      <c r="G797" s="17"/>
      <c r="I797" s="17"/>
      <c r="L797" s="17"/>
      <c r="M797" s="17"/>
      <c r="N797" s="17"/>
      <c r="O797" s="17"/>
      <c r="R797" s="17"/>
      <c r="S797" s="17"/>
      <c r="T797" s="17"/>
      <c r="U797" s="17"/>
    </row>
    <row r="798" spans="4:21" ht="12.75">
      <c r="D798" s="17"/>
      <c r="F798" s="17"/>
      <c r="G798" s="17"/>
      <c r="I798" s="17"/>
      <c r="L798" s="17"/>
      <c r="M798" s="17"/>
      <c r="N798" s="17"/>
      <c r="O798" s="17"/>
      <c r="R798" s="17"/>
      <c r="S798" s="17"/>
      <c r="T798" s="17"/>
      <c r="U798" s="17"/>
    </row>
    <row r="799" spans="4:21" ht="12.75">
      <c r="D799" s="17"/>
      <c r="F799" s="17"/>
      <c r="G799" s="17"/>
      <c r="I799" s="17"/>
      <c r="L799" s="17"/>
      <c r="M799" s="17"/>
      <c r="N799" s="17"/>
      <c r="O799" s="17"/>
      <c r="R799" s="17"/>
      <c r="S799" s="17"/>
      <c r="T799" s="17"/>
      <c r="U799" s="17"/>
    </row>
    <row r="800" spans="4:21" ht="12.75">
      <c r="D800" s="17"/>
      <c r="F800" s="17"/>
      <c r="G800" s="17"/>
      <c r="I800" s="17"/>
      <c r="L800" s="17"/>
      <c r="M800" s="17"/>
      <c r="N800" s="17"/>
      <c r="O800" s="17"/>
      <c r="R800" s="17"/>
      <c r="S800" s="17"/>
      <c r="T800" s="17"/>
      <c r="U800" s="17"/>
    </row>
    <row r="801" spans="4:21" ht="12.75">
      <c r="D801" s="17"/>
      <c r="F801" s="17"/>
      <c r="G801" s="17"/>
      <c r="I801" s="17"/>
      <c r="L801" s="17"/>
      <c r="M801" s="17"/>
      <c r="N801" s="17"/>
      <c r="O801" s="17"/>
      <c r="R801" s="17"/>
      <c r="S801" s="17"/>
      <c r="T801" s="17"/>
      <c r="U801" s="17"/>
    </row>
    <row r="802" spans="4:21" ht="12.75">
      <c r="D802" s="17"/>
      <c r="F802" s="17"/>
      <c r="G802" s="17"/>
      <c r="I802" s="17"/>
      <c r="L802" s="17"/>
      <c r="M802" s="17"/>
      <c r="N802" s="17"/>
      <c r="O802" s="17"/>
      <c r="R802" s="17"/>
      <c r="S802" s="17"/>
      <c r="T802" s="17"/>
      <c r="U802" s="17"/>
    </row>
    <row r="803" spans="4:21" ht="12.75">
      <c r="D803" s="17"/>
      <c r="F803" s="17"/>
      <c r="G803" s="17"/>
      <c r="I803" s="17"/>
      <c r="L803" s="17"/>
      <c r="M803" s="17"/>
      <c r="N803" s="17"/>
      <c r="O803" s="17"/>
      <c r="R803" s="17"/>
      <c r="S803" s="17"/>
      <c r="T803" s="17"/>
      <c r="U803" s="17"/>
    </row>
    <row r="804" spans="4:21" ht="12.75">
      <c r="D804" s="17"/>
      <c r="F804" s="17"/>
      <c r="G804" s="17"/>
      <c r="I804" s="17"/>
      <c r="L804" s="17"/>
      <c r="M804" s="17"/>
      <c r="N804" s="17"/>
      <c r="O804" s="17"/>
      <c r="R804" s="17"/>
      <c r="S804" s="17"/>
      <c r="T804" s="17"/>
      <c r="U804" s="17"/>
    </row>
    <row r="805" spans="4:21" ht="12.75">
      <c r="D805" s="17"/>
      <c r="F805" s="17"/>
      <c r="G805" s="17"/>
      <c r="I805" s="17"/>
      <c r="L805" s="17"/>
      <c r="M805" s="17"/>
      <c r="N805" s="17"/>
      <c r="O805" s="17"/>
      <c r="R805" s="17"/>
      <c r="S805" s="17"/>
      <c r="T805" s="17"/>
      <c r="U805" s="17"/>
    </row>
    <row r="806" spans="4:21" ht="12.75">
      <c r="D806" s="17"/>
      <c r="F806" s="17"/>
      <c r="G806" s="17"/>
      <c r="I806" s="17"/>
      <c r="L806" s="17"/>
      <c r="M806" s="17"/>
      <c r="N806" s="17"/>
      <c r="O806" s="17"/>
      <c r="R806" s="17"/>
      <c r="S806" s="17"/>
      <c r="T806" s="17"/>
      <c r="U806" s="17"/>
    </row>
    <row r="807" spans="4:21" ht="12.75">
      <c r="D807" s="17"/>
      <c r="F807" s="17"/>
      <c r="G807" s="17"/>
      <c r="I807" s="17"/>
      <c r="L807" s="17"/>
      <c r="M807" s="17"/>
      <c r="N807" s="17"/>
      <c r="O807" s="17"/>
      <c r="R807" s="17"/>
      <c r="S807" s="17"/>
      <c r="T807" s="17"/>
      <c r="U807" s="17"/>
    </row>
    <row r="808" spans="4:21" ht="12.75">
      <c r="D808" s="17"/>
      <c r="F808" s="17"/>
      <c r="G808" s="17"/>
      <c r="I808" s="17"/>
      <c r="L808" s="17"/>
      <c r="M808" s="17"/>
      <c r="N808" s="17"/>
      <c r="O808" s="17"/>
      <c r="R808" s="17"/>
      <c r="S808" s="17"/>
      <c r="T808" s="17"/>
      <c r="U808" s="17"/>
    </row>
    <row r="809" spans="4:21" ht="12.75">
      <c r="D809" s="17"/>
      <c r="F809" s="17"/>
      <c r="G809" s="17"/>
      <c r="I809" s="17"/>
      <c r="L809" s="17"/>
      <c r="M809" s="17"/>
      <c r="N809" s="17"/>
      <c r="O809" s="17"/>
      <c r="R809" s="17"/>
      <c r="S809" s="17"/>
      <c r="T809" s="17"/>
      <c r="U809" s="17"/>
    </row>
    <row r="810" spans="4:21" ht="12.75">
      <c r="D810" s="17"/>
      <c r="F810" s="17"/>
      <c r="G810" s="17"/>
      <c r="I810" s="17"/>
      <c r="L810" s="17"/>
      <c r="M810" s="17"/>
      <c r="N810" s="17"/>
      <c r="O810" s="17"/>
      <c r="R810" s="17"/>
      <c r="S810" s="17"/>
      <c r="T810" s="17"/>
      <c r="U810" s="17"/>
    </row>
    <row r="811" spans="4:21" ht="12.75">
      <c r="D811" s="17"/>
      <c r="F811" s="17"/>
      <c r="G811" s="17"/>
      <c r="I811" s="17"/>
      <c r="L811" s="17"/>
      <c r="M811" s="17"/>
      <c r="N811" s="17"/>
      <c r="O811" s="17"/>
      <c r="R811" s="17"/>
      <c r="S811" s="17"/>
      <c r="T811" s="17"/>
      <c r="U811" s="17"/>
    </row>
    <row r="812" spans="4:21" ht="12.75">
      <c r="D812" s="17"/>
      <c r="F812" s="17"/>
      <c r="G812" s="17"/>
      <c r="I812" s="17"/>
      <c r="L812" s="17"/>
      <c r="M812" s="17"/>
      <c r="N812" s="17"/>
      <c r="O812" s="17"/>
      <c r="R812" s="17"/>
      <c r="S812" s="17"/>
      <c r="T812" s="17"/>
      <c r="U812" s="17"/>
    </row>
    <row r="813" spans="4:21" ht="12.75">
      <c r="D813" s="17"/>
      <c r="F813" s="17"/>
      <c r="G813" s="17"/>
      <c r="I813" s="17"/>
      <c r="L813" s="17"/>
      <c r="M813" s="17"/>
      <c r="N813" s="17"/>
      <c r="O813" s="17"/>
      <c r="R813" s="17"/>
      <c r="S813" s="17"/>
      <c r="T813" s="17"/>
      <c r="U813" s="17"/>
    </row>
    <row r="814" spans="4:21" ht="12.75">
      <c r="D814" s="17"/>
      <c r="F814" s="17"/>
      <c r="G814" s="17"/>
      <c r="I814" s="17"/>
      <c r="L814" s="17"/>
      <c r="M814" s="17"/>
      <c r="N814" s="17"/>
      <c r="O814" s="17"/>
      <c r="R814" s="17"/>
      <c r="S814" s="17"/>
      <c r="T814" s="17"/>
      <c r="U814" s="17"/>
    </row>
    <row r="815" spans="4:21" ht="12.75">
      <c r="D815" s="17"/>
      <c r="F815" s="17"/>
      <c r="G815" s="17"/>
      <c r="I815" s="17"/>
      <c r="L815" s="17"/>
      <c r="M815" s="17"/>
      <c r="N815" s="17"/>
      <c r="O815" s="17"/>
      <c r="R815" s="17"/>
      <c r="S815" s="17"/>
      <c r="T815" s="17"/>
      <c r="U815" s="17"/>
    </row>
    <row r="816" spans="4:21" ht="12.75">
      <c r="D816" s="17"/>
      <c r="F816" s="17"/>
      <c r="G816" s="17"/>
      <c r="I816" s="17"/>
      <c r="L816" s="17"/>
      <c r="M816" s="17"/>
      <c r="N816" s="17"/>
      <c r="O816" s="17"/>
      <c r="R816" s="17"/>
      <c r="S816" s="17"/>
      <c r="T816" s="17"/>
      <c r="U816" s="17"/>
    </row>
    <row r="817" spans="4:21" ht="12.75">
      <c r="D817" s="17"/>
      <c r="F817" s="17"/>
      <c r="G817" s="17"/>
      <c r="I817" s="17"/>
      <c r="L817" s="17"/>
      <c r="M817" s="17"/>
      <c r="N817" s="17"/>
      <c r="O817" s="17"/>
      <c r="R817" s="17"/>
      <c r="S817" s="17"/>
      <c r="T817" s="17"/>
      <c r="U817" s="17"/>
    </row>
    <row r="818" spans="4:21" ht="12.75">
      <c r="D818" s="17"/>
      <c r="F818" s="17"/>
      <c r="G818" s="17"/>
      <c r="I818" s="17"/>
      <c r="L818" s="17"/>
      <c r="M818" s="17"/>
      <c r="N818" s="17"/>
      <c r="O818" s="17"/>
      <c r="R818" s="17"/>
      <c r="S818" s="17"/>
      <c r="T818" s="17"/>
      <c r="U818" s="17"/>
    </row>
    <row r="819" spans="4:21" ht="12.75">
      <c r="D819" s="17"/>
      <c r="F819" s="17"/>
      <c r="G819" s="17"/>
      <c r="I819" s="17"/>
      <c r="L819" s="17"/>
      <c r="M819" s="17"/>
      <c r="N819" s="17"/>
      <c r="O819" s="17"/>
      <c r="R819" s="17"/>
      <c r="S819" s="17"/>
      <c r="T819" s="17"/>
      <c r="U819" s="17"/>
    </row>
    <row r="820" spans="4:21" ht="12.75">
      <c r="D820" s="17"/>
      <c r="F820" s="17"/>
      <c r="G820" s="17"/>
      <c r="I820" s="17"/>
      <c r="L820" s="17"/>
      <c r="M820" s="17"/>
      <c r="N820" s="17"/>
      <c r="O820" s="17"/>
      <c r="R820" s="17"/>
      <c r="S820" s="17"/>
      <c r="T820" s="17"/>
      <c r="U820" s="17"/>
    </row>
    <row r="821" spans="4:21" ht="12.75">
      <c r="D821" s="17"/>
      <c r="F821" s="17"/>
      <c r="G821" s="17"/>
      <c r="I821" s="17"/>
      <c r="L821" s="17"/>
      <c r="M821" s="17"/>
      <c r="N821" s="17"/>
      <c r="O821" s="17"/>
      <c r="R821" s="17"/>
      <c r="S821" s="17"/>
      <c r="T821" s="17"/>
      <c r="U821" s="17"/>
    </row>
    <row r="822" spans="4:21" ht="12.75">
      <c r="D822" s="17"/>
      <c r="F822" s="17"/>
      <c r="G822" s="17"/>
      <c r="I822" s="17"/>
      <c r="L822" s="17"/>
      <c r="M822" s="17"/>
      <c r="N822" s="17"/>
      <c r="O822" s="17"/>
      <c r="R822" s="17"/>
      <c r="S822" s="17"/>
      <c r="T822" s="17"/>
      <c r="U822" s="17"/>
    </row>
    <row r="823" spans="4:21" ht="12.75">
      <c r="D823" s="17"/>
      <c r="F823" s="17"/>
      <c r="G823" s="17"/>
      <c r="I823" s="17"/>
      <c r="L823" s="17"/>
      <c r="M823" s="17"/>
      <c r="N823" s="17"/>
      <c r="O823" s="17"/>
      <c r="R823" s="17"/>
      <c r="S823" s="17"/>
      <c r="T823" s="17"/>
      <c r="U823" s="17"/>
    </row>
    <row r="824" spans="4:21" ht="12.75">
      <c r="D824" s="17"/>
      <c r="F824" s="17"/>
      <c r="G824" s="17"/>
      <c r="I824" s="17"/>
      <c r="L824" s="17"/>
      <c r="M824" s="17"/>
      <c r="N824" s="17"/>
      <c r="O824" s="17"/>
      <c r="R824" s="17"/>
      <c r="S824" s="17"/>
      <c r="T824" s="17"/>
      <c r="U824" s="17"/>
    </row>
    <row r="825" spans="4:21" ht="12.75">
      <c r="D825" s="17"/>
      <c r="F825" s="17"/>
      <c r="G825" s="17"/>
      <c r="I825" s="17"/>
      <c r="L825" s="17"/>
      <c r="M825" s="17"/>
      <c r="N825" s="17"/>
      <c r="O825" s="17"/>
      <c r="R825" s="17"/>
      <c r="S825" s="17"/>
      <c r="T825" s="17"/>
      <c r="U825" s="17"/>
    </row>
    <row r="826" spans="4:21" ht="12.75">
      <c r="D826" s="17"/>
      <c r="F826" s="17"/>
      <c r="G826" s="17"/>
      <c r="I826" s="17"/>
      <c r="L826" s="17"/>
      <c r="M826" s="17"/>
      <c r="N826" s="17"/>
      <c r="O826" s="17"/>
      <c r="R826" s="17"/>
      <c r="S826" s="17"/>
      <c r="T826" s="17"/>
      <c r="U826" s="17"/>
    </row>
    <row r="827" spans="4:21" ht="12.75">
      <c r="D827" s="17"/>
      <c r="F827" s="17"/>
      <c r="G827" s="17"/>
      <c r="I827" s="17"/>
      <c r="L827" s="17"/>
      <c r="M827" s="17"/>
      <c r="N827" s="17"/>
      <c r="O827" s="17"/>
      <c r="R827" s="17"/>
      <c r="S827" s="17"/>
      <c r="T827" s="17"/>
      <c r="U827" s="17"/>
    </row>
    <row r="828" spans="4:21" ht="12.75">
      <c r="D828" s="17"/>
      <c r="F828" s="17"/>
      <c r="G828" s="17"/>
      <c r="I828" s="17"/>
      <c r="L828" s="17"/>
      <c r="M828" s="17"/>
      <c r="N828" s="17"/>
      <c r="O828" s="17"/>
      <c r="R828" s="17"/>
      <c r="S828" s="17"/>
      <c r="T828" s="17"/>
      <c r="U828" s="17"/>
    </row>
    <row r="829" spans="4:21" ht="12.75">
      <c r="D829" s="17"/>
      <c r="F829" s="17"/>
      <c r="G829" s="17"/>
      <c r="I829" s="17"/>
      <c r="L829" s="17"/>
      <c r="M829" s="17"/>
      <c r="N829" s="17"/>
      <c r="O829" s="17"/>
      <c r="R829" s="17"/>
      <c r="S829" s="17"/>
      <c r="T829" s="17"/>
      <c r="U829" s="17"/>
    </row>
    <row r="830" spans="4:21" ht="12.75">
      <c r="D830" s="17"/>
      <c r="F830" s="17"/>
      <c r="G830" s="17"/>
      <c r="I830" s="17"/>
      <c r="L830" s="17"/>
      <c r="M830" s="17"/>
      <c r="N830" s="17"/>
      <c r="O830" s="17"/>
      <c r="R830" s="17"/>
      <c r="S830" s="17"/>
      <c r="T830" s="17"/>
      <c r="U830" s="17"/>
    </row>
    <row r="831" spans="4:21" ht="12.75">
      <c r="D831" s="17"/>
      <c r="F831" s="17"/>
      <c r="G831" s="17"/>
      <c r="I831" s="17"/>
      <c r="L831" s="17"/>
      <c r="M831" s="17"/>
      <c r="N831" s="17"/>
      <c r="O831" s="17"/>
      <c r="R831" s="17"/>
      <c r="S831" s="17"/>
      <c r="T831" s="17"/>
      <c r="U831" s="17"/>
    </row>
    <row r="832" spans="4:21" ht="12.75">
      <c r="D832" s="17"/>
      <c r="F832" s="17"/>
      <c r="G832" s="17"/>
      <c r="I832" s="17"/>
      <c r="L832" s="17"/>
      <c r="M832" s="17"/>
      <c r="N832" s="17"/>
      <c r="O832" s="17"/>
      <c r="R832" s="17"/>
      <c r="S832" s="17"/>
      <c r="T832" s="17"/>
      <c r="U832" s="17"/>
    </row>
    <row r="833" spans="4:21" ht="12.75">
      <c r="D833" s="17"/>
      <c r="F833" s="17"/>
      <c r="G833" s="17"/>
      <c r="I833" s="17"/>
      <c r="L833" s="17"/>
      <c r="M833" s="17"/>
      <c r="N833" s="17"/>
      <c r="O833" s="17"/>
      <c r="R833" s="17"/>
      <c r="S833" s="17"/>
      <c r="T833" s="17"/>
      <c r="U833" s="17"/>
    </row>
    <row r="834" spans="4:21" ht="12.75">
      <c r="D834" s="17"/>
      <c r="F834" s="17"/>
      <c r="G834" s="17"/>
      <c r="I834" s="17"/>
      <c r="L834" s="17"/>
      <c r="M834" s="17"/>
      <c r="N834" s="17"/>
      <c r="O834" s="17"/>
      <c r="R834" s="17"/>
      <c r="S834" s="17"/>
      <c r="T834" s="17"/>
      <c r="U834" s="17"/>
    </row>
    <row r="835" spans="4:21" ht="12.75">
      <c r="D835" s="17"/>
      <c r="F835" s="17"/>
      <c r="G835" s="17"/>
      <c r="I835" s="17"/>
      <c r="L835" s="17"/>
      <c r="M835" s="17"/>
      <c r="N835" s="17"/>
      <c r="O835" s="17"/>
      <c r="R835" s="17"/>
      <c r="S835" s="17"/>
      <c r="T835" s="17"/>
      <c r="U835" s="17"/>
    </row>
    <row r="836" spans="4:21" ht="12.75">
      <c r="D836" s="17"/>
      <c r="F836" s="17"/>
      <c r="G836" s="17"/>
      <c r="I836" s="17"/>
      <c r="L836" s="17"/>
      <c r="M836" s="17"/>
      <c r="N836" s="17"/>
      <c r="O836" s="17"/>
      <c r="R836" s="17"/>
      <c r="S836" s="17"/>
      <c r="T836" s="17"/>
      <c r="U836" s="17"/>
    </row>
    <row r="837" spans="4:21" ht="12.75">
      <c r="D837" s="17"/>
      <c r="F837" s="17"/>
      <c r="G837" s="17"/>
      <c r="I837" s="17"/>
      <c r="L837" s="17"/>
      <c r="M837" s="17"/>
      <c r="N837" s="17"/>
      <c r="O837" s="17"/>
      <c r="R837" s="17"/>
      <c r="S837" s="17"/>
      <c r="T837" s="17"/>
      <c r="U837" s="17"/>
    </row>
    <row r="838" spans="4:21" ht="12.75">
      <c r="D838" s="17"/>
      <c r="F838" s="17"/>
      <c r="G838" s="17"/>
      <c r="I838" s="17"/>
      <c r="L838" s="17"/>
      <c r="M838" s="17"/>
      <c r="N838" s="17"/>
      <c r="O838" s="17"/>
      <c r="R838" s="17"/>
      <c r="S838" s="17"/>
      <c r="T838" s="17"/>
      <c r="U838" s="17"/>
    </row>
    <row r="839" spans="4:21" ht="12.75">
      <c r="D839" s="17"/>
      <c r="F839" s="17"/>
      <c r="G839" s="17"/>
      <c r="I839" s="17"/>
      <c r="L839" s="17"/>
      <c r="M839" s="17"/>
      <c r="N839" s="17"/>
      <c r="O839" s="17"/>
      <c r="R839" s="17"/>
      <c r="S839" s="17"/>
      <c r="T839" s="17"/>
      <c r="U839" s="17"/>
    </row>
    <row r="840" spans="4:21" ht="12.75">
      <c r="D840" s="17"/>
      <c r="F840" s="17"/>
      <c r="G840" s="17"/>
      <c r="I840" s="17"/>
      <c r="L840" s="17"/>
      <c r="M840" s="17"/>
      <c r="N840" s="17"/>
      <c r="O840" s="17"/>
      <c r="R840" s="17"/>
      <c r="S840" s="17"/>
      <c r="T840" s="17"/>
      <c r="U840" s="17"/>
    </row>
    <row r="841" spans="4:21" ht="12.75">
      <c r="D841" s="17"/>
      <c r="F841" s="17"/>
      <c r="G841" s="17"/>
      <c r="I841" s="17"/>
      <c r="L841" s="17"/>
      <c r="M841" s="17"/>
      <c r="N841" s="17"/>
      <c r="O841" s="17"/>
      <c r="R841" s="17"/>
      <c r="S841" s="17"/>
      <c r="T841" s="17"/>
      <c r="U841" s="17"/>
    </row>
    <row r="842" spans="4:21" ht="12.75">
      <c r="D842" s="17"/>
      <c r="F842" s="17"/>
      <c r="G842" s="17"/>
      <c r="I842" s="17"/>
      <c r="L842" s="17"/>
      <c r="M842" s="17"/>
      <c r="N842" s="17"/>
      <c r="O842" s="17"/>
      <c r="R842" s="17"/>
      <c r="S842" s="17"/>
      <c r="T842" s="17"/>
      <c r="U842" s="17"/>
    </row>
    <row r="843" spans="4:21" ht="12.75">
      <c r="D843" s="17"/>
      <c r="F843" s="17"/>
      <c r="G843" s="17"/>
      <c r="I843" s="17"/>
      <c r="L843" s="17"/>
      <c r="M843" s="17"/>
      <c r="N843" s="17"/>
      <c r="O843" s="17"/>
      <c r="R843" s="17"/>
      <c r="S843" s="17"/>
      <c r="T843" s="17"/>
      <c r="U843" s="17"/>
    </row>
    <row r="844" spans="4:21" ht="12.75">
      <c r="D844" s="17"/>
      <c r="F844" s="17"/>
      <c r="G844" s="17"/>
      <c r="I844" s="17"/>
      <c r="L844" s="17"/>
      <c r="M844" s="17"/>
      <c r="N844" s="17"/>
      <c r="O844" s="17"/>
      <c r="R844" s="17"/>
      <c r="S844" s="17"/>
      <c r="T844" s="17"/>
      <c r="U844" s="17"/>
    </row>
    <row r="845" spans="4:21" ht="12.75">
      <c r="D845" s="17"/>
      <c r="F845" s="17"/>
      <c r="G845" s="17"/>
      <c r="I845" s="17"/>
      <c r="L845" s="17"/>
      <c r="M845" s="17"/>
      <c r="N845" s="17"/>
      <c r="O845" s="17"/>
      <c r="R845" s="17"/>
      <c r="S845" s="17"/>
      <c r="T845" s="17"/>
      <c r="U845" s="17"/>
    </row>
    <row r="846" spans="4:21" ht="12.75">
      <c r="D846" s="17"/>
      <c r="F846" s="17"/>
      <c r="G846" s="17"/>
      <c r="I846" s="17"/>
      <c r="L846" s="17"/>
      <c r="M846" s="17"/>
      <c r="N846" s="17"/>
      <c r="O846" s="17"/>
      <c r="R846" s="17"/>
      <c r="S846" s="17"/>
      <c r="T846" s="17"/>
      <c r="U846" s="17"/>
    </row>
    <row r="847" spans="4:21" ht="12.75">
      <c r="D847" s="17"/>
      <c r="F847" s="17"/>
      <c r="G847" s="17"/>
      <c r="I847" s="17"/>
      <c r="L847" s="17"/>
      <c r="M847" s="17"/>
      <c r="N847" s="17"/>
      <c r="O847" s="17"/>
      <c r="R847" s="17"/>
      <c r="S847" s="17"/>
      <c r="T847" s="17"/>
      <c r="U847" s="17"/>
    </row>
    <row r="848" spans="4:21" ht="12.75">
      <c r="D848" s="17"/>
      <c r="F848" s="17"/>
      <c r="G848" s="17"/>
      <c r="I848" s="17"/>
      <c r="L848" s="17"/>
      <c r="M848" s="17"/>
      <c r="N848" s="17"/>
      <c r="O848" s="17"/>
      <c r="R848" s="17"/>
      <c r="S848" s="17"/>
      <c r="T848" s="17"/>
      <c r="U848" s="17"/>
    </row>
    <row r="849" spans="4:21" ht="12.75">
      <c r="D849" s="17"/>
      <c r="F849" s="17"/>
      <c r="G849" s="17"/>
      <c r="I849" s="17"/>
      <c r="L849" s="17"/>
      <c r="M849" s="17"/>
      <c r="N849" s="17"/>
      <c r="O849" s="17"/>
      <c r="R849" s="17"/>
      <c r="S849" s="17"/>
      <c r="T849" s="17"/>
      <c r="U849" s="17"/>
    </row>
    <row r="850" spans="4:21" ht="12.75">
      <c r="D850" s="17"/>
      <c r="F850" s="17"/>
      <c r="G850" s="17"/>
      <c r="I850" s="17"/>
      <c r="L850" s="17"/>
      <c r="M850" s="17"/>
      <c r="N850" s="17"/>
      <c r="O850" s="17"/>
      <c r="R850" s="17"/>
      <c r="S850" s="17"/>
      <c r="T850" s="17"/>
      <c r="U850" s="17"/>
    </row>
    <row r="851" spans="4:21" ht="12.75">
      <c r="D851" s="17"/>
      <c r="F851" s="17"/>
      <c r="G851" s="17"/>
      <c r="I851" s="17"/>
      <c r="L851" s="17"/>
      <c r="M851" s="17"/>
      <c r="N851" s="17"/>
      <c r="O851" s="17"/>
      <c r="R851" s="17"/>
      <c r="S851" s="17"/>
      <c r="T851" s="17"/>
      <c r="U851" s="17"/>
    </row>
    <row r="852" spans="4:21" ht="12.75">
      <c r="D852" s="17"/>
      <c r="F852" s="17"/>
      <c r="G852" s="17"/>
      <c r="I852" s="17"/>
      <c r="L852" s="17"/>
      <c r="M852" s="17"/>
      <c r="N852" s="17"/>
      <c r="O852" s="17"/>
      <c r="R852" s="17"/>
      <c r="S852" s="17"/>
      <c r="T852" s="17"/>
      <c r="U852" s="17"/>
    </row>
    <row r="853" spans="4:21" ht="12.75">
      <c r="D853" s="17"/>
      <c r="F853" s="17"/>
      <c r="G853" s="17"/>
      <c r="I853" s="17"/>
      <c r="L853" s="17"/>
      <c r="M853" s="17"/>
      <c r="N853" s="17"/>
      <c r="O853" s="17"/>
      <c r="R853" s="17"/>
      <c r="S853" s="17"/>
      <c r="T853" s="17"/>
      <c r="U853" s="17"/>
    </row>
    <row r="854" spans="4:21" ht="12.75">
      <c r="D854" s="17"/>
      <c r="F854" s="17"/>
      <c r="G854" s="17"/>
      <c r="I854" s="17"/>
      <c r="L854" s="17"/>
      <c r="M854" s="17"/>
      <c r="N854" s="17"/>
      <c r="O854" s="17"/>
      <c r="R854" s="17"/>
      <c r="S854" s="17"/>
      <c r="T854" s="17"/>
      <c r="U854" s="17"/>
    </row>
    <row r="855" spans="4:21" ht="12.75">
      <c r="D855" s="17"/>
      <c r="F855" s="17"/>
      <c r="G855" s="17"/>
      <c r="I855" s="17"/>
      <c r="L855" s="17"/>
      <c r="M855" s="17"/>
      <c r="N855" s="17"/>
      <c r="O855" s="17"/>
      <c r="R855" s="17"/>
      <c r="S855" s="17"/>
      <c r="T855" s="17"/>
      <c r="U855" s="17"/>
    </row>
    <row r="856" spans="4:21" ht="12.75">
      <c r="D856" s="17"/>
      <c r="F856" s="17"/>
      <c r="G856" s="17"/>
      <c r="I856" s="17"/>
      <c r="L856" s="17"/>
      <c r="M856" s="17"/>
      <c r="N856" s="17"/>
      <c r="O856" s="17"/>
      <c r="R856" s="17"/>
      <c r="S856" s="17"/>
      <c r="T856" s="17"/>
      <c r="U856" s="17"/>
    </row>
    <row r="857" spans="4:21" ht="12.75">
      <c r="D857" s="17"/>
      <c r="F857" s="17"/>
      <c r="G857" s="17"/>
      <c r="I857" s="17"/>
      <c r="L857" s="17"/>
      <c r="M857" s="17"/>
      <c r="N857" s="17"/>
      <c r="O857" s="17"/>
      <c r="R857" s="17"/>
      <c r="S857" s="17"/>
      <c r="T857" s="17"/>
      <c r="U857" s="17"/>
    </row>
    <row r="858" spans="4:21" ht="12.75">
      <c r="D858" s="17"/>
      <c r="F858" s="17"/>
      <c r="G858" s="17"/>
      <c r="I858" s="17"/>
      <c r="L858" s="17"/>
      <c r="M858" s="17"/>
      <c r="N858" s="17"/>
      <c r="O858" s="17"/>
      <c r="R858" s="17"/>
      <c r="S858" s="17"/>
      <c r="T858" s="17"/>
      <c r="U858" s="17"/>
    </row>
    <row r="859" spans="4:21" ht="12.75">
      <c r="D859" s="17"/>
      <c r="F859" s="17"/>
      <c r="G859" s="17"/>
      <c r="I859" s="17"/>
      <c r="L859" s="17"/>
      <c r="M859" s="17"/>
      <c r="N859" s="17"/>
      <c r="O859" s="17"/>
      <c r="R859" s="17"/>
      <c r="S859" s="17"/>
      <c r="T859" s="17"/>
      <c r="U859" s="17"/>
    </row>
    <row r="860" spans="4:21" ht="12.75">
      <c r="D860" s="17"/>
      <c r="F860" s="17"/>
      <c r="G860" s="17"/>
      <c r="I860" s="17"/>
      <c r="L860" s="17"/>
      <c r="M860" s="17"/>
      <c r="N860" s="17"/>
      <c r="O860" s="17"/>
      <c r="R860" s="17"/>
      <c r="S860" s="17"/>
      <c r="T860" s="17"/>
      <c r="U860" s="17"/>
    </row>
    <row r="861" spans="4:21" ht="12.75">
      <c r="D861" s="17"/>
      <c r="F861" s="17"/>
      <c r="G861" s="17"/>
      <c r="I861" s="17"/>
      <c r="L861" s="17"/>
      <c r="M861" s="17"/>
      <c r="N861" s="17"/>
      <c r="O861" s="17"/>
      <c r="R861" s="17"/>
      <c r="S861" s="17"/>
      <c r="T861" s="17"/>
      <c r="U861" s="17"/>
    </row>
    <row r="862" spans="4:21" ht="12.75">
      <c r="D862" s="17"/>
      <c r="F862" s="17"/>
      <c r="G862" s="17"/>
      <c r="I862" s="17"/>
      <c r="L862" s="17"/>
      <c r="M862" s="17"/>
      <c r="N862" s="17"/>
      <c r="O862" s="17"/>
      <c r="R862" s="17"/>
      <c r="S862" s="17"/>
      <c r="T862" s="17"/>
      <c r="U862" s="17"/>
    </row>
    <row r="863" spans="4:21" ht="12.75">
      <c r="D863" s="17"/>
      <c r="F863" s="17"/>
      <c r="G863" s="17"/>
      <c r="I863" s="17"/>
      <c r="L863" s="17"/>
      <c r="M863" s="17"/>
      <c r="N863" s="17"/>
      <c r="O863" s="17"/>
      <c r="R863" s="17"/>
      <c r="S863" s="17"/>
      <c r="T863" s="17"/>
      <c r="U863" s="17"/>
    </row>
    <row r="864" spans="4:21" ht="12.75">
      <c r="D864" s="17"/>
      <c r="F864" s="17"/>
      <c r="G864" s="17"/>
      <c r="I864" s="17"/>
      <c r="L864" s="17"/>
      <c r="M864" s="17"/>
      <c r="N864" s="17"/>
      <c r="O864" s="17"/>
      <c r="R864" s="17"/>
      <c r="S864" s="17"/>
      <c r="T864" s="17"/>
      <c r="U864" s="17"/>
    </row>
    <row r="865" spans="4:21" ht="12.75">
      <c r="D865" s="17"/>
      <c r="F865" s="17"/>
      <c r="G865" s="17"/>
      <c r="I865" s="17"/>
      <c r="L865" s="17"/>
      <c r="M865" s="17"/>
      <c r="N865" s="17"/>
      <c r="O865" s="17"/>
      <c r="R865" s="17"/>
      <c r="S865" s="17"/>
      <c r="T865" s="17"/>
      <c r="U865" s="17"/>
    </row>
    <row r="866" spans="4:21" ht="12.75">
      <c r="D866" s="17"/>
      <c r="F866" s="17"/>
      <c r="G866" s="17"/>
      <c r="I866" s="17"/>
      <c r="L866" s="17"/>
      <c r="M866" s="17"/>
      <c r="N866" s="17"/>
      <c r="O866" s="17"/>
      <c r="R866" s="17"/>
      <c r="S866" s="17"/>
      <c r="T866" s="17"/>
      <c r="U866" s="17"/>
    </row>
    <row r="867" spans="4:21" ht="12.75">
      <c r="D867" s="17"/>
      <c r="F867" s="17"/>
      <c r="G867" s="17"/>
      <c r="I867" s="17"/>
      <c r="L867" s="17"/>
      <c r="M867" s="17"/>
      <c r="N867" s="17"/>
      <c r="O867" s="17"/>
      <c r="R867" s="17"/>
      <c r="S867" s="17"/>
      <c r="T867" s="17"/>
      <c r="U867" s="17"/>
    </row>
    <row r="868" spans="4:21" ht="12.75">
      <c r="D868" s="17"/>
      <c r="F868" s="17"/>
      <c r="G868" s="17"/>
      <c r="I868" s="17"/>
      <c r="L868" s="17"/>
      <c r="M868" s="17"/>
      <c r="N868" s="17"/>
      <c r="O868" s="17"/>
      <c r="R868" s="17"/>
      <c r="S868" s="17"/>
      <c r="T868" s="17"/>
      <c r="U868" s="17"/>
    </row>
    <row r="869" spans="4:21" ht="12.75">
      <c r="D869" s="17"/>
      <c r="F869" s="17"/>
      <c r="G869" s="17"/>
      <c r="I869" s="17"/>
      <c r="L869" s="17"/>
      <c r="M869" s="17"/>
      <c r="N869" s="17"/>
      <c r="O869" s="17"/>
      <c r="R869" s="17"/>
      <c r="S869" s="17"/>
      <c r="T869" s="17"/>
      <c r="U869" s="17"/>
    </row>
    <row r="870" spans="4:21" ht="12.75">
      <c r="D870" s="17"/>
      <c r="F870" s="17"/>
      <c r="G870" s="17"/>
      <c r="I870" s="17"/>
      <c r="L870" s="17"/>
      <c r="M870" s="17"/>
      <c r="N870" s="17"/>
      <c r="O870" s="17"/>
      <c r="R870" s="17"/>
      <c r="S870" s="17"/>
      <c r="T870" s="17"/>
      <c r="U870" s="17"/>
    </row>
    <row r="871" spans="4:21" ht="12.75">
      <c r="D871" s="17"/>
      <c r="F871" s="17"/>
      <c r="G871" s="17"/>
      <c r="I871" s="17"/>
      <c r="L871" s="17"/>
      <c r="M871" s="17"/>
      <c r="N871" s="17"/>
      <c r="O871" s="17"/>
      <c r="R871" s="17"/>
      <c r="S871" s="17"/>
      <c r="T871" s="17"/>
      <c r="U871" s="17"/>
    </row>
    <row r="872" spans="4:21" ht="12.75">
      <c r="D872" s="17"/>
      <c r="F872" s="17"/>
      <c r="G872" s="17"/>
      <c r="I872" s="17"/>
      <c r="L872" s="17"/>
      <c r="M872" s="17"/>
      <c r="N872" s="17"/>
      <c r="O872" s="17"/>
      <c r="R872" s="17"/>
      <c r="S872" s="17"/>
      <c r="T872" s="17"/>
      <c r="U872" s="17"/>
    </row>
    <row r="873" spans="4:21" ht="12.75">
      <c r="D873" s="17"/>
      <c r="F873" s="17"/>
      <c r="G873" s="17"/>
      <c r="I873" s="17"/>
      <c r="L873" s="17"/>
      <c r="M873" s="17"/>
      <c r="N873" s="17"/>
      <c r="O873" s="17"/>
      <c r="R873" s="17"/>
      <c r="S873" s="17"/>
      <c r="T873" s="17"/>
      <c r="U873" s="17"/>
    </row>
    <row r="874" spans="4:21" ht="12.75">
      <c r="D874" s="17"/>
      <c r="F874" s="17"/>
      <c r="G874" s="17"/>
      <c r="I874" s="17"/>
      <c r="L874" s="17"/>
      <c r="M874" s="17"/>
      <c r="N874" s="17"/>
      <c r="O874" s="17"/>
      <c r="R874" s="17"/>
      <c r="S874" s="17"/>
      <c r="T874" s="17"/>
      <c r="U874" s="17"/>
    </row>
    <row r="875" spans="4:21" ht="12.75">
      <c r="D875" s="17"/>
      <c r="F875" s="17"/>
      <c r="G875" s="17"/>
      <c r="I875" s="17"/>
      <c r="L875" s="17"/>
      <c r="M875" s="17"/>
      <c r="N875" s="17"/>
      <c r="O875" s="17"/>
      <c r="R875" s="17"/>
      <c r="S875" s="17"/>
      <c r="T875" s="17"/>
      <c r="U875" s="17"/>
    </row>
    <row r="876" spans="4:21" ht="12.75">
      <c r="D876" s="17"/>
      <c r="F876" s="17"/>
      <c r="G876" s="17"/>
      <c r="I876" s="17"/>
      <c r="L876" s="17"/>
      <c r="M876" s="17"/>
      <c r="N876" s="17"/>
      <c r="O876" s="17"/>
      <c r="R876" s="17"/>
      <c r="S876" s="17"/>
      <c r="T876" s="17"/>
      <c r="U876" s="17"/>
    </row>
    <row r="877" spans="4:21" ht="12.75">
      <c r="D877" s="17"/>
      <c r="F877" s="17"/>
      <c r="G877" s="17"/>
      <c r="I877" s="17"/>
      <c r="L877" s="17"/>
      <c r="M877" s="17"/>
      <c r="N877" s="17"/>
      <c r="O877" s="17"/>
      <c r="R877" s="17"/>
      <c r="S877" s="17"/>
      <c r="T877" s="17"/>
      <c r="U877" s="17"/>
    </row>
    <row r="878" spans="4:21" ht="12.75">
      <c r="D878" s="17"/>
      <c r="F878" s="17"/>
      <c r="G878" s="17"/>
      <c r="I878" s="17"/>
      <c r="L878" s="17"/>
      <c r="M878" s="17"/>
      <c r="N878" s="17"/>
      <c r="O878" s="17"/>
      <c r="R878" s="17"/>
      <c r="S878" s="17"/>
      <c r="T878" s="17"/>
      <c r="U878" s="17"/>
    </row>
    <row r="879" spans="4:21" ht="12.75">
      <c r="D879" s="17"/>
      <c r="F879" s="17"/>
      <c r="G879" s="17"/>
      <c r="I879" s="17"/>
      <c r="L879" s="17"/>
      <c r="M879" s="17"/>
      <c r="N879" s="17"/>
      <c r="O879" s="17"/>
      <c r="R879" s="17"/>
      <c r="S879" s="17"/>
      <c r="T879" s="17"/>
      <c r="U879" s="17"/>
    </row>
    <row r="880" spans="4:21" ht="12.75">
      <c r="D880" s="17"/>
      <c r="F880" s="17"/>
      <c r="G880" s="17"/>
      <c r="I880" s="17"/>
      <c r="L880" s="17"/>
      <c r="M880" s="17"/>
      <c r="N880" s="17"/>
      <c r="O880" s="17"/>
      <c r="R880" s="17"/>
      <c r="S880" s="17"/>
      <c r="T880" s="17"/>
      <c r="U880" s="17"/>
    </row>
    <row r="881" spans="4:21" ht="12.75">
      <c r="D881" s="17"/>
      <c r="F881" s="17"/>
      <c r="G881" s="17"/>
      <c r="I881" s="17"/>
      <c r="L881" s="17"/>
      <c r="M881" s="17"/>
      <c r="N881" s="17"/>
      <c r="O881" s="17"/>
      <c r="R881" s="17"/>
      <c r="S881" s="17"/>
      <c r="T881" s="17"/>
      <c r="U881" s="17"/>
    </row>
    <row r="882" spans="4:21" ht="12.75">
      <c r="D882" s="17"/>
      <c r="F882" s="17"/>
      <c r="G882" s="17"/>
      <c r="I882" s="17"/>
      <c r="L882" s="17"/>
      <c r="M882" s="17"/>
      <c r="N882" s="17"/>
      <c r="O882" s="17"/>
      <c r="R882" s="17"/>
      <c r="S882" s="17"/>
      <c r="T882" s="17"/>
      <c r="U882" s="17"/>
    </row>
    <row r="883" spans="4:21" ht="12.75">
      <c r="D883" s="17"/>
      <c r="F883" s="17"/>
      <c r="G883" s="17"/>
      <c r="I883" s="17"/>
      <c r="L883" s="17"/>
      <c r="M883" s="17"/>
      <c r="N883" s="17"/>
      <c r="O883" s="17"/>
      <c r="R883" s="17"/>
      <c r="S883" s="17"/>
      <c r="T883" s="17"/>
      <c r="U883" s="17"/>
    </row>
    <row r="884" spans="4:21" ht="12.75">
      <c r="D884" s="17"/>
      <c r="F884" s="17"/>
      <c r="G884" s="17"/>
      <c r="I884" s="17"/>
      <c r="L884" s="17"/>
      <c r="M884" s="17"/>
      <c r="N884" s="17"/>
      <c r="O884" s="17"/>
      <c r="R884" s="17"/>
      <c r="S884" s="17"/>
      <c r="T884" s="17"/>
      <c r="U884" s="17"/>
    </row>
    <row r="885" spans="4:21" ht="12.75">
      <c r="D885" s="17"/>
      <c r="F885" s="17"/>
      <c r="G885" s="17"/>
      <c r="I885" s="17"/>
      <c r="L885" s="17"/>
      <c r="M885" s="17"/>
      <c r="N885" s="17"/>
      <c r="O885" s="17"/>
      <c r="R885" s="17"/>
      <c r="S885" s="17"/>
      <c r="T885" s="17"/>
      <c r="U885" s="17"/>
    </row>
    <row r="886" spans="4:21" ht="12.75">
      <c r="D886" s="17"/>
      <c r="F886" s="17"/>
      <c r="G886" s="17"/>
      <c r="I886" s="17"/>
      <c r="L886" s="17"/>
      <c r="M886" s="17"/>
      <c r="N886" s="17"/>
      <c r="O886" s="17"/>
      <c r="R886" s="17"/>
      <c r="S886" s="17"/>
      <c r="T886" s="17"/>
      <c r="U886" s="17"/>
    </row>
    <row r="887" spans="4:21" ht="12.75">
      <c r="D887" s="17"/>
      <c r="F887" s="17"/>
      <c r="G887" s="17"/>
      <c r="I887" s="17"/>
      <c r="L887" s="17"/>
      <c r="M887" s="17"/>
      <c r="N887" s="17"/>
      <c r="O887" s="17"/>
      <c r="R887" s="17"/>
      <c r="S887" s="17"/>
      <c r="T887" s="17"/>
      <c r="U887" s="17"/>
    </row>
    <row r="888" spans="4:21" ht="12.75">
      <c r="D888" s="17"/>
      <c r="F888" s="17"/>
      <c r="G888" s="17"/>
      <c r="I888" s="17"/>
      <c r="L888" s="17"/>
      <c r="M888" s="17"/>
      <c r="N888" s="17"/>
      <c r="O888" s="17"/>
      <c r="R888" s="17"/>
      <c r="S888" s="17"/>
      <c r="T888" s="17"/>
      <c r="U888" s="17"/>
    </row>
    <row r="889" spans="4:21" ht="12.75">
      <c r="D889" s="17"/>
      <c r="F889" s="17"/>
      <c r="G889" s="17"/>
      <c r="I889" s="17"/>
      <c r="L889" s="17"/>
      <c r="M889" s="17"/>
      <c r="N889" s="17"/>
      <c r="O889" s="17"/>
      <c r="R889" s="17"/>
      <c r="S889" s="17"/>
      <c r="T889" s="17"/>
      <c r="U889" s="17"/>
    </row>
    <row r="890" spans="4:21" ht="12.75">
      <c r="D890" s="17"/>
      <c r="F890" s="17"/>
      <c r="G890" s="17"/>
      <c r="I890" s="17"/>
      <c r="L890" s="17"/>
      <c r="M890" s="17"/>
      <c r="N890" s="17"/>
      <c r="O890" s="17"/>
      <c r="R890" s="17"/>
      <c r="S890" s="17"/>
      <c r="T890" s="17"/>
      <c r="U890" s="17"/>
    </row>
    <row r="891" spans="4:21" ht="12.75">
      <c r="D891" s="17"/>
      <c r="F891" s="17"/>
      <c r="G891" s="17"/>
      <c r="I891" s="17"/>
      <c r="L891" s="17"/>
      <c r="M891" s="17"/>
      <c r="N891" s="17"/>
      <c r="O891" s="17"/>
      <c r="R891" s="17"/>
      <c r="S891" s="17"/>
      <c r="T891" s="17"/>
      <c r="U891" s="17"/>
    </row>
    <row r="892" spans="4:21" ht="12.75">
      <c r="D892" s="17"/>
      <c r="F892" s="17"/>
      <c r="G892" s="17"/>
      <c r="I892" s="17"/>
      <c r="L892" s="17"/>
      <c r="M892" s="17"/>
      <c r="N892" s="17"/>
      <c r="O892" s="17"/>
      <c r="R892" s="17"/>
      <c r="S892" s="17"/>
      <c r="T892" s="17"/>
      <c r="U892" s="17"/>
    </row>
    <row r="893" spans="4:21" ht="12.75">
      <c r="D893" s="17"/>
      <c r="F893" s="17"/>
      <c r="G893" s="17"/>
      <c r="I893" s="17"/>
      <c r="L893" s="17"/>
      <c r="M893" s="17"/>
      <c r="N893" s="17"/>
      <c r="O893" s="17"/>
      <c r="R893" s="17"/>
      <c r="S893" s="17"/>
      <c r="T893" s="17"/>
      <c r="U893" s="17"/>
    </row>
    <row r="894" spans="4:21" ht="12.75">
      <c r="D894" s="17"/>
      <c r="F894" s="17"/>
      <c r="G894" s="17"/>
      <c r="I894" s="17"/>
      <c r="L894" s="17"/>
      <c r="M894" s="17"/>
      <c r="N894" s="17"/>
      <c r="O894" s="17"/>
      <c r="R894" s="17"/>
      <c r="S894" s="17"/>
      <c r="T894" s="17"/>
      <c r="U894" s="17"/>
    </row>
    <row r="895" spans="4:21" ht="12.75">
      <c r="D895" s="17"/>
      <c r="F895" s="17"/>
      <c r="G895" s="17"/>
      <c r="I895" s="17"/>
      <c r="L895" s="17"/>
      <c r="M895" s="17"/>
      <c r="N895" s="17"/>
      <c r="O895" s="17"/>
      <c r="R895" s="17"/>
      <c r="S895" s="17"/>
      <c r="T895" s="17"/>
      <c r="U895" s="17"/>
    </row>
    <row r="896" spans="4:21" ht="12.75">
      <c r="D896" s="17"/>
      <c r="F896" s="17"/>
      <c r="G896" s="17"/>
      <c r="I896" s="17"/>
      <c r="L896" s="17"/>
      <c r="M896" s="17"/>
      <c r="N896" s="17"/>
      <c r="O896" s="17"/>
      <c r="R896" s="17"/>
      <c r="S896" s="17"/>
      <c r="T896" s="17"/>
      <c r="U896" s="17"/>
    </row>
    <row r="897" spans="4:21" ht="12.75">
      <c r="D897" s="17"/>
      <c r="F897" s="17"/>
      <c r="G897" s="17"/>
      <c r="I897" s="17"/>
      <c r="L897" s="17"/>
      <c r="M897" s="17"/>
      <c r="N897" s="17"/>
      <c r="O897" s="17"/>
      <c r="R897" s="17"/>
      <c r="S897" s="17"/>
      <c r="T897" s="17"/>
      <c r="U897" s="17"/>
    </row>
    <row r="898" spans="4:21" ht="12.75">
      <c r="D898" s="17"/>
      <c r="F898" s="17"/>
      <c r="G898" s="17"/>
      <c r="I898" s="17"/>
      <c r="L898" s="17"/>
      <c r="M898" s="17"/>
      <c r="N898" s="17"/>
      <c r="O898" s="17"/>
      <c r="R898" s="17"/>
      <c r="S898" s="17"/>
      <c r="T898" s="17"/>
      <c r="U898" s="17"/>
    </row>
    <row r="899" spans="4:21" ht="12.75">
      <c r="D899" s="17"/>
      <c r="F899" s="17"/>
      <c r="G899" s="17"/>
      <c r="I899" s="17"/>
      <c r="L899" s="17"/>
      <c r="M899" s="17"/>
      <c r="N899" s="17"/>
      <c r="O899" s="17"/>
      <c r="R899" s="17"/>
      <c r="S899" s="17"/>
      <c r="T899" s="17"/>
      <c r="U899" s="17"/>
    </row>
    <row r="900" spans="4:21" ht="12.75">
      <c r="D900" s="17"/>
      <c r="F900" s="17"/>
      <c r="G900" s="17"/>
      <c r="I900" s="17"/>
      <c r="L900" s="17"/>
      <c r="M900" s="17"/>
      <c r="N900" s="17"/>
      <c r="O900" s="17"/>
      <c r="R900" s="17"/>
      <c r="S900" s="17"/>
      <c r="T900" s="17"/>
      <c r="U900" s="17"/>
    </row>
    <row r="901" spans="4:21" ht="12.75">
      <c r="D901" s="17"/>
      <c r="F901" s="17"/>
      <c r="G901" s="17"/>
      <c r="I901" s="17"/>
      <c r="L901" s="17"/>
      <c r="M901" s="17"/>
      <c r="N901" s="17"/>
      <c r="O901" s="17"/>
      <c r="R901" s="17"/>
      <c r="S901" s="17"/>
      <c r="T901" s="17"/>
      <c r="U901" s="17"/>
    </row>
    <row r="902" spans="4:21" ht="12.75">
      <c r="D902" s="17"/>
      <c r="F902" s="17"/>
      <c r="G902" s="17"/>
      <c r="I902" s="17"/>
      <c r="L902" s="17"/>
      <c r="M902" s="17"/>
      <c r="N902" s="17"/>
      <c r="O902" s="17"/>
      <c r="R902" s="17"/>
      <c r="S902" s="17"/>
      <c r="T902" s="17"/>
      <c r="U902" s="17"/>
    </row>
    <row r="903" spans="4:21" ht="12.75">
      <c r="D903" s="17"/>
      <c r="F903" s="17"/>
      <c r="G903" s="17"/>
      <c r="I903" s="17"/>
      <c r="L903" s="17"/>
      <c r="M903" s="17"/>
      <c r="N903" s="17"/>
      <c r="O903" s="17"/>
      <c r="R903" s="17"/>
      <c r="S903" s="17"/>
      <c r="T903" s="17"/>
      <c r="U903" s="17"/>
    </row>
    <row r="904" spans="4:21" ht="12.75">
      <c r="D904" s="17"/>
      <c r="F904" s="17"/>
      <c r="G904" s="17"/>
      <c r="I904" s="17"/>
      <c r="L904" s="17"/>
      <c r="M904" s="17"/>
      <c r="N904" s="17"/>
      <c r="O904" s="17"/>
      <c r="R904" s="17"/>
      <c r="S904" s="17"/>
      <c r="T904" s="17"/>
      <c r="U904" s="17"/>
    </row>
    <row r="905" spans="4:21" ht="12.75">
      <c r="D905" s="17"/>
      <c r="F905" s="17"/>
      <c r="G905" s="17"/>
      <c r="I905" s="17"/>
      <c r="L905" s="17"/>
      <c r="M905" s="17"/>
      <c r="N905" s="17"/>
      <c r="O905" s="17"/>
      <c r="R905" s="17"/>
      <c r="S905" s="17"/>
      <c r="T905" s="17"/>
      <c r="U905" s="17"/>
    </row>
    <row r="906" spans="4:21" ht="12.75">
      <c r="D906" s="17"/>
      <c r="F906" s="17"/>
      <c r="G906" s="17"/>
      <c r="I906" s="17"/>
      <c r="L906" s="17"/>
      <c r="M906" s="17"/>
      <c r="N906" s="17"/>
      <c r="O906" s="17"/>
      <c r="R906" s="17"/>
      <c r="S906" s="17"/>
      <c r="T906" s="17"/>
      <c r="U906" s="17"/>
    </row>
    <row r="907" spans="4:21" ht="12.75">
      <c r="D907" s="17"/>
      <c r="F907" s="17"/>
      <c r="G907" s="17"/>
      <c r="I907" s="17"/>
      <c r="L907" s="17"/>
      <c r="M907" s="17"/>
      <c r="N907" s="17"/>
      <c r="O907" s="17"/>
      <c r="R907" s="17"/>
      <c r="S907" s="17"/>
      <c r="T907" s="17"/>
      <c r="U907" s="17"/>
    </row>
    <row r="908" spans="4:21" ht="12.75">
      <c r="D908" s="17"/>
      <c r="F908" s="17"/>
      <c r="G908" s="17"/>
      <c r="I908" s="17"/>
      <c r="L908" s="17"/>
      <c r="M908" s="17"/>
      <c r="N908" s="17"/>
      <c r="O908" s="17"/>
      <c r="R908" s="17"/>
      <c r="S908" s="17"/>
      <c r="T908" s="17"/>
      <c r="U908" s="17"/>
    </row>
    <row r="909" spans="4:21" ht="12.75">
      <c r="D909" s="17"/>
      <c r="F909" s="17"/>
      <c r="G909" s="17"/>
      <c r="I909" s="17"/>
      <c r="L909" s="17"/>
      <c r="M909" s="17"/>
      <c r="N909" s="17"/>
      <c r="O909" s="17"/>
      <c r="R909" s="17"/>
      <c r="S909" s="17"/>
      <c r="T909" s="17"/>
      <c r="U909" s="17"/>
    </row>
    <row r="910" spans="4:21" ht="12.75">
      <c r="D910" s="17"/>
      <c r="F910" s="17"/>
      <c r="G910" s="17"/>
      <c r="I910" s="17"/>
      <c r="L910" s="17"/>
      <c r="M910" s="17"/>
      <c r="N910" s="17"/>
      <c r="O910" s="17"/>
      <c r="R910" s="17"/>
      <c r="S910" s="17"/>
      <c r="T910" s="17"/>
      <c r="U910" s="17"/>
    </row>
    <row r="911" spans="4:21" ht="12.75">
      <c r="D911" s="17"/>
      <c r="F911" s="17"/>
      <c r="G911" s="17"/>
      <c r="I911" s="17"/>
      <c r="L911" s="17"/>
      <c r="M911" s="17"/>
      <c r="N911" s="17"/>
      <c r="O911" s="17"/>
      <c r="R911" s="17"/>
      <c r="S911" s="17"/>
      <c r="T911" s="17"/>
      <c r="U911" s="17"/>
    </row>
    <row r="912" spans="4:21" ht="12.75">
      <c r="D912" s="17"/>
      <c r="F912" s="17"/>
      <c r="G912" s="17"/>
      <c r="I912" s="17"/>
      <c r="L912" s="17"/>
      <c r="M912" s="17"/>
      <c r="N912" s="17"/>
      <c r="O912" s="17"/>
      <c r="R912" s="17"/>
      <c r="S912" s="17"/>
      <c r="T912" s="17"/>
      <c r="U912" s="17"/>
    </row>
    <row r="913" spans="4:21" ht="12.75">
      <c r="D913" s="17"/>
      <c r="F913" s="17"/>
      <c r="G913" s="17"/>
      <c r="I913" s="17"/>
      <c r="L913" s="17"/>
      <c r="M913" s="17"/>
      <c r="N913" s="17"/>
      <c r="O913" s="17"/>
      <c r="R913" s="17"/>
      <c r="S913" s="17"/>
      <c r="T913" s="17"/>
      <c r="U913" s="17"/>
    </row>
    <row r="914" spans="4:21" ht="12.75">
      <c r="D914" s="17"/>
      <c r="F914" s="17"/>
      <c r="G914" s="17"/>
      <c r="I914" s="17"/>
      <c r="L914" s="17"/>
      <c r="M914" s="17"/>
      <c r="N914" s="17"/>
      <c r="O914" s="17"/>
      <c r="R914" s="17"/>
      <c r="S914" s="17"/>
      <c r="T914" s="17"/>
      <c r="U914" s="17"/>
    </row>
    <row r="915" spans="4:21" ht="12.75">
      <c r="D915" s="17"/>
      <c r="F915" s="17"/>
      <c r="G915" s="17"/>
      <c r="I915" s="17"/>
      <c r="L915" s="17"/>
      <c r="M915" s="17"/>
      <c r="N915" s="17"/>
      <c r="O915" s="17"/>
      <c r="R915" s="17"/>
      <c r="S915" s="17"/>
      <c r="T915" s="17"/>
      <c r="U915" s="17"/>
    </row>
    <row r="916" spans="4:21" ht="12.75">
      <c r="D916" s="17"/>
      <c r="F916" s="17"/>
      <c r="G916" s="17"/>
      <c r="I916" s="17"/>
      <c r="L916" s="17"/>
      <c r="M916" s="17"/>
      <c r="N916" s="17"/>
      <c r="O916" s="17"/>
      <c r="R916" s="17"/>
      <c r="S916" s="17"/>
      <c r="T916" s="17"/>
      <c r="U916" s="17"/>
    </row>
    <row r="917" spans="4:21" ht="12.75">
      <c r="D917" s="17"/>
      <c r="F917" s="17"/>
      <c r="G917" s="17"/>
      <c r="I917" s="17"/>
      <c r="L917" s="17"/>
      <c r="M917" s="17"/>
      <c r="N917" s="17"/>
      <c r="O917" s="17"/>
      <c r="R917" s="17"/>
      <c r="S917" s="17"/>
      <c r="T917" s="17"/>
      <c r="U917" s="17"/>
    </row>
    <row r="918" spans="4:21" ht="12.75">
      <c r="D918" s="17"/>
      <c r="F918" s="17"/>
      <c r="G918" s="17"/>
      <c r="I918" s="17"/>
      <c r="L918" s="17"/>
      <c r="M918" s="17"/>
      <c r="N918" s="17"/>
      <c r="O918" s="17"/>
      <c r="R918" s="17"/>
      <c r="S918" s="17"/>
      <c r="T918" s="17"/>
      <c r="U918" s="17"/>
    </row>
    <row r="919" spans="4:21" ht="12.75">
      <c r="D919" s="17"/>
      <c r="F919" s="17"/>
      <c r="G919" s="17"/>
      <c r="I919" s="17"/>
      <c r="L919" s="17"/>
      <c r="M919" s="17"/>
      <c r="N919" s="17"/>
      <c r="O919" s="17"/>
      <c r="R919" s="17"/>
      <c r="S919" s="17"/>
      <c r="T919" s="17"/>
      <c r="U919" s="17"/>
    </row>
    <row r="920" spans="4:21" ht="12.75">
      <c r="D920" s="17"/>
      <c r="F920" s="17"/>
      <c r="G920" s="17"/>
      <c r="I920" s="17"/>
      <c r="L920" s="17"/>
      <c r="M920" s="17"/>
      <c r="N920" s="17"/>
      <c r="O920" s="17"/>
      <c r="R920" s="17"/>
      <c r="S920" s="17"/>
      <c r="T920" s="17"/>
      <c r="U920" s="17"/>
    </row>
    <row r="921" spans="4:21" ht="12.75">
      <c r="D921" s="17"/>
      <c r="F921" s="17"/>
      <c r="G921" s="17"/>
      <c r="I921" s="17"/>
      <c r="L921" s="17"/>
      <c r="M921" s="17"/>
      <c r="N921" s="17"/>
      <c r="O921" s="17"/>
      <c r="R921" s="17"/>
      <c r="S921" s="17"/>
      <c r="T921" s="17"/>
      <c r="U921" s="17"/>
    </row>
    <row r="922" spans="4:21" ht="12.75">
      <c r="D922" s="17"/>
      <c r="F922" s="17"/>
      <c r="G922" s="17"/>
      <c r="I922" s="17"/>
      <c r="L922" s="17"/>
      <c r="M922" s="17"/>
      <c r="N922" s="17"/>
      <c r="O922" s="17"/>
      <c r="R922" s="17"/>
      <c r="S922" s="17"/>
      <c r="T922" s="17"/>
      <c r="U922" s="17"/>
    </row>
    <row r="923" spans="4:21" ht="12.75">
      <c r="D923" s="17"/>
      <c r="F923" s="17"/>
      <c r="G923" s="17"/>
      <c r="I923" s="17"/>
      <c r="L923" s="17"/>
      <c r="M923" s="17"/>
      <c r="N923" s="17"/>
      <c r="O923" s="17"/>
      <c r="R923" s="17"/>
      <c r="S923" s="17"/>
      <c r="T923" s="17"/>
      <c r="U923" s="17"/>
    </row>
    <row r="924" spans="4:21" ht="12.75">
      <c r="D924" s="17"/>
      <c r="F924" s="17"/>
      <c r="G924" s="17"/>
      <c r="I924" s="17"/>
      <c r="L924" s="17"/>
      <c r="M924" s="17"/>
      <c r="N924" s="17"/>
      <c r="O924" s="17"/>
      <c r="R924" s="17"/>
      <c r="S924" s="17"/>
      <c r="T924" s="17"/>
      <c r="U924" s="17"/>
    </row>
    <row r="925" spans="4:21" ht="12.75">
      <c r="D925" s="17"/>
      <c r="F925" s="17"/>
      <c r="G925" s="17"/>
      <c r="I925" s="17"/>
      <c r="L925" s="17"/>
      <c r="M925" s="17"/>
      <c r="N925" s="17"/>
      <c r="O925" s="17"/>
      <c r="R925" s="17"/>
      <c r="S925" s="17"/>
      <c r="T925" s="17"/>
      <c r="U925" s="17"/>
    </row>
    <row r="926" spans="4:21" ht="12.75">
      <c r="D926" s="17"/>
      <c r="F926" s="17"/>
      <c r="G926" s="17"/>
      <c r="I926" s="17"/>
      <c r="L926" s="17"/>
      <c r="M926" s="17"/>
      <c r="N926" s="17"/>
      <c r="O926" s="17"/>
      <c r="R926" s="17"/>
      <c r="S926" s="17"/>
      <c r="T926" s="17"/>
      <c r="U926" s="17"/>
    </row>
    <row r="927" spans="4:21" ht="12.75">
      <c r="D927" s="17"/>
      <c r="F927" s="17"/>
      <c r="G927" s="17"/>
      <c r="I927" s="17"/>
      <c r="L927" s="17"/>
      <c r="M927" s="17"/>
      <c r="N927" s="17"/>
      <c r="O927" s="17"/>
      <c r="R927" s="17"/>
      <c r="S927" s="17"/>
      <c r="T927" s="17"/>
      <c r="U927" s="17"/>
    </row>
    <row r="928" spans="4:21" ht="12.75">
      <c r="D928" s="17"/>
      <c r="F928" s="17"/>
      <c r="G928" s="17"/>
      <c r="I928" s="17"/>
      <c r="L928" s="17"/>
      <c r="M928" s="17"/>
      <c r="N928" s="17"/>
      <c r="O928" s="17"/>
      <c r="R928" s="17"/>
      <c r="S928" s="17"/>
      <c r="T928" s="17"/>
      <c r="U928" s="17"/>
    </row>
    <row r="929" spans="4:21" ht="12.75">
      <c r="D929" s="17"/>
      <c r="F929" s="17"/>
      <c r="G929" s="17"/>
      <c r="I929" s="17"/>
      <c r="L929" s="17"/>
      <c r="M929" s="17"/>
      <c r="N929" s="17"/>
      <c r="O929" s="17"/>
      <c r="R929" s="17"/>
      <c r="S929" s="17"/>
      <c r="T929" s="17"/>
      <c r="U929" s="17"/>
    </row>
    <row r="930" spans="4:21" ht="12.75">
      <c r="D930" s="17"/>
      <c r="F930" s="17"/>
      <c r="G930" s="17"/>
      <c r="I930" s="17"/>
      <c r="L930" s="17"/>
      <c r="M930" s="17"/>
      <c r="N930" s="17"/>
      <c r="O930" s="17"/>
      <c r="R930" s="17"/>
      <c r="S930" s="17"/>
      <c r="T930" s="17"/>
      <c r="U930" s="17"/>
    </row>
    <row r="931" spans="4:21" ht="12.75">
      <c r="D931" s="17"/>
      <c r="F931" s="17"/>
      <c r="G931" s="17"/>
      <c r="I931" s="17"/>
      <c r="L931" s="17"/>
      <c r="M931" s="17"/>
      <c r="N931" s="17"/>
      <c r="O931" s="17"/>
      <c r="R931" s="17"/>
      <c r="S931" s="17"/>
      <c r="T931" s="17"/>
      <c r="U931" s="17"/>
    </row>
    <row r="932" spans="4:21" ht="12.75">
      <c r="D932" s="17"/>
      <c r="F932" s="17"/>
      <c r="G932" s="17"/>
      <c r="I932" s="17"/>
      <c r="L932" s="17"/>
      <c r="M932" s="17"/>
      <c r="N932" s="17"/>
      <c r="O932" s="17"/>
      <c r="R932" s="17"/>
      <c r="S932" s="17"/>
      <c r="T932" s="17"/>
      <c r="U932" s="17"/>
    </row>
    <row r="933" spans="4:21" ht="12.75">
      <c r="D933" s="17"/>
      <c r="F933" s="17"/>
      <c r="G933" s="17"/>
      <c r="I933" s="17"/>
      <c r="L933" s="17"/>
      <c r="M933" s="17"/>
      <c r="N933" s="17"/>
      <c r="O933" s="17"/>
      <c r="R933" s="17"/>
      <c r="S933" s="17"/>
      <c r="T933" s="17"/>
      <c r="U933" s="17"/>
    </row>
    <row r="934" spans="4:21" ht="12.75">
      <c r="D934" s="17"/>
      <c r="F934" s="17"/>
      <c r="G934" s="17"/>
      <c r="I934" s="17"/>
      <c r="L934" s="17"/>
      <c r="M934" s="17"/>
      <c r="N934" s="17"/>
      <c r="O934" s="17"/>
      <c r="R934" s="17"/>
      <c r="S934" s="17"/>
      <c r="T934" s="17"/>
      <c r="U934" s="17"/>
    </row>
    <row r="935" spans="4:21" ht="12.75">
      <c r="D935" s="17"/>
      <c r="F935" s="17"/>
      <c r="G935" s="17"/>
      <c r="I935" s="17"/>
      <c r="L935" s="17"/>
      <c r="M935" s="17"/>
      <c r="N935" s="17"/>
      <c r="O935" s="17"/>
      <c r="R935" s="17"/>
      <c r="S935" s="17"/>
      <c r="T935" s="17"/>
      <c r="U935" s="17"/>
    </row>
    <row r="936" spans="4:21" ht="12.75">
      <c r="D936" s="17"/>
      <c r="F936" s="17"/>
      <c r="G936" s="17"/>
      <c r="I936" s="17"/>
      <c r="L936" s="17"/>
      <c r="M936" s="17"/>
      <c r="N936" s="17"/>
      <c r="O936" s="17"/>
      <c r="R936" s="17"/>
      <c r="S936" s="17"/>
      <c r="T936" s="17"/>
      <c r="U936" s="17"/>
    </row>
    <row r="937" spans="4:21" ht="12.75">
      <c r="D937" s="17"/>
      <c r="F937" s="17"/>
      <c r="G937" s="17"/>
      <c r="I937" s="17"/>
      <c r="L937" s="17"/>
      <c r="M937" s="17"/>
      <c r="N937" s="17"/>
      <c r="O937" s="17"/>
      <c r="R937" s="17"/>
      <c r="S937" s="17"/>
      <c r="T937" s="17"/>
      <c r="U937" s="17"/>
    </row>
    <row r="938" spans="4:21" ht="12.75">
      <c r="D938" s="17"/>
      <c r="F938" s="17"/>
      <c r="G938" s="17"/>
      <c r="I938" s="17"/>
      <c r="L938" s="17"/>
      <c r="M938" s="17"/>
      <c r="N938" s="17"/>
      <c r="O938" s="17"/>
      <c r="R938" s="17"/>
      <c r="S938" s="17"/>
      <c r="T938" s="17"/>
      <c r="U938" s="17"/>
    </row>
    <row r="939" spans="4:21" ht="12.75">
      <c r="D939" s="17"/>
      <c r="F939" s="17"/>
      <c r="G939" s="17"/>
      <c r="I939" s="17"/>
      <c r="L939" s="17"/>
      <c r="M939" s="17"/>
      <c r="N939" s="17"/>
      <c r="O939" s="17"/>
      <c r="R939" s="17"/>
      <c r="S939" s="17"/>
      <c r="T939" s="17"/>
      <c r="U939" s="17"/>
    </row>
    <row r="940" spans="4:21" ht="12.75">
      <c r="D940" s="17"/>
      <c r="F940" s="17"/>
      <c r="G940" s="17"/>
      <c r="I940" s="17"/>
      <c r="L940" s="17"/>
      <c r="M940" s="17"/>
      <c r="N940" s="17"/>
      <c r="O940" s="17"/>
      <c r="R940" s="17"/>
      <c r="S940" s="17"/>
      <c r="T940" s="17"/>
      <c r="U940" s="17"/>
    </row>
    <row r="941" spans="4:21" ht="12.75">
      <c r="D941" s="17"/>
      <c r="F941" s="17"/>
      <c r="G941" s="17"/>
      <c r="I941" s="17"/>
      <c r="L941" s="17"/>
      <c r="M941" s="17"/>
      <c r="N941" s="17"/>
      <c r="O941" s="17"/>
      <c r="R941" s="17"/>
      <c r="S941" s="17"/>
      <c r="T941" s="17"/>
      <c r="U941" s="17"/>
    </row>
    <row r="942" spans="4:21" ht="12.75">
      <c r="D942" s="17"/>
      <c r="F942" s="17"/>
      <c r="G942" s="17"/>
      <c r="I942" s="17"/>
      <c r="L942" s="17"/>
      <c r="M942" s="17"/>
      <c r="N942" s="17"/>
      <c r="O942" s="17"/>
      <c r="R942" s="17"/>
      <c r="S942" s="17"/>
      <c r="T942" s="17"/>
      <c r="U942" s="17"/>
    </row>
    <row r="943" spans="4:21" ht="12.75">
      <c r="D943" s="17"/>
      <c r="F943" s="17"/>
      <c r="G943" s="17"/>
      <c r="I943" s="17"/>
      <c r="L943" s="17"/>
      <c r="M943" s="17"/>
      <c r="N943" s="17"/>
      <c r="O943" s="17"/>
      <c r="R943" s="17"/>
      <c r="S943" s="17"/>
      <c r="T943" s="17"/>
      <c r="U943" s="17"/>
    </row>
    <row r="944" spans="4:21" ht="12.75">
      <c r="D944" s="17"/>
      <c r="F944" s="17"/>
      <c r="G944" s="17"/>
      <c r="I944" s="17"/>
      <c r="L944" s="17"/>
      <c r="M944" s="17"/>
      <c r="N944" s="17"/>
      <c r="O944" s="17"/>
      <c r="R944" s="17"/>
      <c r="S944" s="17"/>
      <c r="T944" s="17"/>
      <c r="U944" s="17"/>
    </row>
    <row r="945" spans="4:21" ht="12.75">
      <c r="D945" s="17"/>
      <c r="F945" s="17"/>
      <c r="G945" s="17"/>
      <c r="I945" s="17"/>
      <c r="L945" s="17"/>
      <c r="M945" s="17"/>
      <c r="N945" s="17"/>
      <c r="O945" s="17"/>
      <c r="R945" s="17"/>
      <c r="S945" s="17"/>
      <c r="T945" s="17"/>
      <c r="U945" s="17"/>
    </row>
    <row r="946" spans="4:21" ht="12.75">
      <c r="D946" s="17"/>
      <c r="F946" s="17"/>
      <c r="G946" s="17"/>
      <c r="I946" s="17"/>
      <c r="L946" s="17"/>
      <c r="M946" s="17"/>
      <c r="N946" s="17"/>
      <c r="O946" s="17"/>
      <c r="R946" s="17"/>
      <c r="S946" s="17"/>
      <c r="T946" s="17"/>
      <c r="U946" s="17"/>
    </row>
    <row r="947" spans="4:21" ht="12.75">
      <c r="D947" s="17"/>
      <c r="F947" s="17"/>
      <c r="G947" s="17"/>
      <c r="I947" s="17"/>
      <c r="L947" s="17"/>
      <c r="M947" s="17"/>
      <c r="N947" s="17"/>
      <c r="O947" s="17"/>
      <c r="R947" s="17"/>
      <c r="S947" s="17"/>
      <c r="T947" s="17"/>
      <c r="U947" s="17"/>
    </row>
    <row r="948" spans="4:21" ht="12.75">
      <c r="D948" s="17"/>
      <c r="F948" s="17"/>
      <c r="G948" s="17"/>
      <c r="I948" s="17"/>
      <c r="L948" s="17"/>
      <c r="M948" s="17"/>
      <c r="N948" s="17"/>
      <c r="O948" s="17"/>
      <c r="R948" s="17"/>
      <c r="S948" s="17"/>
      <c r="T948" s="17"/>
      <c r="U948" s="17"/>
    </row>
    <row r="949" spans="4:21" ht="12.75">
      <c r="D949" s="17"/>
      <c r="F949" s="17"/>
      <c r="G949" s="17"/>
      <c r="I949" s="17"/>
      <c r="L949" s="17"/>
      <c r="M949" s="17"/>
      <c r="N949" s="17"/>
      <c r="O949" s="17"/>
      <c r="R949" s="17"/>
      <c r="S949" s="17"/>
      <c r="T949" s="17"/>
      <c r="U949" s="17"/>
    </row>
    <row r="950" spans="4:21" ht="12.75">
      <c r="D950" s="17"/>
      <c r="F950" s="17"/>
      <c r="G950" s="17"/>
      <c r="I950" s="17"/>
      <c r="L950" s="17"/>
      <c r="M950" s="17"/>
      <c r="N950" s="17"/>
      <c r="O950" s="17"/>
      <c r="R950" s="17"/>
      <c r="S950" s="17"/>
      <c r="T950" s="17"/>
      <c r="U950" s="17"/>
    </row>
    <row r="951" spans="4:21" ht="12.75">
      <c r="D951" s="17"/>
      <c r="F951" s="17"/>
      <c r="G951" s="17"/>
      <c r="I951" s="17"/>
      <c r="L951" s="17"/>
      <c r="M951" s="17"/>
      <c r="N951" s="17"/>
      <c r="O951" s="17"/>
      <c r="R951" s="17"/>
      <c r="S951" s="17"/>
      <c r="T951" s="17"/>
      <c r="U951" s="17"/>
    </row>
    <row r="952" spans="4:21" ht="12.75">
      <c r="D952" s="17"/>
      <c r="F952" s="17"/>
      <c r="G952" s="17"/>
      <c r="I952" s="17"/>
      <c r="L952" s="17"/>
      <c r="M952" s="17"/>
      <c r="N952" s="17"/>
      <c r="O952" s="17"/>
      <c r="R952" s="17"/>
      <c r="S952" s="17"/>
      <c r="T952" s="17"/>
      <c r="U952" s="17"/>
    </row>
    <row r="953" spans="4:21" ht="12.75">
      <c r="D953" s="17"/>
      <c r="F953" s="17"/>
      <c r="G953" s="17"/>
      <c r="I953" s="17"/>
      <c r="L953" s="17"/>
      <c r="M953" s="17"/>
      <c r="N953" s="17"/>
      <c r="O953" s="17"/>
      <c r="R953" s="17"/>
      <c r="S953" s="17"/>
      <c r="T953" s="17"/>
      <c r="U953" s="17"/>
    </row>
    <row r="954" spans="4:21" ht="12.75">
      <c r="D954" s="17"/>
      <c r="F954" s="17"/>
      <c r="G954" s="17"/>
      <c r="I954" s="17"/>
      <c r="L954" s="17"/>
      <c r="M954" s="17"/>
      <c r="N954" s="17"/>
      <c r="O954" s="17"/>
      <c r="R954" s="17"/>
      <c r="S954" s="17"/>
      <c r="T954" s="17"/>
      <c r="U954" s="17"/>
    </row>
    <row r="955" spans="4:21" ht="12.75">
      <c r="D955" s="17"/>
      <c r="F955" s="17"/>
      <c r="G955" s="17"/>
      <c r="I955" s="17"/>
      <c r="L955" s="17"/>
      <c r="M955" s="17"/>
      <c r="N955" s="17"/>
      <c r="O955" s="17"/>
      <c r="R955" s="17"/>
      <c r="S955" s="17"/>
      <c r="T955" s="17"/>
      <c r="U955" s="17"/>
    </row>
    <row r="956" spans="4:21" ht="12.75">
      <c r="D956" s="17"/>
      <c r="F956" s="17"/>
      <c r="G956" s="17"/>
      <c r="I956" s="17"/>
      <c r="L956" s="17"/>
      <c r="M956" s="17"/>
      <c r="N956" s="17"/>
      <c r="O956" s="17"/>
      <c r="R956" s="17"/>
      <c r="S956" s="17"/>
      <c r="T956" s="17"/>
      <c r="U956" s="17"/>
    </row>
    <row r="957" spans="4:21" ht="12.75">
      <c r="D957" s="17"/>
      <c r="F957" s="17"/>
      <c r="G957" s="17"/>
      <c r="I957" s="17"/>
      <c r="L957" s="17"/>
      <c r="M957" s="17"/>
      <c r="N957" s="17"/>
      <c r="O957" s="17"/>
      <c r="R957" s="17"/>
      <c r="S957" s="17"/>
      <c r="T957" s="17"/>
      <c r="U957" s="17"/>
    </row>
    <row r="958" spans="4:21" ht="12.75">
      <c r="D958" s="17"/>
      <c r="F958" s="17"/>
      <c r="G958" s="17"/>
      <c r="I958" s="17"/>
      <c r="L958" s="17"/>
      <c r="M958" s="17"/>
      <c r="N958" s="17"/>
      <c r="O958" s="17"/>
      <c r="R958" s="17"/>
      <c r="S958" s="17"/>
      <c r="T958" s="17"/>
      <c r="U958" s="17"/>
    </row>
    <row r="959" spans="4:21" ht="12.75">
      <c r="D959" s="17"/>
      <c r="F959" s="17"/>
      <c r="G959" s="17"/>
      <c r="I959" s="17"/>
      <c r="L959" s="17"/>
      <c r="M959" s="17"/>
      <c r="N959" s="17"/>
      <c r="O959" s="17"/>
      <c r="R959" s="17"/>
      <c r="S959" s="17"/>
      <c r="T959" s="17"/>
      <c r="U959" s="17"/>
    </row>
    <row r="960" spans="4:21" ht="12.75">
      <c r="D960" s="17"/>
      <c r="F960" s="17"/>
      <c r="G960" s="17"/>
      <c r="I960" s="17"/>
      <c r="L960" s="17"/>
      <c r="M960" s="17"/>
      <c r="N960" s="17"/>
      <c r="O960" s="17"/>
      <c r="R960" s="17"/>
      <c r="S960" s="17"/>
      <c r="T960" s="17"/>
      <c r="U960" s="17"/>
    </row>
    <row r="961" spans="4:21" ht="12.75">
      <c r="D961" s="17"/>
      <c r="F961" s="17"/>
      <c r="G961" s="17"/>
      <c r="I961" s="17"/>
      <c r="L961" s="17"/>
      <c r="M961" s="17"/>
      <c r="N961" s="17"/>
      <c r="O961" s="17"/>
      <c r="R961" s="17"/>
      <c r="S961" s="17"/>
      <c r="T961" s="17"/>
      <c r="U961" s="17"/>
    </row>
    <row r="962" spans="4:21" ht="12.75">
      <c r="D962" s="17"/>
      <c r="F962" s="17"/>
      <c r="G962" s="17"/>
      <c r="I962" s="17"/>
      <c r="L962" s="17"/>
      <c r="M962" s="17"/>
      <c r="N962" s="17"/>
      <c r="O962" s="17"/>
      <c r="R962" s="17"/>
      <c r="S962" s="17"/>
      <c r="T962" s="17"/>
      <c r="U962" s="17"/>
    </row>
    <row r="963" spans="4:21" ht="12.75">
      <c r="D963" s="17"/>
      <c r="F963" s="17"/>
      <c r="G963" s="17"/>
      <c r="I963" s="17"/>
      <c r="L963" s="17"/>
      <c r="M963" s="17"/>
      <c r="N963" s="17"/>
      <c r="O963" s="17"/>
      <c r="R963" s="17"/>
      <c r="S963" s="17"/>
      <c r="T963" s="17"/>
      <c r="U963" s="17"/>
    </row>
    <row r="964" spans="4:21" ht="12.75">
      <c r="D964" s="17"/>
      <c r="F964" s="17"/>
      <c r="G964" s="17"/>
      <c r="I964" s="17"/>
      <c r="L964" s="17"/>
      <c r="M964" s="17"/>
      <c r="N964" s="17"/>
      <c r="O964" s="17"/>
      <c r="R964" s="17"/>
      <c r="S964" s="17"/>
      <c r="T964" s="17"/>
      <c r="U964" s="17"/>
    </row>
    <row r="965" spans="4:21" ht="12.75">
      <c r="D965" s="17"/>
      <c r="F965" s="17"/>
      <c r="G965" s="17"/>
      <c r="I965" s="17"/>
      <c r="L965" s="17"/>
      <c r="M965" s="17"/>
      <c r="N965" s="17"/>
      <c r="O965" s="17"/>
      <c r="R965" s="17"/>
      <c r="S965" s="17"/>
      <c r="T965" s="17"/>
      <c r="U965" s="17"/>
    </row>
    <row r="966" spans="4:21" ht="12.75">
      <c r="D966" s="17"/>
      <c r="F966" s="17"/>
      <c r="G966" s="17"/>
      <c r="I966" s="17"/>
      <c r="L966" s="17"/>
      <c r="M966" s="17"/>
      <c r="N966" s="17"/>
      <c r="O966" s="17"/>
      <c r="R966" s="17"/>
      <c r="S966" s="17"/>
      <c r="T966" s="17"/>
      <c r="U966" s="17"/>
    </row>
    <row r="967" spans="4:21" ht="12.75">
      <c r="D967" s="17"/>
      <c r="F967" s="17"/>
      <c r="G967" s="17"/>
      <c r="I967" s="17"/>
      <c r="L967" s="17"/>
      <c r="M967" s="17"/>
      <c r="N967" s="17"/>
      <c r="O967" s="17"/>
      <c r="R967" s="17"/>
      <c r="S967" s="17"/>
      <c r="T967" s="17"/>
      <c r="U967" s="17"/>
    </row>
    <row r="968" spans="4:21" ht="12.75">
      <c r="D968" s="17"/>
      <c r="F968" s="17"/>
      <c r="G968" s="17"/>
      <c r="I968" s="17"/>
      <c r="L968" s="17"/>
      <c r="M968" s="17"/>
      <c r="N968" s="17"/>
      <c r="O968" s="17"/>
      <c r="R968" s="17"/>
      <c r="S968" s="17"/>
      <c r="T968" s="17"/>
      <c r="U968" s="17"/>
    </row>
    <row r="969" spans="4:21" ht="12.75">
      <c r="D969" s="17"/>
      <c r="F969" s="17"/>
      <c r="G969" s="17"/>
      <c r="I969" s="17"/>
      <c r="L969" s="17"/>
      <c r="M969" s="17"/>
      <c r="N969" s="17"/>
      <c r="O969" s="17"/>
      <c r="R969" s="17"/>
      <c r="S969" s="17"/>
      <c r="T969" s="17"/>
      <c r="U969" s="17"/>
    </row>
    <row r="970" spans="4:21" ht="12.75">
      <c r="D970" s="17"/>
      <c r="F970" s="17"/>
      <c r="G970" s="17"/>
      <c r="I970" s="17"/>
      <c r="L970" s="17"/>
      <c r="M970" s="17"/>
      <c r="N970" s="17"/>
      <c r="O970" s="17"/>
      <c r="R970" s="17"/>
      <c r="S970" s="17"/>
      <c r="T970" s="17"/>
      <c r="U970" s="17"/>
    </row>
    <row r="971" spans="4:21" ht="12.75">
      <c r="D971" s="17"/>
      <c r="F971" s="17"/>
      <c r="G971" s="17"/>
      <c r="I971" s="17"/>
      <c r="L971" s="17"/>
      <c r="M971" s="17"/>
      <c r="N971" s="17"/>
      <c r="O971" s="17"/>
      <c r="R971" s="17"/>
      <c r="S971" s="17"/>
      <c r="T971" s="17"/>
      <c r="U971" s="17"/>
    </row>
    <row r="972" spans="4:21" ht="12.75">
      <c r="D972" s="17"/>
      <c r="F972" s="17"/>
      <c r="G972" s="17"/>
      <c r="I972" s="17"/>
      <c r="L972" s="17"/>
      <c r="M972" s="17"/>
      <c r="N972" s="17"/>
      <c r="O972" s="17"/>
      <c r="R972" s="17"/>
      <c r="S972" s="17"/>
      <c r="T972" s="17"/>
      <c r="U972" s="17"/>
    </row>
    <row r="973" spans="4:21" ht="12.75">
      <c r="D973" s="17"/>
      <c r="F973" s="17"/>
      <c r="G973" s="17"/>
      <c r="I973" s="17"/>
      <c r="L973" s="17"/>
      <c r="M973" s="17"/>
      <c r="N973" s="17"/>
      <c r="O973" s="17"/>
      <c r="R973" s="17"/>
      <c r="S973" s="17"/>
      <c r="T973" s="17"/>
      <c r="U973" s="17"/>
    </row>
    <row r="974" spans="4:21" ht="12.75">
      <c r="D974" s="17"/>
      <c r="F974" s="17"/>
      <c r="G974" s="17"/>
      <c r="I974" s="17"/>
      <c r="L974" s="17"/>
      <c r="M974" s="17"/>
      <c r="N974" s="17"/>
      <c r="O974" s="17"/>
      <c r="R974" s="17"/>
      <c r="S974" s="17"/>
      <c r="T974" s="17"/>
      <c r="U974" s="17"/>
    </row>
    <row r="975" spans="4:21" ht="12.75">
      <c r="D975" s="17"/>
      <c r="F975" s="17"/>
      <c r="G975" s="17"/>
      <c r="I975" s="17"/>
      <c r="L975" s="17"/>
      <c r="M975" s="17"/>
      <c r="N975" s="17"/>
      <c r="O975" s="17"/>
      <c r="R975" s="17"/>
      <c r="S975" s="17"/>
      <c r="T975" s="17"/>
      <c r="U975" s="17"/>
    </row>
    <row r="976" spans="4:21" ht="12.75">
      <c r="D976" s="17"/>
      <c r="F976" s="17"/>
      <c r="G976" s="17"/>
      <c r="I976" s="17"/>
      <c r="L976" s="17"/>
      <c r="M976" s="17"/>
      <c r="N976" s="17"/>
      <c r="O976" s="17"/>
      <c r="R976" s="17"/>
      <c r="S976" s="17"/>
      <c r="T976" s="17"/>
      <c r="U976" s="17"/>
    </row>
    <row r="977" spans="4:21" ht="12.75">
      <c r="D977" s="17"/>
      <c r="F977" s="17"/>
      <c r="G977" s="17"/>
      <c r="I977" s="17"/>
      <c r="L977" s="17"/>
      <c r="M977" s="17"/>
      <c r="N977" s="17"/>
      <c r="O977" s="17"/>
      <c r="R977" s="17"/>
      <c r="S977" s="17"/>
      <c r="T977" s="17"/>
      <c r="U977" s="17"/>
    </row>
    <row r="978" spans="4:21" ht="12.75">
      <c r="D978" s="17"/>
      <c r="F978" s="17"/>
      <c r="G978" s="17"/>
      <c r="I978" s="17"/>
      <c r="L978" s="17"/>
      <c r="M978" s="17"/>
      <c r="N978" s="17"/>
      <c r="O978" s="17"/>
      <c r="R978" s="17"/>
      <c r="S978" s="17"/>
      <c r="T978" s="17"/>
      <c r="U978" s="17"/>
    </row>
    <row r="979" spans="4:21" ht="12.75">
      <c r="D979" s="17"/>
      <c r="F979" s="17"/>
      <c r="G979" s="17"/>
      <c r="I979" s="17"/>
      <c r="L979" s="17"/>
      <c r="M979" s="17"/>
      <c r="N979" s="17"/>
      <c r="O979" s="17"/>
      <c r="R979" s="17"/>
      <c r="S979" s="17"/>
      <c r="T979" s="17"/>
      <c r="U979" s="17"/>
    </row>
    <row r="980" spans="4:21" ht="12.75">
      <c r="D980" s="17"/>
      <c r="F980" s="17"/>
      <c r="G980" s="17"/>
      <c r="I980" s="17"/>
      <c r="L980" s="17"/>
      <c r="M980" s="17"/>
      <c r="N980" s="17"/>
      <c r="O980" s="17"/>
      <c r="R980" s="17"/>
      <c r="S980" s="17"/>
      <c r="T980" s="17"/>
      <c r="U980" s="17"/>
    </row>
    <row r="981" spans="4:21" ht="12.75">
      <c r="D981" s="17"/>
      <c r="F981" s="17"/>
      <c r="G981" s="17"/>
      <c r="I981" s="17"/>
      <c r="L981" s="17"/>
      <c r="M981" s="17"/>
      <c r="N981" s="17"/>
      <c r="O981" s="17"/>
      <c r="R981" s="17"/>
      <c r="S981" s="17"/>
      <c r="T981" s="17"/>
      <c r="U981" s="17"/>
    </row>
    <row r="982" spans="4:21" ht="12.75">
      <c r="D982" s="17"/>
      <c r="F982" s="17"/>
      <c r="G982" s="17"/>
      <c r="I982" s="17"/>
      <c r="L982" s="17"/>
      <c r="M982" s="17"/>
      <c r="N982" s="17"/>
      <c r="O982" s="17"/>
      <c r="R982" s="17"/>
      <c r="S982" s="17"/>
      <c r="T982" s="17"/>
      <c r="U982" s="17"/>
    </row>
    <row r="983" spans="4:21" ht="12.75">
      <c r="D983" s="17"/>
      <c r="F983" s="17"/>
      <c r="G983" s="17"/>
      <c r="I983" s="17"/>
      <c r="L983" s="17"/>
      <c r="M983" s="17"/>
      <c r="N983" s="17"/>
      <c r="O983" s="17"/>
      <c r="R983" s="17"/>
      <c r="S983" s="17"/>
      <c r="T983" s="17"/>
      <c r="U983" s="17"/>
    </row>
    <row r="984" spans="4:21" ht="12.75">
      <c r="D984" s="17"/>
      <c r="F984" s="17"/>
      <c r="G984" s="17"/>
      <c r="I984" s="17"/>
      <c r="L984" s="17"/>
      <c r="M984" s="17"/>
      <c r="N984" s="17"/>
      <c r="O984" s="17"/>
      <c r="R984" s="17"/>
      <c r="S984" s="17"/>
      <c r="T984" s="17"/>
      <c r="U984" s="17"/>
    </row>
    <row r="985" spans="4:21" ht="12.75">
      <c r="D985" s="17"/>
      <c r="F985" s="17"/>
      <c r="G985" s="17"/>
      <c r="I985" s="17"/>
      <c r="L985" s="17"/>
      <c r="M985" s="17"/>
      <c r="N985" s="17"/>
      <c r="O985" s="17"/>
      <c r="R985" s="17"/>
      <c r="S985" s="17"/>
      <c r="T985" s="17"/>
      <c r="U985" s="17"/>
    </row>
    <row r="986" spans="4:21" ht="12.75">
      <c r="D986" s="17"/>
      <c r="F986" s="17"/>
      <c r="G986" s="17"/>
      <c r="I986" s="17"/>
      <c r="L986" s="17"/>
      <c r="M986" s="17"/>
      <c r="N986" s="17"/>
      <c r="O986" s="17"/>
      <c r="R986" s="17"/>
      <c r="S986" s="17"/>
      <c r="T986" s="17"/>
      <c r="U986" s="17"/>
    </row>
    <row r="987" spans="4:21" ht="12.75">
      <c r="D987" s="17"/>
      <c r="F987" s="17"/>
      <c r="G987" s="17"/>
      <c r="I987" s="17"/>
      <c r="L987" s="17"/>
      <c r="M987" s="17"/>
      <c r="N987" s="17"/>
      <c r="O987" s="17"/>
      <c r="R987" s="17"/>
      <c r="S987" s="17"/>
      <c r="T987" s="17"/>
      <c r="U987" s="17"/>
    </row>
    <row r="988" spans="4:21" ht="12.75">
      <c r="D988" s="17"/>
      <c r="F988" s="17"/>
      <c r="G988" s="17"/>
      <c r="I988" s="17"/>
      <c r="L988" s="17"/>
      <c r="M988" s="17"/>
      <c r="N988" s="17"/>
      <c r="O988" s="17"/>
      <c r="R988" s="17"/>
      <c r="S988" s="17"/>
      <c r="T988" s="17"/>
      <c r="U988" s="17"/>
    </row>
    <row r="989" spans="4:21" ht="12.75">
      <c r="D989" s="17"/>
      <c r="F989" s="17"/>
      <c r="G989" s="17"/>
      <c r="I989" s="17"/>
      <c r="L989" s="17"/>
      <c r="M989" s="17"/>
      <c r="N989" s="17"/>
      <c r="O989" s="17"/>
      <c r="R989" s="17"/>
      <c r="S989" s="17"/>
      <c r="T989" s="17"/>
      <c r="U989" s="17"/>
    </row>
    <row r="990" spans="4:21" ht="12.75">
      <c r="D990" s="17"/>
      <c r="F990" s="17"/>
      <c r="G990" s="17"/>
      <c r="I990" s="17"/>
      <c r="L990" s="17"/>
      <c r="M990" s="17"/>
      <c r="N990" s="17"/>
      <c r="O990" s="17"/>
      <c r="R990" s="17"/>
      <c r="S990" s="17"/>
      <c r="T990" s="17"/>
      <c r="U990" s="17"/>
    </row>
    <row r="991" spans="4:21" ht="12.75">
      <c r="D991" s="17"/>
      <c r="F991" s="17"/>
      <c r="G991" s="17"/>
      <c r="I991" s="17"/>
      <c r="L991" s="17"/>
      <c r="M991" s="17"/>
      <c r="N991" s="17"/>
      <c r="O991" s="17"/>
      <c r="R991" s="17"/>
      <c r="S991" s="17"/>
      <c r="T991" s="17"/>
      <c r="U991" s="17"/>
    </row>
    <row r="992" spans="4:21" ht="12.75">
      <c r="D992" s="17"/>
      <c r="F992" s="17"/>
      <c r="G992" s="17"/>
      <c r="I992" s="17"/>
      <c r="L992" s="17"/>
      <c r="M992" s="17"/>
      <c r="N992" s="17"/>
      <c r="O992" s="17"/>
      <c r="R992" s="17"/>
      <c r="S992" s="17"/>
      <c r="T992" s="17"/>
      <c r="U992" s="17"/>
    </row>
    <row r="993" spans="4:21" ht="12.75">
      <c r="D993" s="17"/>
      <c r="F993" s="17"/>
      <c r="G993" s="17"/>
      <c r="I993" s="17"/>
      <c r="L993" s="17"/>
      <c r="M993" s="17"/>
      <c r="N993" s="17"/>
      <c r="O993" s="17"/>
      <c r="R993" s="17"/>
      <c r="S993" s="17"/>
      <c r="T993" s="17"/>
      <c r="U993" s="17"/>
    </row>
    <row r="994" spans="4:21" ht="12.75">
      <c r="D994" s="17"/>
      <c r="F994" s="17"/>
      <c r="G994" s="17"/>
      <c r="I994" s="17"/>
      <c r="L994" s="17"/>
      <c r="M994" s="17"/>
      <c r="N994" s="17"/>
      <c r="O994" s="17"/>
      <c r="R994" s="17"/>
      <c r="S994" s="17"/>
      <c r="T994" s="17"/>
      <c r="U994" s="17"/>
    </row>
    <row r="995" spans="4:21" ht="12.75">
      <c r="D995" s="17"/>
      <c r="F995" s="17"/>
      <c r="G995" s="17"/>
      <c r="I995" s="17"/>
      <c r="L995" s="17"/>
      <c r="M995" s="17"/>
      <c r="N995" s="17"/>
      <c r="O995" s="17"/>
      <c r="R995" s="17"/>
      <c r="S995" s="17"/>
      <c r="T995" s="17"/>
      <c r="U995" s="17"/>
    </row>
    <row r="996" spans="4:21" ht="12.75">
      <c r="D996" s="17"/>
      <c r="F996" s="17"/>
      <c r="G996" s="17"/>
      <c r="I996" s="17"/>
      <c r="L996" s="17"/>
      <c r="M996" s="17"/>
      <c r="N996" s="17"/>
      <c r="O996" s="17"/>
      <c r="R996" s="17"/>
      <c r="S996" s="17"/>
      <c r="T996" s="17"/>
      <c r="U996" s="17"/>
    </row>
    <row r="997" spans="4:21" ht="12.75">
      <c r="D997" s="17"/>
      <c r="F997" s="17"/>
      <c r="G997" s="17"/>
      <c r="I997" s="17"/>
      <c r="L997" s="17"/>
      <c r="M997" s="17"/>
      <c r="N997" s="17"/>
      <c r="O997" s="17"/>
      <c r="R997" s="17"/>
      <c r="S997" s="17"/>
      <c r="T997" s="17"/>
      <c r="U997" s="17"/>
    </row>
    <row r="998" spans="4:21" ht="12.75">
      <c r="D998" s="17"/>
      <c r="F998" s="17"/>
      <c r="G998" s="17"/>
      <c r="I998" s="17"/>
      <c r="L998" s="17"/>
      <c r="M998" s="17"/>
      <c r="N998" s="17"/>
      <c r="O998" s="17"/>
      <c r="R998" s="17"/>
      <c r="S998" s="17"/>
      <c r="T998" s="17"/>
      <c r="U998" s="17"/>
    </row>
    <row r="999" spans="4:21" ht="12.75">
      <c r="D999" s="17"/>
      <c r="F999" s="17"/>
      <c r="G999" s="17"/>
      <c r="I999" s="17"/>
      <c r="L999" s="17"/>
      <c r="M999" s="17"/>
      <c r="N999" s="17"/>
      <c r="O999" s="17"/>
      <c r="R999" s="17"/>
      <c r="S999" s="17"/>
      <c r="T999" s="17"/>
      <c r="U999" s="17"/>
    </row>
    <row r="1000" spans="4:21" ht="12.75">
      <c r="D1000" s="17"/>
      <c r="F1000" s="17"/>
      <c r="G1000" s="17"/>
      <c r="I1000" s="17"/>
      <c r="L1000" s="17"/>
      <c r="M1000" s="17"/>
      <c r="N1000" s="17"/>
      <c r="O1000" s="17"/>
      <c r="R1000" s="17"/>
      <c r="S1000" s="17"/>
      <c r="T1000" s="17"/>
      <c r="U1000" s="17"/>
    </row>
    <row r="1001" spans="4:21" ht="12.75">
      <c r="D1001" s="17"/>
      <c r="F1001" s="17"/>
      <c r="G1001" s="17"/>
      <c r="I1001" s="17"/>
      <c r="L1001" s="17"/>
      <c r="M1001" s="17"/>
      <c r="N1001" s="17"/>
      <c r="O1001" s="17"/>
      <c r="R1001" s="17"/>
      <c r="S1001" s="17"/>
      <c r="T1001" s="17"/>
      <c r="U1001" s="17"/>
    </row>
    <row r="1002" spans="4:21" ht="12.75">
      <c r="D1002" s="17"/>
      <c r="F1002" s="17"/>
      <c r="G1002" s="17"/>
      <c r="I1002" s="17"/>
      <c r="L1002" s="17"/>
      <c r="M1002" s="17"/>
      <c r="N1002" s="17"/>
      <c r="O1002" s="17"/>
      <c r="R1002" s="17"/>
      <c r="S1002" s="17"/>
      <c r="T1002" s="17"/>
      <c r="U1002" s="17"/>
    </row>
    <row r="1003" spans="4:21" ht="12.75">
      <c r="D1003" s="17"/>
      <c r="F1003" s="17"/>
      <c r="G1003" s="17"/>
      <c r="I1003" s="17"/>
      <c r="L1003" s="17"/>
      <c r="M1003" s="17"/>
      <c r="N1003" s="17"/>
      <c r="O1003" s="17"/>
      <c r="R1003" s="17"/>
      <c r="S1003" s="17"/>
      <c r="T1003" s="17"/>
      <c r="U1003" s="17"/>
    </row>
    <row r="1004" spans="4:21" ht="12.75">
      <c r="D1004" s="17"/>
      <c r="F1004" s="17"/>
      <c r="G1004" s="17"/>
      <c r="I1004" s="17"/>
      <c r="L1004" s="17"/>
      <c r="M1004" s="17"/>
      <c r="N1004" s="17"/>
      <c r="O1004" s="17"/>
      <c r="R1004" s="17"/>
      <c r="S1004" s="17"/>
      <c r="T1004" s="17"/>
      <c r="U1004" s="17"/>
    </row>
    <row r="1005" spans="4:21" ht="12.75">
      <c r="D1005" s="17"/>
      <c r="F1005" s="17"/>
      <c r="G1005" s="17"/>
      <c r="I1005" s="17"/>
      <c r="L1005" s="17"/>
      <c r="M1005" s="17"/>
      <c r="N1005" s="17"/>
      <c r="O1005" s="17"/>
      <c r="R1005" s="17"/>
      <c r="S1005" s="17"/>
      <c r="T1005" s="17"/>
      <c r="U1005" s="17"/>
    </row>
    <row r="1006" spans="4:21" ht="12.75">
      <c r="D1006" s="17"/>
      <c r="F1006" s="17"/>
      <c r="G1006" s="17"/>
      <c r="I1006" s="17"/>
      <c r="L1006" s="17"/>
      <c r="M1006" s="17"/>
      <c r="N1006" s="17"/>
      <c r="O1006" s="17"/>
      <c r="R1006" s="17"/>
      <c r="S1006" s="17"/>
      <c r="T1006" s="17"/>
      <c r="U1006" s="17"/>
    </row>
    <row r="1007" spans="4:21" ht="12.75">
      <c r="D1007" s="17"/>
      <c r="F1007" s="17"/>
      <c r="G1007" s="17"/>
      <c r="I1007" s="17"/>
      <c r="L1007" s="17"/>
      <c r="M1007" s="17"/>
      <c r="N1007" s="17"/>
      <c r="O1007" s="17"/>
      <c r="R1007" s="17"/>
      <c r="S1007" s="17"/>
      <c r="T1007" s="17"/>
      <c r="U1007" s="17"/>
    </row>
    <row r="1008" spans="4:21" ht="12.75">
      <c r="D1008" s="17"/>
      <c r="F1008" s="17"/>
      <c r="G1008" s="17"/>
      <c r="I1008" s="17"/>
      <c r="L1008" s="17"/>
      <c r="M1008" s="17"/>
      <c r="N1008" s="17"/>
      <c r="O1008" s="17"/>
      <c r="R1008" s="17"/>
      <c r="S1008" s="17"/>
      <c r="T1008" s="17"/>
      <c r="U1008" s="17"/>
    </row>
    <row r="1009" spans="4:21" ht="12.75">
      <c r="D1009" s="17"/>
      <c r="F1009" s="17"/>
      <c r="G1009" s="17"/>
      <c r="I1009" s="17"/>
      <c r="L1009" s="17"/>
      <c r="M1009" s="17"/>
      <c r="N1009" s="17"/>
      <c r="O1009" s="17"/>
      <c r="R1009" s="17"/>
      <c r="S1009" s="17"/>
      <c r="T1009" s="17"/>
      <c r="U1009" s="17"/>
    </row>
    <row r="1010" spans="4:21" ht="12.75">
      <c r="D1010" s="17"/>
      <c r="F1010" s="17"/>
      <c r="G1010" s="17"/>
      <c r="I1010" s="17"/>
      <c r="L1010" s="17"/>
      <c r="M1010" s="17"/>
      <c r="N1010" s="17"/>
      <c r="O1010" s="17"/>
      <c r="R1010" s="17"/>
      <c r="S1010" s="17"/>
      <c r="T1010" s="17"/>
      <c r="U1010" s="17"/>
    </row>
    <row r="1011" spans="4:21" ht="12.75">
      <c r="D1011" s="17"/>
      <c r="F1011" s="17"/>
      <c r="G1011" s="17"/>
      <c r="I1011" s="17"/>
      <c r="L1011" s="17"/>
      <c r="M1011" s="17"/>
      <c r="N1011" s="17"/>
      <c r="O1011" s="17"/>
      <c r="R1011" s="17"/>
      <c r="S1011" s="17"/>
      <c r="T1011" s="17"/>
      <c r="U1011" s="17"/>
    </row>
    <row r="1012" spans="4:21" ht="12.75">
      <c r="D1012" s="17"/>
      <c r="F1012" s="17"/>
      <c r="G1012" s="17"/>
      <c r="I1012" s="17"/>
      <c r="L1012" s="17"/>
      <c r="M1012" s="17"/>
      <c r="N1012" s="17"/>
      <c r="O1012" s="17"/>
      <c r="R1012" s="17"/>
      <c r="S1012" s="17"/>
      <c r="T1012" s="17"/>
      <c r="U1012" s="17"/>
    </row>
    <row r="1013" spans="4:21" ht="12.75">
      <c r="D1013" s="17"/>
      <c r="F1013" s="17"/>
      <c r="G1013" s="17"/>
      <c r="I1013" s="17"/>
      <c r="L1013" s="17"/>
      <c r="M1013" s="17"/>
      <c r="N1013" s="17"/>
      <c r="O1013" s="17"/>
      <c r="R1013" s="17"/>
      <c r="S1013" s="17"/>
      <c r="T1013" s="17"/>
      <c r="U1013" s="17"/>
    </row>
    <row r="1014" spans="4:21" ht="12.75">
      <c r="D1014" s="17"/>
      <c r="F1014" s="17"/>
      <c r="G1014" s="17"/>
      <c r="I1014" s="17"/>
      <c r="L1014" s="17"/>
      <c r="M1014" s="17"/>
      <c r="N1014" s="17"/>
      <c r="O1014" s="17"/>
      <c r="R1014" s="17"/>
      <c r="S1014" s="17"/>
      <c r="T1014" s="17"/>
      <c r="U1014" s="17"/>
    </row>
    <row r="1015" spans="4:21" ht="12.75">
      <c r="D1015" s="17"/>
      <c r="F1015" s="17"/>
      <c r="G1015" s="17"/>
      <c r="I1015" s="17"/>
      <c r="L1015" s="17"/>
      <c r="M1015" s="17"/>
      <c r="N1015" s="17"/>
      <c r="O1015" s="17"/>
      <c r="R1015" s="17"/>
      <c r="S1015" s="17"/>
      <c r="T1015" s="17"/>
      <c r="U1015" s="17"/>
    </row>
    <row r="1016" spans="4:21" ht="12.75">
      <c r="D1016" s="17"/>
      <c r="F1016" s="17"/>
      <c r="G1016" s="17"/>
      <c r="I1016" s="17"/>
      <c r="L1016" s="17"/>
      <c r="M1016" s="17"/>
      <c r="N1016" s="17"/>
      <c r="O1016" s="17"/>
      <c r="R1016" s="17"/>
      <c r="S1016" s="17"/>
      <c r="T1016" s="17"/>
      <c r="U1016" s="17"/>
    </row>
    <row r="1017" spans="4:21" ht="12.75">
      <c r="D1017" s="17"/>
      <c r="F1017" s="17"/>
      <c r="G1017" s="17"/>
      <c r="I1017" s="17"/>
      <c r="L1017" s="17"/>
      <c r="M1017" s="17"/>
      <c r="N1017" s="17"/>
      <c r="O1017" s="17"/>
      <c r="R1017" s="17"/>
      <c r="S1017" s="17"/>
      <c r="T1017" s="17"/>
      <c r="U1017" s="17"/>
    </row>
    <row r="1018" spans="4:21" ht="12.75">
      <c r="D1018" s="17"/>
      <c r="F1018" s="17"/>
      <c r="G1018" s="17"/>
      <c r="I1018" s="17"/>
      <c r="L1018" s="17"/>
      <c r="M1018" s="17"/>
      <c r="N1018" s="17"/>
      <c r="O1018" s="17"/>
      <c r="R1018" s="17"/>
      <c r="S1018" s="17"/>
      <c r="T1018" s="17"/>
      <c r="U1018" s="17"/>
    </row>
    <row r="1019" spans="4:21" ht="12.75">
      <c r="D1019" s="17"/>
      <c r="F1019" s="17"/>
      <c r="G1019" s="17"/>
      <c r="I1019" s="17"/>
      <c r="L1019" s="17"/>
      <c r="M1019" s="17"/>
      <c r="N1019" s="17"/>
      <c r="O1019" s="17"/>
      <c r="R1019" s="17"/>
      <c r="S1019" s="17"/>
      <c r="T1019" s="17"/>
      <c r="U1019" s="17"/>
    </row>
    <row r="1020" spans="4:21" ht="12.75">
      <c r="D1020" s="17"/>
      <c r="F1020" s="17"/>
      <c r="G1020" s="17"/>
      <c r="I1020" s="17"/>
      <c r="L1020" s="17"/>
      <c r="M1020" s="17"/>
      <c r="N1020" s="17"/>
      <c r="O1020" s="17"/>
      <c r="R1020" s="17"/>
      <c r="S1020" s="17"/>
      <c r="T1020" s="17"/>
      <c r="U1020" s="17"/>
    </row>
    <row r="1021" spans="4:21" ht="12.75">
      <c r="D1021" s="17"/>
      <c r="F1021" s="17"/>
      <c r="G1021" s="17"/>
      <c r="I1021" s="17"/>
      <c r="L1021" s="17"/>
      <c r="M1021" s="17"/>
      <c r="N1021" s="17"/>
      <c r="O1021" s="17"/>
      <c r="R1021" s="17"/>
      <c r="S1021" s="17"/>
      <c r="T1021" s="17"/>
      <c r="U1021" s="17"/>
    </row>
    <row r="1022" spans="4:21" ht="12.75">
      <c r="D1022" s="17"/>
      <c r="F1022" s="17"/>
      <c r="G1022" s="17"/>
      <c r="I1022" s="17"/>
      <c r="L1022" s="17"/>
      <c r="M1022" s="17"/>
      <c r="N1022" s="17"/>
      <c r="O1022" s="17"/>
      <c r="R1022" s="17"/>
      <c r="S1022" s="17"/>
      <c r="T1022" s="17"/>
      <c r="U1022" s="17"/>
    </row>
    <row r="1023" spans="4:21" ht="12.75">
      <c r="D1023" s="17"/>
      <c r="F1023" s="17"/>
      <c r="G1023" s="17"/>
      <c r="I1023" s="17"/>
      <c r="L1023" s="17"/>
      <c r="M1023" s="17"/>
      <c r="N1023" s="17"/>
      <c r="O1023" s="17"/>
      <c r="R1023" s="17"/>
      <c r="S1023" s="17"/>
      <c r="T1023" s="17"/>
      <c r="U1023" s="17"/>
    </row>
    <row r="1024" spans="4:21" ht="12.75">
      <c r="D1024" s="17"/>
      <c r="F1024" s="17"/>
      <c r="G1024" s="17"/>
      <c r="I1024" s="17"/>
      <c r="L1024" s="17"/>
      <c r="M1024" s="17"/>
      <c r="N1024" s="17"/>
      <c r="O1024" s="17"/>
      <c r="R1024" s="17"/>
      <c r="S1024" s="17"/>
      <c r="T1024" s="17"/>
      <c r="U1024" s="17"/>
    </row>
    <row r="1025" spans="4:21" ht="12.75">
      <c r="D1025" s="17"/>
      <c r="F1025" s="17"/>
      <c r="G1025" s="17"/>
      <c r="I1025" s="17"/>
      <c r="L1025" s="17"/>
      <c r="M1025" s="17"/>
      <c r="N1025" s="17"/>
      <c r="O1025" s="17"/>
      <c r="R1025" s="17"/>
      <c r="S1025" s="17"/>
      <c r="T1025" s="17"/>
      <c r="U1025" s="17"/>
    </row>
    <row r="1026" spans="4:21" ht="12.75">
      <c r="D1026" s="17"/>
      <c r="F1026" s="17"/>
      <c r="G1026" s="17"/>
      <c r="I1026" s="17"/>
      <c r="L1026" s="17"/>
      <c r="M1026" s="17"/>
      <c r="N1026" s="17"/>
      <c r="O1026" s="17"/>
      <c r="R1026" s="17"/>
      <c r="S1026" s="17"/>
      <c r="T1026" s="17"/>
      <c r="U1026" s="17"/>
    </row>
    <row r="1027" spans="4:21" ht="12.75">
      <c r="D1027" s="17"/>
      <c r="F1027" s="17"/>
      <c r="G1027" s="17"/>
      <c r="I1027" s="17"/>
      <c r="L1027" s="17"/>
      <c r="M1027" s="17"/>
      <c r="N1027" s="17"/>
      <c r="O1027" s="17"/>
      <c r="R1027" s="17"/>
      <c r="S1027" s="17"/>
      <c r="T1027" s="17"/>
      <c r="U1027" s="17"/>
    </row>
    <row r="1028" spans="4:21" ht="12.75">
      <c r="D1028" s="17"/>
      <c r="F1028" s="17"/>
      <c r="G1028" s="17"/>
      <c r="I1028" s="17"/>
      <c r="L1028" s="17"/>
      <c r="M1028" s="17"/>
      <c r="N1028" s="17"/>
      <c r="O1028" s="17"/>
      <c r="R1028" s="17"/>
      <c r="S1028" s="17"/>
      <c r="T1028" s="17"/>
      <c r="U1028" s="17"/>
    </row>
    <row r="1029" spans="4:21" ht="12.75">
      <c r="D1029" s="17"/>
      <c r="F1029" s="17"/>
      <c r="G1029" s="17"/>
      <c r="I1029" s="17"/>
      <c r="L1029" s="17"/>
      <c r="M1029" s="17"/>
      <c r="N1029" s="17"/>
      <c r="O1029" s="17"/>
      <c r="R1029" s="17"/>
      <c r="S1029" s="17"/>
      <c r="T1029" s="17"/>
      <c r="U1029" s="17"/>
    </row>
    <row r="1030" spans="4:21" ht="12.75">
      <c r="D1030" s="17"/>
      <c r="F1030" s="17"/>
      <c r="G1030" s="17"/>
      <c r="I1030" s="17"/>
      <c r="L1030" s="17"/>
      <c r="M1030" s="17"/>
      <c r="N1030" s="17"/>
      <c r="O1030" s="17"/>
      <c r="R1030" s="17"/>
      <c r="S1030" s="17"/>
      <c r="T1030" s="17"/>
      <c r="U1030" s="17"/>
    </row>
    <row r="1031" spans="4:21" ht="12.75">
      <c r="D1031" s="17"/>
      <c r="F1031" s="17"/>
      <c r="G1031" s="17"/>
      <c r="I1031" s="17"/>
      <c r="L1031" s="17"/>
      <c r="M1031" s="17"/>
      <c r="N1031" s="17"/>
      <c r="O1031" s="17"/>
      <c r="R1031" s="17"/>
      <c r="S1031" s="17"/>
      <c r="T1031" s="17"/>
      <c r="U1031" s="17"/>
    </row>
    <row r="1032" spans="4:21" ht="12.75">
      <c r="D1032" s="17"/>
      <c r="F1032" s="17"/>
      <c r="G1032" s="17"/>
      <c r="I1032" s="17"/>
      <c r="L1032" s="17"/>
      <c r="M1032" s="17"/>
      <c r="N1032" s="17"/>
      <c r="O1032" s="17"/>
      <c r="R1032" s="17"/>
      <c r="S1032" s="17"/>
      <c r="T1032" s="17"/>
      <c r="U1032" s="17"/>
    </row>
    <row r="1033" spans="4:21" ht="12.75">
      <c r="D1033" s="17"/>
      <c r="F1033" s="17"/>
      <c r="G1033" s="17"/>
      <c r="I1033" s="17"/>
      <c r="L1033" s="17"/>
      <c r="M1033" s="17"/>
      <c r="N1033" s="17"/>
      <c r="O1033" s="17"/>
      <c r="R1033" s="17"/>
      <c r="S1033" s="17"/>
      <c r="T1033" s="17"/>
      <c r="U1033" s="17"/>
    </row>
    <row r="1034" spans="4:21" ht="12.75">
      <c r="D1034" s="17"/>
      <c r="F1034" s="17"/>
      <c r="G1034" s="17"/>
      <c r="I1034" s="17"/>
      <c r="L1034" s="17"/>
      <c r="M1034" s="17"/>
      <c r="N1034" s="17"/>
      <c r="O1034" s="17"/>
      <c r="R1034" s="17"/>
      <c r="S1034" s="17"/>
      <c r="T1034" s="17"/>
      <c r="U1034" s="17"/>
    </row>
    <row r="1035" spans="4:21" ht="12.75">
      <c r="D1035" s="17"/>
      <c r="F1035" s="17"/>
      <c r="G1035" s="17"/>
      <c r="I1035" s="17"/>
      <c r="L1035" s="17"/>
      <c r="M1035" s="17"/>
      <c r="N1035" s="17"/>
      <c r="O1035" s="17"/>
      <c r="R1035" s="17"/>
      <c r="S1035" s="17"/>
      <c r="T1035" s="17"/>
      <c r="U1035" s="17"/>
    </row>
    <row r="1036" spans="4:21" ht="12.75">
      <c r="D1036" s="17"/>
      <c r="F1036" s="17"/>
      <c r="G1036" s="17"/>
      <c r="I1036" s="17"/>
      <c r="L1036" s="17"/>
      <c r="M1036" s="17"/>
      <c r="N1036" s="17"/>
      <c r="O1036" s="17"/>
      <c r="R1036" s="17"/>
      <c r="S1036" s="17"/>
      <c r="T1036" s="17"/>
      <c r="U1036" s="17"/>
    </row>
    <row r="1037" spans="4:21" ht="12.75">
      <c r="D1037" s="17"/>
      <c r="F1037" s="17"/>
      <c r="G1037" s="17"/>
      <c r="I1037" s="17"/>
      <c r="L1037" s="17"/>
      <c r="M1037" s="17"/>
      <c r="N1037" s="17"/>
      <c r="O1037" s="17"/>
      <c r="R1037" s="17"/>
      <c r="S1037" s="17"/>
      <c r="T1037" s="17"/>
      <c r="U1037" s="17"/>
    </row>
    <row r="1038" spans="4:21" ht="12.75">
      <c r="D1038" s="17"/>
      <c r="F1038" s="17"/>
      <c r="G1038" s="17"/>
      <c r="I1038" s="17"/>
      <c r="L1038" s="17"/>
      <c r="M1038" s="17"/>
      <c r="N1038" s="17"/>
      <c r="O1038" s="17"/>
      <c r="R1038" s="17"/>
      <c r="S1038" s="17"/>
      <c r="T1038" s="17"/>
      <c r="U1038" s="17"/>
    </row>
    <row r="1039" spans="4:21" ht="12.75">
      <c r="D1039" s="17"/>
      <c r="F1039" s="17"/>
      <c r="G1039" s="17"/>
      <c r="I1039" s="17"/>
      <c r="L1039" s="17"/>
      <c r="M1039" s="17"/>
      <c r="N1039" s="17"/>
      <c r="O1039" s="17"/>
      <c r="R1039" s="17"/>
      <c r="S1039" s="17"/>
      <c r="T1039" s="17"/>
      <c r="U1039" s="17"/>
    </row>
    <row r="1040" spans="4:21" ht="12.75">
      <c r="D1040" s="17"/>
      <c r="F1040" s="17"/>
      <c r="G1040" s="17"/>
      <c r="I1040" s="17"/>
      <c r="L1040" s="17"/>
      <c r="M1040" s="17"/>
      <c r="N1040" s="17"/>
      <c r="O1040" s="17"/>
      <c r="R1040" s="17"/>
      <c r="S1040" s="17"/>
      <c r="T1040" s="17"/>
      <c r="U1040" s="17"/>
    </row>
    <row r="1041" spans="4:21" ht="12.75">
      <c r="D1041" s="17"/>
      <c r="F1041" s="17"/>
      <c r="G1041" s="17"/>
      <c r="I1041" s="17"/>
      <c r="L1041" s="17"/>
      <c r="M1041" s="17"/>
      <c r="N1041" s="17"/>
      <c r="O1041" s="17"/>
      <c r="R1041" s="17"/>
      <c r="S1041" s="17"/>
      <c r="T1041" s="17"/>
      <c r="U1041" s="17"/>
    </row>
    <row r="1042" spans="4:21" ht="12.75">
      <c r="D1042" s="17"/>
      <c r="F1042" s="17"/>
      <c r="G1042" s="17"/>
      <c r="I1042" s="17"/>
      <c r="L1042" s="17"/>
      <c r="M1042" s="17"/>
      <c r="N1042" s="17"/>
      <c r="O1042" s="17"/>
      <c r="R1042" s="17"/>
      <c r="S1042" s="17"/>
      <c r="T1042" s="17"/>
      <c r="U1042" s="17"/>
    </row>
    <row r="1043" spans="4:21" ht="12.75">
      <c r="D1043" s="17"/>
      <c r="F1043" s="17"/>
      <c r="G1043" s="17"/>
      <c r="I1043" s="17"/>
      <c r="L1043" s="17"/>
      <c r="M1043" s="17"/>
      <c r="N1043" s="17"/>
      <c r="O1043" s="17"/>
      <c r="R1043" s="17"/>
      <c r="S1043" s="17"/>
      <c r="T1043" s="17"/>
      <c r="U1043" s="17"/>
    </row>
    <row r="1044" spans="4:21" ht="12.75">
      <c r="D1044" s="17"/>
      <c r="F1044" s="17"/>
      <c r="G1044" s="17"/>
      <c r="I1044" s="17"/>
      <c r="L1044" s="17"/>
      <c r="M1044" s="17"/>
      <c r="N1044" s="17"/>
      <c r="O1044" s="17"/>
      <c r="R1044" s="17"/>
      <c r="S1044" s="17"/>
      <c r="T1044" s="17"/>
      <c r="U1044" s="17"/>
    </row>
    <row r="1045" spans="4:21" ht="12.75">
      <c r="D1045" s="17"/>
      <c r="F1045" s="17"/>
      <c r="G1045" s="17"/>
      <c r="I1045" s="17"/>
      <c r="L1045" s="17"/>
      <c r="M1045" s="17"/>
      <c r="N1045" s="17"/>
      <c r="O1045" s="17"/>
      <c r="R1045" s="17"/>
      <c r="S1045" s="17"/>
      <c r="T1045" s="17"/>
      <c r="U1045" s="17"/>
    </row>
    <row r="1046" spans="4:21" ht="12.75">
      <c r="D1046" s="17"/>
      <c r="F1046" s="17"/>
      <c r="G1046" s="17"/>
      <c r="I1046" s="17"/>
      <c r="L1046" s="17"/>
      <c r="M1046" s="17"/>
      <c r="N1046" s="17"/>
      <c r="O1046" s="17"/>
      <c r="R1046" s="17"/>
      <c r="S1046" s="17"/>
      <c r="T1046" s="17"/>
      <c r="U1046" s="17"/>
    </row>
    <row r="1047" spans="4:21" ht="12.75">
      <c r="D1047" s="17"/>
      <c r="F1047" s="17"/>
      <c r="G1047" s="17"/>
      <c r="I1047" s="17"/>
      <c r="L1047" s="17"/>
      <c r="M1047" s="17"/>
      <c r="N1047" s="17"/>
      <c r="O1047" s="17"/>
      <c r="R1047" s="17"/>
      <c r="S1047" s="17"/>
      <c r="T1047" s="17"/>
      <c r="U1047" s="17"/>
    </row>
    <row r="1048" spans="4:21" ht="12.75">
      <c r="D1048" s="17"/>
      <c r="F1048" s="17"/>
      <c r="G1048" s="17"/>
      <c r="I1048" s="17"/>
      <c r="L1048" s="17"/>
      <c r="M1048" s="17"/>
      <c r="N1048" s="17"/>
      <c r="O1048" s="17"/>
      <c r="R1048" s="17"/>
      <c r="S1048" s="17"/>
      <c r="T1048" s="17"/>
      <c r="U1048" s="17"/>
    </row>
    <row r="1049" spans="4:21" ht="12.75">
      <c r="D1049" s="17"/>
      <c r="F1049" s="17"/>
      <c r="G1049" s="17"/>
      <c r="I1049" s="17"/>
      <c r="L1049" s="17"/>
      <c r="M1049" s="17"/>
      <c r="N1049" s="17"/>
      <c r="O1049" s="17"/>
      <c r="R1049" s="17"/>
      <c r="S1049" s="17"/>
      <c r="T1049" s="17"/>
      <c r="U1049" s="17"/>
    </row>
    <row r="1050" spans="4:21" ht="12.75">
      <c r="D1050" s="17"/>
      <c r="F1050" s="17"/>
      <c r="G1050" s="17"/>
      <c r="I1050" s="17"/>
      <c r="L1050" s="17"/>
      <c r="M1050" s="17"/>
      <c r="N1050" s="17"/>
      <c r="O1050" s="17"/>
      <c r="R1050" s="17"/>
      <c r="S1050" s="17"/>
      <c r="T1050" s="17"/>
      <c r="U1050" s="17"/>
    </row>
    <row r="1051" spans="4:21" ht="12.75">
      <c r="D1051" s="17"/>
      <c r="F1051" s="17"/>
      <c r="G1051" s="17"/>
      <c r="I1051" s="17"/>
      <c r="L1051" s="17"/>
      <c r="M1051" s="17"/>
      <c r="N1051" s="17"/>
      <c r="O1051" s="17"/>
      <c r="R1051" s="17"/>
      <c r="S1051" s="17"/>
      <c r="T1051" s="17"/>
      <c r="U1051" s="17"/>
    </row>
    <row r="1052" spans="4:21" ht="12.75">
      <c r="D1052" s="17"/>
      <c r="F1052" s="17"/>
      <c r="G1052" s="17"/>
      <c r="I1052" s="17"/>
      <c r="L1052" s="17"/>
      <c r="M1052" s="17"/>
      <c r="N1052" s="17"/>
      <c r="O1052" s="17"/>
      <c r="R1052" s="17"/>
      <c r="S1052" s="17"/>
      <c r="T1052" s="17"/>
      <c r="U1052" s="17"/>
    </row>
    <row r="1053" spans="4:21" ht="12.75">
      <c r="D1053" s="17"/>
      <c r="F1053" s="17"/>
      <c r="G1053" s="17"/>
      <c r="I1053" s="17"/>
      <c r="L1053" s="17"/>
      <c r="M1053" s="17"/>
      <c r="N1053" s="17"/>
      <c r="O1053" s="17"/>
      <c r="R1053" s="17"/>
      <c r="S1053" s="17"/>
      <c r="T1053" s="17"/>
      <c r="U1053" s="17"/>
    </row>
    <row r="1054" spans="4:21" ht="12.75">
      <c r="D1054" s="17"/>
      <c r="F1054" s="17"/>
      <c r="G1054" s="17"/>
      <c r="I1054" s="17"/>
      <c r="L1054" s="17"/>
      <c r="M1054" s="17"/>
      <c r="N1054" s="17"/>
      <c r="O1054" s="17"/>
      <c r="R1054" s="17"/>
      <c r="S1054" s="17"/>
      <c r="T1054" s="17"/>
      <c r="U1054" s="17"/>
    </row>
    <row r="1055" spans="4:21" ht="12.75">
      <c r="D1055" s="17"/>
      <c r="F1055" s="17"/>
      <c r="G1055" s="17"/>
      <c r="I1055" s="17"/>
      <c r="L1055" s="17"/>
      <c r="M1055" s="17"/>
      <c r="N1055" s="17"/>
      <c r="O1055" s="17"/>
      <c r="R1055" s="17"/>
      <c r="S1055" s="17"/>
      <c r="T1055" s="17"/>
      <c r="U1055" s="17"/>
    </row>
    <row r="1056" spans="4:21" ht="12.75">
      <c r="D1056" s="17"/>
      <c r="F1056" s="17"/>
      <c r="G1056" s="17"/>
      <c r="I1056" s="17"/>
      <c r="L1056" s="17"/>
      <c r="M1056" s="17"/>
      <c r="N1056" s="17"/>
      <c r="O1056" s="17"/>
      <c r="R1056" s="17"/>
      <c r="S1056" s="17"/>
      <c r="T1056" s="17"/>
      <c r="U1056" s="17"/>
    </row>
    <row r="1057" spans="4:21" ht="12.75">
      <c r="D1057" s="17"/>
      <c r="F1057" s="17"/>
      <c r="G1057" s="17"/>
      <c r="I1057" s="17"/>
      <c r="L1057" s="17"/>
      <c r="M1057" s="17"/>
      <c r="N1057" s="17"/>
      <c r="O1057" s="17"/>
      <c r="R1057" s="17"/>
      <c r="S1057" s="17"/>
      <c r="T1057" s="17"/>
      <c r="U1057" s="17"/>
    </row>
    <row r="1058" spans="4:21" ht="12.75">
      <c r="D1058" s="17"/>
      <c r="F1058" s="17"/>
      <c r="G1058" s="17"/>
      <c r="I1058" s="17"/>
      <c r="L1058" s="17"/>
      <c r="M1058" s="17"/>
      <c r="N1058" s="17"/>
      <c r="O1058" s="17"/>
      <c r="R1058" s="17"/>
      <c r="S1058" s="17"/>
      <c r="T1058" s="17"/>
      <c r="U1058" s="17"/>
    </row>
    <row r="1059" spans="4:21" ht="12.75">
      <c r="D1059" s="17"/>
      <c r="F1059" s="17"/>
      <c r="G1059" s="17"/>
      <c r="I1059" s="17"/>
      <c r="L1059" s="17"/>
      <c r="M1059" s="17"/>
      <c r="N1059" s="17"/>
      <c r="O1059" s="17"/>
      <c r="R1059" s="17"/>
      <c r="S1059" s="17"/>
      <c r="T1059" s="17"/>
      <c r="U1059" s="17"/>
    </row>
    <row r="1060" spans="4:21" ht="12.75">
      <c r="D1060" s="17"/>
      <c r="F1060" s="17"/>
      <c r="G1060" s="17"/>
      <c r="I1060" s="17"/>
      <c r="L1060" s="17"/>
      <c r="M1060" s="17"/>
      <c r="N1060" s="17"/>
      <c r="O1060" s="17"/>
      <c r="R1060" s="17"/>
      <c r="S1060" s="17"/>
      <c r="T1060" s="17"/>
      <c r="U1060" s="17"/>
    </row>
    <row r="1061" spans="4:21" ht="12.75">
      <c r="D1061" s="17"/>
      <c r="F1061" s="17"/>
      <c r="G1061" s="17"/>
      <c r="I1061" s="17"/>
      <c r="L1061" s="17"/>
      <c r="M1061" s="17"/>
      <c r="N1061" s="17"/>
      <c r="O1061" s="17"/>
      <c r="R1061" s="17"/>
      <c r="S1061" s="17"/>
      <c r="T1061" s="17"/>
      <c r="U1061" s="17"/>
    </row>
    <row r="1062" spans="4:21" ht="12.75">
      <c r="D1062" s="17"/>
      <c r="F1062" s="17"/>
      <c r="G1062" s="17"/>
      <c r="I1062" s="17"/>
      <c r="L1062" s="17"/>
      <c r="M1062" s="17"/>
      <c r="N1062" s="17"/>
      <c r="O1062" s="17"/>
      <c r="R1062" s="17"/>
      <c r="S1062" s="17"/>
      <c r="T1062" s="17"/>
      <c r="U1062" s="17"/>
    </row>
    <row r="1063" spans="4:21" ht="12.75">
      <c r="D1063" s="17"/>
      <c r="F1063" s="17"/>
      <c r="G1063" s="17"/>
      <c r="I1063" s="17"/>
      <c r="L1063" s="17"/>
      <c r="M1063" s="17"/>
      <c r="N1063" s="17"/>
      <c r="O1063" s="17"/>
      <c r="R1063" s="17"/>
      <c r="S1063" s="17"/>
      <c r="T1063" s="17"/>
      <c r="U1063" s="17"/>
    </row>
    <row r="1064" spans="4:21" ht="12.75">
      <c r="D1064" s="17"/>
      <c r="F1064" s="17"/>
      <c r="G1064" s="17"/>
      <c r="I1064" s="17"/>
      <c r="L1064" s="17"/>
      <c r="M1064" s="17"/>
      <c r="N1064" s="17"/>
      <c r="O1064" s="17"/>
      <c r="R1064" s="17"/>
      <c r="S1064" s="17"/>
      <c r="T1064" s="17"/>
      <c r="U1064" s="17"/>
    </row>
    <row r="1065" spans="4:21" ht="12.75">
      <c r="D1065" s="17"/>
      <c r="F1065" s="17"/>
      <c r="G1065" s="17"/>
      <c r="I1065" s="17"/>
      <c r="L1065" s="17"/>
      <c r="M1065" s="17"/>
      <c r="N1065" s="17"/>
      <c r="O1065" s="17"/>
      <c r="R1065" s="17"/>
      <c r="S1065" s="17"/>
      <c r="T1065" s="17"/>
      <c r="U1065" s="17"/>
    </row>
    <row r="1066" spans="4:21" ht="12.75">
      <c r="D1066" s="17"/>
      <c r="F1066" s="17"/>
      <c r="G1066" s="17"/>
      <c r="I1066" s="17"/>
      <c r="L1066" s="17"/>
      <c r="M1066" s="17"/>
      <c r="N1066" s="17"/>
      <c r="O1066" s="17"/>
      <c r="R1066" s="17"/>
      <c r="S1066" s="17"/>
      <c r="T1066" s="17"/>
      <c r="U1066" s="17"/>
    </row>
    <row r="1067" spans="4:21" ht="12.75">
      <c r="D1067" s="17"/>
      <c r="F1067" s="17"/>
      <c r="G1067" s="17"/>
      <c r="I1067" s="17"/>
      <c r="L1067" s="17"/>
      <c r="M1067" s="17"/>
      <c r="N1067" s="17"/>
      <c r="O1067" s="17"/>
      <c r="R1067" s="17"/>
      <c r="S1067" s="17"/>
      <c r="T1067" s="17"/>
      <c r="U1067" s="17"/>
    </row>
    <row r="1068" spans="4:21" ht="12.75">
      <c r="D1068" s="17"/>
      <c r="F1068" s="17"/>
      <c r="G1068" s="17"/>
      <c r="I1068" s="17"/>
      <c r="L1068" s="17"/>
      <c r="M1068" s="17"/>
      <c r="N1068" s="17"/>
      <c r="O1068" s="17"/>
      <c r="R1068" s="17"/>
      <c r="S1068" s="17"/>
      <c r="T1068" s="17"/>
      <c r="U1068" s="17"/>
    </row>
    <row r="1069" spans="4:21" ht="12.75">
      <c r="D1069" s="17"/>
      <c r="F1069" s="17"/>
      <c r="G1069" s="17"/>
      <c r="I1069" s="17"/>
      <c r="L1069" s="17"/>
      <c r="M1069" s="17"/>
      <c r="N1069" s="17"/>
      <c r="O1069" s="17"/>
      <c r="R1069" s="17"/>
      <c r="S1069" s="17"/>
      <c r="T1069" s="17"/>
      <c r="U1069" s="17"/>
    </row>
    <row r="1070" spans="4:21" ht="12.75">
      <c r="D1070" s="17"/>
      <c r="F1070" s="17"/>
      <c r="G1070" s="17"/>
      <c r="I1070" s="17"/>
      <c r="L1070" s="17"/>
      <c r="M1070" s="17"/>
      <c r="N1070" s="17"/>
      <c r="O1070" s="17"/>
      <c r="R1070" s="17"/>
      <c r="S1070" s="17"/>
      <c r="T1070" s="17"/>
      <c r="U1070" s="17"/>
    </row>
    <row r="1071" spans="4:21" ht="12.75">
      <c r="D1071" s="17"/>
      <c r="F1071" s="17"/>
      <c r="G1071" s="17"/>
      <c r="I1071" s="17"/>
      <c r="L1071" s="17"/>
      <c r="M1071" s="17"/>
      <c r="N1071" s="17"/>
      <c r="O1071" s="17"/>
      <c r="R1071" s="17"/>
      <c r="S1071" s="17"/>
      <c r="T1071" s="17"/>
      <c r="U1071" s="17"/>
    </row>
    <row r="1072" spans="4:21" ht="12.75">
      <c r="D1072" s="17"/>
      <c r="F1072" s="17"/>
      <c r="G1072" s="17"/>
      <c r="I1072" s="17"/>
      <c r="L1072" s="17"/>
      <c r="M1072" s="17"/>
      <c r="N1072" s="17"/>
      <c r="O1072" s="17"/>
      <c r="R1072" s="17"/>
      <c r="S1072" s="17"/>
      <c r="T1072" s="17"/>
      <c r="U1072" s="17"/>
    </row>
    <row r="1073" spans="4:21" ht="12.75">
      <c r="D1073" s="17"/>
      <c r="F1073" s="17"/>
      <c r="G1073" s="17"/>
      <c r="I1073" s="17"/>
      <c r="L1073" s="17"/>
      <c r="M1073" s="17"/>
      <c r="N1073" s="17"/>
      <c r="O1073" s="17"/>
      <c r="R1073" s="17"/>
      <c r="S1073" s="17"/>
      <c r="T1073" s="17"/>
      <c r="U1073" s="17"/>
    </row>
    <row r="1074" spans="4:21" ht="12.75">
      <c r="D1074" s="17"/>
      <c r="F1074" s="17"/>
      <c r="G1074" s="17"/>
      <c r="I1074" s="17"/>
      <c r="L1074" s="17"/>
      <c r="M1074" s="17"/>
      <c r="N1074" s="17"/>
      <c r="O1074" s="17"/>
      <c r="R1074" s="17"/>
      <c r="S1074" s="17"/>
      <c r="T1074" s="17"/>
      <c r="U1074" s="17"/>
    </row>
    <row r="1075" spans="4:21" ht="12.75">
      <c r="D1075" s="17"/>
      <c r="F1075" s="17"/>
      <c r="G1075" s="17"/>
      <c r="I1075" s="17"/>
      <c r="L1075" s="17"/>
      <c r="M1075" s="17"/>
      <c r="N1075" s="17"/>
      <c r="O1075" s="17"/>
      <c r="R1075" s="17"/>
      <c r="S1075" s="17"/>
      <c r="T1075" s="17"/>
      <c r="U1075" s="17"/>
    </row>
    <row r="1076" spans="4:21" ht="12.75">
      <c r="D1076" s="17"/>
      <c r="F1076" s="17"/>
      <c r="G1076" s="17"/>
      <c r="I1076" s="17"/>
      <c r="L1076" s="17"/>
      <c r="M1076" s="17"/>
      <c r="N1076" s="17"/>
      <c r="O1076" s="17"/>
      <c r="R1076" s="17"/>
      <c r="S1076" s="17"/>
      <c r="T1076" s="17"/>
      <c r="U1076" s="17"/>
    </row>
    <row r="1077" spans="4:21" ht="12.75">
      <c r="D1077" s="17"/>
      <c r="F1077" s="17"/>
      <c r="G1077" s="17"/>
      <c r="I1077" s="17"/>
      <c r="L1077" s="17"/>
      <c r="M1077" s="17"/>
      <c r="N1077" s="17"/>
      <c r="O1077" s="17"/>
      <c r="R1077" s="17"/>
      <c r="S1077" s="17"/>
      <c r="T1077" s="17"/>
      <c r="U1077" s="17"/>
    </row>
    <row r="1078" spans="4:21" ht="12.75">
      <c r="D1078" s="17"/>
      <c r="F1078" s="17"/>
      <c r="G1078" s="17"/>
      <c r="I1078" s="17"/>
      <c r="L1078" s="17"/>
      <c r="M1078" s="17"/>
      <c r="N1078" s="17"/>
      <c r="O1078" s="17"/>
      <c r="R1078" s="17"/>
      <c r="S1078" s="17"/>
      <c r="T1078" s="17"/>
      <c r="U1078" s="17"/>
    </row>
    <row r="1079" spans="4:21" ht="12.75">
      <c r="D1079" s="17"/>
      <c r="F1079" s="17"/>
      <c r="G1079" s="17"/>
      <c r="I1079" s="17"/>
      <c r="L1079" s="17"/>
      <c r="M1079" s="17"/>
      <c r="N1079" s="17"/>
      <c r="O1079" s="17"/>
      <c r="R1079" s="17"/>
      <c r="S1079" s="17"/>
      <c r="T1079" s="17"/>
      <c r="U1079" s="17"/>
    </row>
    <row r="1080" spans="4:21" ht="12.75">
      <c r="D1080" s="17"/>
      <c r="F1080" s="17"/>
      <c r="G1080" s="17"/>
      <c r="I1080" s="17"/>
      <c r="L1080" s="17"/>
      <c r="M1080" s="17"/>
      <c r="N1080" s="17"/>
      <c r="O1080" s="17"/>
      <c r="R1080" s="17"/>
      <c r="S1080" s="17"/>
      <c r="T1080" s="17"/>
      <c r="U1080" s="17"/>
    </row>
    <row r="1081" spans="4:21" ht="12.75">
      <c r="D1081" s="17"/>
      <c r="F1081" s="17"/>
      <c r="G1081" s="17"/>
      <c r="I1081" s="17"/>
      <c r="L1081" s="17"/>
      <c r="M1081" s="17"/>
      <c r="N1081" s="17"/>
      <c r="O1081" s="17"/>
      <c r="R1081" s="17"/>
      <c r="S1081" s="17"/>
      <c r="T1081" s="17"/>
      <c r="U1081" s="17"/>
    </row>
    <row r="1082" spans="4:21" ht="12.75">
      <c r="D1082" s="17"/>
      <c r="F1082" s="17"/>
      <c r="G1082" s="17"/>
      <c r="I1082" s="17"/>
      <c r="L1082" s="17"/>
      <c r="M1082" s="17"/>
      <c r="N1082" s="17"/>
      <c r="O1082" s="17"/>
      <c r="R1082" s="17"/>
      <c r="S1082" s="17"/>
      <c r="T1082" s="17"/>
      <c r="U1082" s="17"/>
    </row>
    <row r="1083" spans="4:21" ht="12.75">
      <c r="D1083" s="17"/>
      <c r="F1083" s="17"/>
      <c r="G1083" s="17"/>
      <c r="I1083" s="17"/>
      <c r="L1083" s="17"/>
      <c r="M1083" s="17"/>
      <c r="N1083" s="17"/>
      <c r="O1083" s="17"/>
      <c r="R1083" s="17"/>
      <c r="S1083" s="17"/>
      <c r="T1083" s="17"/>
      <c r="U1083" s="17"/>
    </row>
    <row r="1084" spans="4:21" ht="12.75">
      <c r="D1084" s="17"/>
      <c r="F1084" s="17"/>
      <c r="G1084" s="17"/>
      <c r="I1084" s="17"/>
      <c r="L1084" s="17"/>
      <c r="M1084" s="17"/>
      <c r="N1084" s="17"/>
      <c r="O1084" s="17"/>
      <c r="R1084" s="17"/>
      <c r="S1084" s="17"/>
      <c r="T1084" s="17"/>
      <c r="U1084" s="17"/>
    </row>
    <row r="1085" spans="4:21" ht="12.75">
      <c r="D1085" s="17"/>
      <c r="F1085" s="17"/>
      <c r="G1085" s="17"/>
      <c r="I1085" s="17"/>
      <c r="L1085" s="17"/>
      <c r="M1085" s="17"/>
      <c r="N1085" s="17"/>
      <c r="O1085" s="17"/>
      <c r="R1085" s="17"/>
      <c r="S1085" s="17"/>
      <c r="T1085" s="17"/>
      <c r="U1085" s="17"/>
    </row>
    <row r="1086" spans="4:21" ht="12.75">
      <c r="D1086" s="17"/>
      <c r="F1086" s="17"/>
      <c r="G1086" s="17"/>
      <c r="I1086" s="17"/>
      <c r="L1086" s="17"/>
      <c r="M1086" s="17"/>
      <c r="N1086" s="17"/>
      <c r="O1086" s="17"/>
      <c r="R1086" s="17"/>
      <c r="S1086" s="17"/>
      <c r="T1086" s="17"/>
      <c r="U1086" s="17"/>
    </row>
    <row r="1087" spans="4:21" ht="12.75">
      <c r="D1087" s="17"/>
      <c r="F1087" s="17"/>
      <c r="G1087" s="17"/>
      <c r="I1087" s="17"/>
      <c r="L1087" s="17"/>
      <c r="M1087" s="17"/>
      <c r="N1087" s="17"/>
      <c r="O1087" s="17"/>
      <c r="R1087" s="17"/>
      <c r="S1087" s="17"/>
      <c r="T1087" s="17"/>
      <c r="U1087" s="17"/>
    </row>
    <row r="1088" spans="4:21" ht="12.75">
      <c r="D1088" s="17"/>
      <c r="F1088" s="17"/>
      <c r="G1088" s="17"/>
      <c r="I1088" s="17"/>
      <c r="L1088" s="17"/>
      <c r="M1088" s="17"/>
      <c r="N1088" s="17"/>
      <c r="O1088" s="17"/>
      <c r="R1088" s="17"/>
      <c r="S1088" s="17"/>
      <c r="T1088" s="17"/>
      <c r="U1088" s="17"/>
    </row>
    <row r="1089" spans="4:21" ht="12.75">
      <c r="D1089" s="17"/>
      <c r="F1089" s="17"/>
      <c r="G1089" s="17"/>
      <c r="I1089" s="17"/>
      <c r="L1089" s="17"/>
      <c r="M1089" s="17"/>
      <c r="N1089" s="17"/>
      <c r="O1089" s="17"/>
      <c r="R1089" s="17"/>
      <c r="S1089" s="17"/>
      <c r="T1089" s="17"/>
      <c r="U1089" s="17"/>
    </row>
    <row r="1090" spans="4:21" ht="12.75">
      <c r="D1090" s="17"/>
      <c r="F1090" s="17"/>
      <c r="G1090" s="17"/>
      <c r="I1090" s="17"/>
      <c r="L1090" s="17"/>
      <c r="M1090" s="17"/>
      <c r="N1090" s="17"/>
      <c r="O1090" s="17"/>
      <c r="R1090" s="17"/>
      <c r="S1090" s="17"/>
      <c r="T1090" s="17"/>
      <c r="U1090" s="17"/>
    </row>
    <row r="1091" spans="4:21" ht="12.75">
      <c r="D1091" s="17"/>
      <c r="F1091" s="17"/>
      <c r="G1091" s="17"/>
      <c r="I1091" s="17"/>
      <c r="L1091" s="17"/>
      <c r="M1091" s="17"/>
      <c r="N1091" s="17"/>
      <c r="O1091" s="17"/>
      <c r="R1091" s="17"/>
      <c r="S1091" s="17"/>
      <c r="T1091" s="17"/>
      <c r="U1091" s="17"/>
    </row>
    <row r="1092" spans="4:21" ht="12.75">
      <c r="D1092" s="17"/>
      <c r="F1092" s="17"/>
      <c r="G1092" s="17"/>
      <c r="I1092" s="17"/>
      <c r="L1092" s="17"/>
      <c r="M1092" s="17"/>
      <c r="N1092" s="17"/>
      <c r="O1092" s="17"/>
      <c r="R1092" s="17"/>
      <c r="S1092" s="17"/>
      <c r="T1092" s="17"/>
      <c r="U1092" s="17"/>
    </row>
    <row r="1093" spans="4:21" ht="12.75">
      <c r="D1093" s="17"/>
      <c r="F1093" s="17"/>
      <c r="G1093" s="17"/>
      <c r="I1093" s="17"/>
      <c r="L1093" s="17"/>
      <c r="M1093" s="17"/>
      <c r="N1093" s="17"/>
      <c r="O1093" s="17"/>
      <c r="R1093" s="17"/>
      <c r="S1093" s="17"/>
      <c r="T1093" s="17"/>
      <c r="U1093" s="17"/>
    </row>
    <row r="1094" spans="4:21" ht="12.75">
      <c r="D1094" s="17"/>
      <c r="F1094" s="17"/>
      <c r="G1094" s="17"/>
      <c r="I1094" s="17"/>
      <c r="L1094" s="17"/>
      <c r="M1094" s="17"/>
      <c r="N1094" s="17"/>
      <c r="O1094" s="17"/>
      <c r="R1094" s="17"/>
      <c r="S1094" s="17"/>
      <c r="T1094" s="17"/>
      <c r="U1094" s="17"/>
    </row>
    <row r="1095" spans="4:21" ht="12.75">
      <c r="D1095" s="17"/>
      <c r="F1095" s="17"/>
      <c r="G1095" s="17"/>
      <c r="I1095" s="17"/>
      <c r="L1095" s="17"/>
      <c r="M1095" s="17"/>
      <c r="N1095" s="17"/>
      <c r="O1095" s="17"/>
      <c r="R1095" s="17"/>
      <c r="S1095" s="17"/>
      <c r="T1095" s="17"/>
      <c r="U1095" s="17"/>
    </row>
    <row r="1096" spans="4:21" ht="12.75">
      <c r="D1096" s="17"/>
      <c r="F1096" s="17"/>
      <c r="G1096" s="17"/>
      <c r="I1096" s="17"/>
      <c r="L1096" s="17"/>
      <c r="M1096" s="17"/>
      <c r="N1096" s="17"/>
      <c r="O1096" s="17"/>
      <c r="R1096" s="17"/>
      <c r="S1096" s="17"/>
      <c r="T1096" s="17"/>
      <c r="U1096" s="17"/>
    </row>
    <row r="1097" spans="4:21" ht="12.75">
      <c r="D1097" s="17"/>
      <c r="F1097" s="17"/>
      <c r="G1097" s="17"/>
      <c r="I1097" s="17"/>
      <c r="L1097" s="17"/>
      <c r="M1097" s="17"/>
      <c r="N1097" s="17"/>
      <c r="O1097" s="17"/>
      <c r="R1097" s="17"/>
      <c r="S1097" s="17"/>
      <c r="T1097" s="17"/>
      <c r="U1097" s="17"/>
    </row>
    <row r="1098" spans="4:21" ht="12.75">
      <c r="D1098" s="17"/>
      <c r="F1098" s="17"/>
      <c r="G1098" s="17"/>
      <c r="I1098" s="17"/>
      <c r="L1098" s="17"/>
      <c r="M1098" s="17"/>
      <c r="N1098" s="17"/>
      <c r="O1098" s="17"/>
      <c r="R1098" s="17"/>
      <c r="S1098" s="17"/>
      <c r="T1098" s="17"/>
      <c r="U1098" s="17"/>
    </row>
    <row r="1099" spans="4:21" ht="12.75">
      <c r="D1099" s="17"/>
      <c r="F1099" s="17"/>
      <c r="G1099" s="17"/>
      <c r="I1099" s="17"/>
      <c r="L1099" s="17"/>
      <c r="M1099" s="17"/>
      <c r="N1099" s="17"/>
      <c r="O1099" s="17"/>
      <c r="R1099" s="17"/>
      <c r="S1099" s="17"/>
      <c r="T1099" s="17"/>
      <c r="U1099" s="17"/>
    </row>
    <row r="1100" spans="4:21" ht="12.75">
      <c r="D1100" s="17"/>
      <c r="F1100" s="17"/>
      <c r="G1100" s="17"/>
      <c r="I1100" s="17"/>
      <c r="L1100" s="17"/>
      <c r="M1100" s="17"/>
      <c r="N1100" s="17"/>
      <c r="O1100" s="17"/>
      <c r="R1100" s="17"/>
      <c r="S1100" s="17"/>
      <c r="T1100" s="17"/>
      <c r="U1100" s="17"/>
    </row>
    <row r="1101" spans="4:21" ht="12.75">
      <c r="D1101" s="17"/>
      <c r="F1101" s="17"/>
      <c r="G1101" s="17"/>
      <c r="I1101" s="17"/>
      <c r="L1101" s="17"/>
      <c r="M1101" s="17"/>
      <c r="N1101" s="17"/>
      <c r="O1101" s="17"/>
      <c r="R1101" s="17"/>
      <c r="S1101" s="17"/>
      <c r="T1101" s="17"/>
      <c r="U1101" s="17"/>
    </row>
    <row r="1102" spans="4:21" ht="12.75">
      <c r="D1102" s="17"/>
      <c r="F1102" s="17"/>
      <c r="G1102" s="17"/>
      <c r="I1102" s="17"/>
      <c r="L1102" s="17"/>
      <c r="M1102" s="17"/>
      <c r="N1102" s="17"/>
      <c r="O1102" s="17"/>
      <c r="R1102" s="17"/>
      <c r="S1102" s="17"/>
      <c r="T1102" s="17"/>
      <c r="U1102" s="17"/>
    </row>
    <row r="1103" spans="4:21" ht="12.75">
      <c r="D1103" s="17"/>
      <c r="F1103" s="17"/>
      <c r="G1103" s="17"/>
      <c r="I1103" s="17"/>
      <c r="L1103" s="17"/>
      <c r="M1103" s="17"/>
      <c r="N1103" s="17"/>
      <c r="O1103" s="17"/>
      <c r="R1103" s="17"/>
      <c r="S1103" s="17"/>
      <c r="T1103" s="17"/>
      <c r="U1103" s="17"/>
    </row>
    <row r="1104" spans="4:21" ht="12.75">
      <c r="D1104" s="17"/>
      <c r="F1104" s="17"/>
      <c r="G1104" s="17"/>
      <c r="I1104" s="17"/>
      <c r="L1104" s="17"/>
      <c r="M1104" s="17"/>
      <c r="N1104" s="17"/>
      <c r="O1104" s="17"/>
      <c r="R1104" s="17"/>
      <c r="S1104" s="17"/>
      <c r="T1104" s="17"/>
      <c r="U1104" s="17"/>
    </row>
    <row r="1105" spans="4:21" ht="12.75">
      <c r="D1105" s="17"/>
      <c r="F1105" s="17"/>
      <c r="G1105" s="17"/>
      <c r="I1105" s="17"/>
      <c r="L1105" s="17"/>
      <c r="M1105" s="17"/>
      <c r="N1105" s="17"/>
      <c r="O1105" s="17"/>
      <c r="R1105" s="17"/>
      <c r="S1105" s="17"/>
      <c r="T1105" s="17"/>
      <c r="U1105" s="17"/>
    </row>
    <row r="1106" spans="4:21" ht="12.75">
      <c r="D1106" s="17"/>
      <c r="F1106" s="17"/>
      <c r="G1106" s="17"/>
      <c r="I1106" s="17"/>
      <c r="L1106" s="17"/>
      <c r="M1106" s="17"/>
      <c r="N1106" s="17"/>
      <c r="O1106" s="17"/>
      <c r="R1106" s="17"/>
      <c r="S1106" s="17"/>
      <c r="T1106" s="17"/>
      <c r="U1106" s="17"/>
    </row>
    <row r="1107" spans="4:21" ht="12.75">
      <c r="D1107" s="17"/>
      <c r="F1107" s="17"/>
      <c r="G1107" s="17"/>
      <c r="I1107" s="17"/>
      <c r="L1107" s="17"/>
      <c r="M1107" s="17"/>
      <c r="N1107" s="17"/>
      <c r="O1107" s="17"/>
      <c r="R1107" s="17"/>
      <c r="S1107" s="17"/>
      <c r="T1107" s="17"/>
      <c r="U1107" s="17"/>
    </row>
    <row r="1108" spans="4:21" ht="12.75">
      <c r="D1108" s="17"/>
      <c r="F1108" s="17"/>
      <c r="G1108" s="17"/>
      <c r="I1108" s="17"/>
      <c r="L1108" s="17"/>
      <c r="M1108" s="17"/>
      <c r="N1108" s="17"/>
      <c r="O1108" s="17"/>
      <c r="R1108" s="17"/>
      <c r="S1108" s="17"/>
      <c r="T1108" s="17"/>
      <c r="U1108" s="17"/>
    </row>
    <row r="1109" spans="4:21" ht="12.75">
      <c r="D1109" s="17"/>
      <c r="F1109" s="17"/>
      <c r="G1109" s="17"/>
      <c r="I1109" s="17"/>
      <c r="L1109" s="17"/>
      <c r="M1109" s="17"/>
      <c r="N1109" s="17"/>
      <c r="O1109" s="17"/>
      <c r="R1109" s="17"/>
      <c r="S1109" s="17"/>
      <c r="T1109" s="17"/>
      <c r="U1109" s="17"/>
    </row>
    <row r="1110" spans="4:21" ht="12.75">
      <c r="D1110" s="17"/>
      <c r="F1110" s="17"/>
      <c r="G1110" s="17"/>
      <c r="I1110" s="17"/>
      <c r="L1110" s="17"/>
      <c r="M1110" s="17"/>
      <c r="N1110" s="17"/>
      <c r="O1110" s="17"/>
      <c r="R1110" s="17"/>
      <c r="S1110" s="17"/>
      <c r="T1110" s="17"/>
      <c r="U1110" s="17"/>
    </row>
    <row r="1111" spans="4:21" ht="12.75">
      <c r="D1111" s="17"/>
      <c r="F1111" s="17"/>
      <c r="G1111" s="17"/>
      <c r="I1111" s="17"/>
      <c r="L1111" s="17"/>
      <c r="M1111" s="17"/>
      <c r="N1111" s="17"/>
      <c r="O1111" s="17"/>
      <c r="R1111" s="17"/>
      <c r="S1111" s="17"/>
      <c r="T1111" s="17"/>
      <c r="U1111" s="17"/>
    </row>
    <row r="1112" spans="4:21" ht="12.75">
      <c r="D1112" s="17"/>
      <c r="F1112" s="17"/>
      <c r="G1112" s="17"/>
      <c r="I1112" s="17"/>
      <c r="L1112" s="17"/>
      <c r="M1112" s="17"/>
      <c r="N1112" s="17"/>
      <c r="O1112" s="17"/>
      <c r="R1112" s="17"/>
      <c r="S1112" s="17"/>
      <c r="T1112" s="17"/>
      <c r="U1112" s="17"/>
    </row>
    <row r="1113" spans="4:21" ht="12.75">
      <c r="D1113" s="17"/>
      <c r="F1113" s="17"/>
      <c r="G1113" s="17"/>
      <c r="I1113" s="17"/>
      <c r="L1113" s="17"/>
      <c r="M1113" s="17"/>
      <c r="N1113" s="17"/>
      <c r="O1113" s="17"/>
      <c r="R1113" s="17"/>
      <c r="S1113" s="17"/>
      <c r="T1113" s="17"/>
      <c r="U1113" s="17"/>
    </row>
    <row r="1114" spans="4:21" ht="12.75">
      <c r="D1114" s="17"/>
      <c r="F1114" s="17"/>
      <c r="G1114" s="17"/>
      <c r="I1114" s="17"/>
      <c r="L1114" s="17"/>
      <c r="M1114" s="17"/>
      <c r="N1114" s="17"/>
      <c r="O1114" s="17"/>
      <c r="R1114" s="17"/>
      <c r="S1114" s="17"/>
      <c r="T1114" s="17"/>
      <c r="U1114" s="17"/>
    </row>
    <row r="1115" spans="4:21" ht="12.75">
      <c r="D1115" s="17"/>
      <c r="F1115" s="17"/>
      <c r="G1115" s="17"/>
      <c r="I1115" s="17"/>
      <c r="L1115" s="17"/>
      <c r="M1115" s="17"/>
      <c r="N1115" s="17"/>
      <c r="O1115" s="17"/>
      <c r="R1115" s="17"/>
      <c r="S1115" s="17"/>
      <c r="T1115" s="17"/>
      <c r="U1115" s="17"/>
    </row>
    <row r="1116" spans="4:21" ht="12.75">
      <c r="D1116" s="17"/>
      <c r="F1116" s="17"/>
      <c r="G1116" s="17"/>
      <c r="I1116" s="17"/>
      <c r="L1116" s="17"/>
      <c r="M1116" s="17"/>
      <c r="N1116" s="17"/>
      <c r="O1116" s="17"/>
      <c r="R1116" s="17"/>
      <c r="S1116" s="17"/>
      <c r="T1116" s="17"/>
      <c r="U1116" s="17"/>
    </row>
    <row r="1117" spans="4:21" ht="12.75">
      <c r="D1117" s="17"/>
      <c r="F1117" s="17"/>
      <c r="G1117" s="17"/>
      <c r="I1117" s="17"/>
      <c r="L1117" s="17"/>
      <c r="M1117" s="17"/>
      <c r="N1117" s="17"/>
      <c r="O1117" s="17"/>
      <c r="R1117" s="17"/>
      <c r="S1117" s="17"/>
      <c r="T1117" s="17"/>
      <c r="U1117" s="17"/>
    </row>
    <row r="1118" spans="4:21" ht="12.75">
      <c r="D1118" s="17"/>
      <c r="F1118" s="17"/>
      <c r="G1118" s="17"/>
      <c r="I1118" s="17"/>
      <c r="L1118" s="17"/>
      <c r="M1118" s="17"/>
      <c r="N1118" s="17"/>
      <c r="O1118" s="17"/>
      <c r="R1118" s="17"/>
      <c r="S1118" s="17"/>
      <c r="T1118" s="17"/>
      <c r="U1118" s="17"/>
    </row>
    <row r="1119" spans="4:21" ht="12.75">
      <c r="D1119" s="17"/>
      <c r="F1119" s="17"/>
      <c r="G1119" s="17"/>
      <c r="I1119" s="17"/>
      <c r="L1119" s="17"/>
      <c r="M1119" s="17"/>
      <c r="N1119" s="17"/>
      <c r="O1119" s="17"/>
      <c r="R1119" s="17"/>
      <c r="S1119" s="17"/>
      <c r="T1119" s="17"/>
      <c r="U1119" s="17"/>
    </row>
    <row r="1120" spans="4:21" ht="12.75">
      <c r="D1120" s="17"/>
      <c r="F1120" s="17"/>
      <c r="G1120" s="17"/>
      <c r="I1120" s="17"/>
      <c r="L1120" s="17"/>
      <c r="M1120" s="17"/>
      <c r="N1120" s="17"/>
      <c r="O1120" s="17"/>
      <c r="R1120" s="17"/>
      <c r="S1120" s="17"/>
      <c r="T1120" s="17"/>
      <c r="U1120" s="17"/>
    </row>
    <row r="1121" spans="4:21" ht="12.75">
      <c r="D1121" s="17"/>
      <c r="F1121" s="17"/>
      <c r="G1121" s="17"/>
      <c r="I1121" s="17"/>
      <c r="L1121" s="17"/>
      <c r="M1121" s="17"/>
      <c r="N1121" s="17"/>
      <c r="O1121" s="17"/>
      <c r="R1121" s="17"/>
      <c r="S1121" s="17"/>
      <c r="T1121" s="17"/>
      <c r="U1121" s="17"/>
    </row>
    <row r="1122" spans="4:21" ht="12.75">
      <c r="D1122" s="17"/>
      <c r="F1122" s="17"/>
      <c r="G1122" s="17"/>
      <c r="I1122" s="17"/>
      <c r="L1122" s="17"/>
      <c r="M1122" s="17"/>
      <c r="N1122" s="17"/>
      <c r="O1122" s="17"/>
      <c r="R1122" s="17"/>
      <c r="S1122" s="17"/>
      <c r="T1122" s="17"/>
      <c r="U1122" s="17"/>
    </row>
    <row r="1123" spans="4:21" ht="12.75">
      <c r="D1123" s="17"/>
      <c r="F1123" s="17"/>
      <c r="G1123" s="17"/>
      <c r="I1123" s="17"/>
      <c r="L1123" s="17"/>
      <c r="M1123" s="17"/>
      <c r="N1123" s="17"/>
      <c r="O1123" s="17"/>
      <c r="R1123" s="17"/>
      <c r="S1123" s="17"/>
      <c r="T1123" s="17"/>
      <c r="U1123" s="17"/>
    </row>
    <row r="1124" spans="4:21" ht="12.75">
      <c r="D1124" s="17"/>
      <c r="F1124" s="17"/>
      <c r="G1124" s="17"/>
      <c r="I1124" s="17"/>
      <c r="L1124" s="17"/>
      <c r="M1124" s="17"/>
      <c r="N1124" s="17"/>
      <c r="O1124" s="17"/>
      <c r="R1124" s="17"/>
      <c r="S1124" s="17"/>
      <c r="T1124" s="17"/>
      <c r="U1124" s="17"/>
    </row>
    <row r="1125" spans="4:21" ht="12.75">
      <c r="D1125" s="17"/>
      <c r="F1125" s="17"/>
      <c r="G1125" s="17"/>
      <c r="I1125" s="17"/>
      <c r="L1125" s="17"/>
      <c r="M1125" s="17"/>
      <c r="N1125" s="17"/>
      <c r="O1125" s="17"/>
      <c r="R1125" s="17"/>
      <c r="S1125" s="17"/>
      <c r="T1125" s="17"/>
      <c r="U1125" s="17"/>
    </row>
    <row r="1126" spans="4:21" ht="12.75">
      <c r="D1126" s="17"/>
      <c r="F1126" s="17"/>
      <c r="G1126" s="17"/>
      <c r="I1126" s="17"/>
      <c r="L1126" s="17"/>
      <c r="M1126" s="17"/>
      <c r="N1126" s="17"/>
      <c r="O1126" s="17"/>
      <c r="R1126" s="17"/>
      <c r="S1126" s="17"/>
      <c r="T1126" s="17"/>
      <c r="U1126" s="17"/>
    </row>
    <row r="1127" spans="4:21" ht="12.75">
      <c r="D1127" s="17"/>
      <c r="F1127" s="17"/>
      <c r="G1127" s="17"/>
      <c r="I1127" s="17"/>
      <c r="L1127" s="17"/>
      <c r="M1127" s="17"/>
      <c r="N1127" s="17"/>
      <c r="O1127" s="17"/>
      <c r="R1127" s="17"/>
      <c r="S1127" s="17"/>
      <c r="T1127" s="17"/>
      <c r="U1127" s="17"/>
    </row>
    <row r="1128" spans="4:21" ht="12.75">
      <c r="D1128" s="17"/>
      <c r="F1128" s="17"/>
      <c r="G1128" s="17"/>
      <c r="I1128" s="17"/>
      <c r="L1128" s="17"/>
      <c r="M1128" s="17"/>
      <c r="N1128" s="17"/>
      <c r="O1128" s="17"/>
      <c r="R1128" s="17"/>
      <c r="S1128" s="17"/>
      <c r="T1128" s="17"/>
      <c r="U1128" s="17"/>
    </row>
    <row r="1129" spans="4:21" ht="12.75">
      <c r="D1129" s="17"/>
      <c r="F1129" s="17"/>
      <c r="G1129" s="17"/>
      <c r="I1129" s="17"/>
      <c r="L1129" s="17"/>
      <c r="M1129" s="17"/>
      <c r="N1129" s="17"/>
      <c r="O1129" s="17"/>
      <c r="R1129" s="17"/>
      <c r="S1129" s="17"/>
      <c r="T1129" s="17"/>
      <c r="U1129" s="17"/>
    </row>
    <row r="1130" spans="4:21" ht="12.75">
      <c r="D1130" s="17"/>
      <c r="F1130" s="17"/>
      <c r="G1130" s="17"/>
      <c r="I1130" s="17"/>
      <c r="L1130" s="17"/>
      <c r="M1130" s="17"/>
      <c r="N1130" s="17"/>
      <c r="O1130" s="17"/>
      <c r="R1130" s="17"/>
      <c r="S1130" s="17"/>
      <c r="T1130" s="17"/>
      <c r="U1130" s="17"/>
    </row>
    <row r="1131" spans="4:21" ht="12.75">
      <c r="D1131" s="17"/>
      <c r="F1131" s="17"/>
      <c r="G1131" s="17"/>
      <c r="I1131" s="17"/>
      <c r="L1131" s="17"/>
      <c r="M1131" s="17"/>
      <c r="N1131" s="17"/>
      <c r="O1131" s="17"/>
      <c r="R1131" s="17"/>
      <c r="S1131" s="17"/>
      <c r="T1131" s="17"/>
      <c r="U1131" s="17"/>
    </row>
    <row r="1132" spans="4:21" ht="12.75">
      <c r="D1132" s="17"/>
      <c r="F1132" s="17"/>
      <c r="G1132" s="17"/>
      <c r="I1132" s="17"/>
      <c r="L1132" s="17"/>
      <c r="M1132" s="17"/>
      <c r="N1132" s="17"/>
      <c r="O1132" s="17"/>
      <c r="R1132" s="17"/>
      <c r="S1132" s="17"/>
      <c r="T1132" s="17"/>
      <c r="U1132" s="17"/>
    </row>
    <row r="1133" spans="4:21" ht="12.75">
      <c r="D1133" s="17"/>
      <c r="F1133" s="17"/>
      <c r="G1133" s="17"/>
      <c r="I1133" s="17"/>
      <c r="L1133" s="17"/>
      <c r="M1133" s="17"/>
      <c r="N1133" s="17"/>
      <c r="O1133" s="17"/>
      <c r="R1133" s="17"/>
      <c r="S1133" s="17"/>
      <c r="T1133" s="17"/>
      <c r="U1133" s="17"/>
    </row>
    <row r="1134" spans="4:21" ht="12.75">
      <c r="D1134" s="17"/>
      <c r="F1134" s="17"/>
      <c r="G1134" s="17"/>
      <c r="I1134" s="17"/>
      <c r="L1134" s="17"/>
      <c r="M1134" s="17"/>
      <c r="N1134" s="17"/>
      <c r="O1134" s="17"/>
      <c r="R1134" s="17"/>
      <c r="S1134" s="17"/>
      <c r="T1134" s="17"/>
      <c r="U1134" s="17"/>
    </row>
    <row r="1135" spans="4:21" ht="12.75">
      <c r="D1135" s="17"/>
      <c r="F1135" s="17"/>
      <c r="G1135" s="17"/>
      <c r="I1135" s="17"/>
      <c r="L1135" s="17"/>
      <c r="M1135" s="17"/>
      <c r="N1135" s="17"/>
      <c r="O1135" s="17"/>
      <c r="R1135" s="17"/>
      <c r="S1135" s="17"/>
      <c r="T1135" s="17"/>
      <c r="U1135" s="17"/>
    </row>
    <row r="1136" spans="4:21" ht="12.75">
      <c r="D1136" s="17"/>
      <c r="F1136" s="17"/>
      <c r="G1136" s="17"/>
      <c r="I1136" s="17"/>
      <c r="L1136" s="17"/>
      <c r="M1136" s="17"/>
      <c r="N1136" s="17"/>
      <c r="O1136" s="17"/>
      <c r="R1136" s="17"/>
      <c r="S1136" s="17"/>
      <c r="T1136" s="17"/>
      <c r="U1136" s="17"/>
    </row>
    <row r="1137" spans="4:21" ht="12.75">
      <c r="D1137" s="17"/>
      <c r="F1137" s="17"/>
      <c r="G1137" s="17"/>
      <c r="I1137" s="17"/>
      <c r="L1137" s="17"/>
      <c r="M1137" s="17"/>
      <c r="N1137" s="17"/>
      <c r="O1137" s="17"/>
      <c r="R1137" s="17"/>
      <c r="S1137" s="17"/>
      <c r="T1137" s="17"/>
      <c r="U1137" s="17"/>
    </row>
    <row r="1138" spans="4:21" ht="12.75">
      <c r="D1138" s="17"/>
      <c r="F1138" s="17"/>
      <c r="G1138" s="17"/>
      <c r="I1138" s="17"/>
      <c r="L1138" s="17"/>
      <c r="M1138" s="17"/>
      <c r="N1138" s="17"/>
      <c r="O1138" s="17"/>
      <c r="R1138" s="17"/>
      <c r="S1138" s="17"/>
      <c r="T1138" s="17"/>
      <c r="U1138" s="17"/>
    </row>
    <row r="1139" spans="4:21" ht="12.75">
      <c r="D1139" s="17"/>
      <c r="F1139" s="17"/>
      <c r="G1139" s="17"/>
      <c r="I1139" s="17"/>
      <c r="L1139" s="17"/>
      <c r="M1139" s="17"/>
      <c r="N1139" s="17"/>
      <c r="O1139" s="17"/>
      <c r="R1139" s="17"/>
      <c r="S1139" s="17"/>
      <c r="T1139" s="17"/>
      <c r="U1139" s="17"/>
    </row>
    <row r="1140" spans="4:21" ht="12.75">
      <c r="D1140" s="17"/>
      <c r="F1140" s="17"/>
      <c r="G1140" s="17"/>
      <c r="I1140" s="17"/>
      <c r="L1140" s="17"/>
      <c r="M1140" s="17"/>
      <c r="N1140" s="17"/>
      <c r="O1140" s="17"/>
      <c r="R1140" s="17"/>
      <c r="S1140" s="17"/>
      <c r="T1140" s="17"/>
      <c r="U1140" s="17"/>
    </row>
    <row r="1141" spans="4:21" ht="12.75">
      <c r="D1141" s="17"/>
      <c r="F1141" s="17"/>
      <c r="G1141" s="17"/>
      <c r="I1141" s="17"/>
      <c r="L1141" s="17"/>
      <c r="M1141" s="17"/>
      <c r="N1141" s="17"/>
      <c r="O1141" s="17"/>
      <c r="R1141" s="17"/>
      <c r="S1141" s="17"/>
      <c r="T1141" s="17"/>
      <c r="U1141" s="17"/>
    </row>
    <row r="1142" spans="4:21" ht="12.75">
      <c r="D1142" s="17"/>
      <c r="F1142" s="17"/>
      <c r="G1142" s="17"/>
      <c r="I1142" s="17"/>
      <c r="L1142" s="17"/>
      <c r="M1142" s="17"/>
      <c r="N1142" s="17"/>
      <c r="O1142" s="17"/>
      <c r="R1142" s="17"/>
      <c r="S1142" s="17"/>
      <c r="T1142" s="17"/>
      <c r="U1142" s="17"/>
    </row>
    <row r="1143" spans="4:21" ht="12.75">
      <c r="D1143" s="17"/>
      <c r="F1143" s="17"/>
      <c r="G1143" s="17"/>
      <c r="I1143" s="17"/>
      <c r="L1143" s="17"/>
      <c r="M1143" s="17"/>
      <c r="N1143" s="17"/>
      <c r="O1143" s="17"/>
      <c r="R1143" s="17"/>
      <c r="S1143" s="17"/>
      <c r="T1143" s="17"/>
      <c r="U1143" s="17"/>
    </row>
    <row r="1144" spans="4:21" ht="12.75">
      <c r="D1144" s="17"/>
      <c r="F1144" s="17"/>
      <c r="G1144" s="17"/>
      <c r="I1144" s="17"/>
      <c r="L1144" s="17"/>
      <c r="M1144" s="17"/>
      <c r="N1144" s="17"/>
      <c r="O1144" s="17"/>
      <c r="R1144" s="17"/>
      <c r="S1144" s="17"/>
      <c r="T1144" s="17"/>
      <c r="U1144" s="17"/>
    </row>
    <row r="1145" spans="4:21" ht="12.75">
      <c r="D1145" s="17"/>
      <c r="F1145" s="17"/>
      <c r="G1145" s="17"/>
      <c r="I1145" s="17"/>
      <c r="L1145" s="17"/>
      <c r="M1145" s="17"/>
      <c r="N1145" s="17"/>
      <c r="O1145" s="17"/>
      <c r="R1145" s="17"/>
      <c r="S1145" s="17"/>
      <c r="T1145" s="17"/>
      <c r="U1145" s="17"/>
    </row>
    <row r="1146" spans="4:21" ht="12.75">
      <c r="D1146" s="17"/>
      <c r="F1146" s="17"/>
      <c r="G1146" s="17"/>
      <c r="I1146" s="17"/>
      <c r="L1146" s="17"/>
      <c r="M1146" s="17"/>
      <c r="N1146" s="17"/>
      <c r="O1146" s="17"/>
      <c r="R1146" s="17"/>
      <c r="S1146" s="17"/>
      <c r="T1146" s="17"/>
      <c r="U1146" s="17"/>
    </row>
    <row r="1147" spans="4:21" ht="12.75">
      <c r="D1147" s="17"/>
      <c r="F1147" s="17"/>
      <c r="G1147" s="17"/>
      <c r="I1147" s="17"/>
      <c r="L1147" s="17"/>
      <c r="M1147" s="17"/>
      <c r="N1147" s="17"/>
      <c r="O1147" s="17"/>
      <c r="R1147" s="17"/>
      <c r="S1147" s="17"/>
      <c r="T1147" s="17"/>
      <c r="U1147" s="17"/>
    </row>
    <row r="1148" spans="4:21" ht="12.75">
      <c r="D1148" s="17"/>
      <c r="F1148" s="17"/>
      <c r="G1148" s="17"/>
      <c r="I1148" s="17"/>
      <c r="L1148" s="17"/>
      <c r="M1148" s="17"/>
      <c r="N1148" s="17"/>
      <c r="O1148" s="17"/>
      <c r="R1148" s="17"/>
      <c r="S1148" s="17"/>
      <c r="T1148" s="17"/>
      <c r="U1148" s="17"/>
    </row>
    <row r="1149" spans="4:21" ht="12.75">
      <c r="D1149" s="17"/>
      <c r="F1149" s="17"/>
      <c r="G1149" s="17"/>
      <c r="I1149" s="17"/>
      <c r="L1149" s="17"/>
      <c r="M1149" s="17"/>
      <c r="N1149" s="17"/>
      <c r="O1149" s="17"/>
      <c r="R1149" s="17"/>
      <c r="S1149" s="17"/>
      <c r="T1149" s="17"/>
      <c r="U1149" s="17"/>
    </row>
    <row r="1150" spans="4:21" ht="12.75">
      <c r="D1150" s="17"/>
      <c r="F1150" s="17"/>
      <c r="G1150" s="17"/>
      <c r="I1150" s="17"/>
      <c r="L1150" s="17"/>
      <c r="M1150" s="17"/>
      <c r="N1150" s="17"/>
      <c r="O1150" s="17"/>
      <c r="R1150" s="17"/>
      <c r="S1150" s="17"/>
      <c r="T1150" s="17"/>
      <c r="U1150" s="17"/>
    </row>
    <row r="1151" spans="4:21" ht="12.75">
      <c r="D1151" s="17"/>
      <c r="F1151" s="17"/>
      <c r="G1151" s="17"/>
      <c r="I1151" s="17"/>
      <c r="L1151" s="17"/>
      <c r="M1151" s="17"/>
      <c r="N1151" s="17"/>
      <c r="O1151" s="17"/>
      <c r="R1151" s="17"/>
      <c r="S1151" s="17"/>
      <c r="T1151" s="17"/>
      <c r="U1151" s="17"/>
    </row>
    <row r="1152" spans="4:21" ht="12.75">
      <c r="D1152" s="17"/>
      <c r="F1152" s="17"/>
      <c r="G1152" s="17"/>
      <c r="I1152" s="17"/>
      <c r="L1152" s="17"/>
      <c r="M1152" s="17"/>
      <c r="N1152" s="17"/>
      <c r="O1152" s="17"/>
      <c r="R1152" s="17"/>
      <c r="S1152" s="17"/>
      <c r="T1152" s="17"/>
      <c r="U1152" s="17"/>
    </row>
    <row r="1153" spans="4:21" ht="12.75">
      <c r="D1153" s="17"/>
      <c r="F1153" s="17"/>
      <c r="G1153" s="17"/>
      <c r="I1153" s="17"/>
      <c r="L1153" s="17"/>
      <c r="M1153" s="17"/>
      <c r="N1153" s="17"/>
      <c r="O1153" s="17"/>
      <c r="R1153" s="17"/>
      <c r="S1153" s="17"/>
      <c r="T1153" s="17"/>
      <c r="U1153" s="17"/>
    </row>
    <row r="1154" spans="4:21" ht="12.75">
      <c r="D1154" s="17"/>
      <c r="F1154" s="17"/>
      <c r="G1154" s="17"/>
      <c r="I1154" s="17"/>
      <c r="L1154" s="17"/>
      <c r="M1154" s="17"/>
      <c r="N1154" s="17"/>
      <c r="O1154" s="17"/>
      <c r="R1154" s="17"/>
      <c r="S1154" s="17"/>
      <c r="T1154" s="17"/>
      <c r="U1154" s="17"/>
    </row>
    <row r="1155" spans="4:21" ht="12.75">
      <c r="D1155" s="17"/>
      <c r="F1155" s="17"/>
      <c r="G1155" s="17"/>
      <c r="I1155" s="17"/>
      <c r="L1155" s="17"/>
      <c r="M1155" s="17"/>
      <c r="N1155" s="17"/>
      <c r="O1155" s="17"/>
      <c r="R1155" s="17"/>
      <c r="S1155" s="17"/>
      <c r="T1155" s="17"/>
      <c r="U1155" s="17"/>
    </row>
    <row r="1156" spans="4:21" ht="12.75">
      <c r="D1156" s="17"/>
      <c r="F1156" s="17"/>
      <c r="G1156" s="17"/>
      <c r="I1156" s="17"/>
      <c r="L1156" s="17"/>
      <c r="M1156" s="17"/>
      <c r="N1156" s="17"/>
      <c r="O1156" s="17"/>
      <c r="R1156" s="17"/>
      <c r="S1156" s="17"/>
      <c r="T1156" s="17"/>
      <c r="U1156" s="17"/>
    </row>
    <row r="1157" spans="4:21" ht="12.75">
      <c r="D1157" s="17"/>
      <c r="F1157" s="17"/>
      <c r="G1157" s="17"/>
      <c r="I1157" s="17"/>
      <c r="L1157" s="17"/>
      <c r="M1157" s="17"/>
      <c r="N1157" s="17"/>
      <c r="O1157" s="17"/>
      <c r="R1157" s="17"/>
      <c r="S1157" s="17"/>
      <c r="T1157" s="17"/>
      <c r="U1157" s="17"/>
    </row>
    <row r="1158" spans="4:21" ht="12.75">
      <c r="D1158" s="17"/>
      <c r="F1158" s="17"/>
      <c r="G1158" s="17"/>
      <c r="I1158" s="17"/>
      <c r="L1158" s="17"/>
      <c r="M1158" s="17"/>
      <c r="N1158" s="17"/>
      <c r="O1158" s="17"/>
      <c r="R1158" s="17"/>
      <c r="S1158" s="17"/>
      <c r="T1158" s="17"/>
      <c r="U1158" s="17"/>
    </row>
    <row r="1159" spans="4:21" ht="12.75">
      <c r="D1159" s="17"/>
      <c r="F1159" s="17"/>
      <c r="G1159" s="17"/>
      <c r="I1159" s="17"/>
      <c r="L1159" s="17"/>
      <c r="M1159" s="17"/>
      <c r="N1159" s="17"/>
      <c r="O1159" s="17"/>
      <c r="R1159" s="17"/>
      <c r="S1159" s="17"/>
      <c r="T1159" s="17"/>
      <c r="U1159" s="17"/>
    </row>
    <row r="1160" spans="4:21" ht="12.75">
      <c r="D1160" s="17"/>
      <c r="F1160" s="17"/>
      <c r="G1160" s="17"/>
      <c r="I1160" s="17"/>
      <c r="L1160" s="17"/>
      <c r="M1160" s="17"/>
      <c r="N1160" s="17"/>
      <c r="O1160" s="17"/>
      <c r="R1160" s="17"/>
      <c r="S1160" s="17"/>
      <c r="T1160" s="17"/>
      <c r="U1160" s="17"/>
    </row>
    <row r="1161" spans="4:21" ht="12.75">
      <c r="D1161" s="17"/>
      <c r="F1161" s="17"/>
      <c r="G1161" s="17"/>
      <c r="I1161" s="17"/>
      <c r="L1161" s="17"/>
      <c r="M1161" s="17"/>
      <c r="N1161" s="17"/>
      <c r="O1161" s="17"/>
      <c r="R1161" s="17"/>
      <c r="S1161" s="17"/>
      <c r="T1161" s="17"/>
      <c r="U1161" s="17"/>
    </row>
    <row r="1162" spans="4:21" ht="12.75">
      <c r="D1162" s="17"/>
      <c r="F1162" s="17"/>
      <c r="G1162" s="17"/>
      <c r="I1162" s="17"/>
      <c r="L1162" s="17"/>
      <c r="M1162" s="17"/>
      <c r="N1162" s="17"/>
      <c r="O1162" s="17"/>
      <c r="R1162" s="17"/>
      <c r="S1162" s="17"/>
      <c r="T1162" s="17"/>
      <c r="U1162" s="17"/>
    </row>
    <row r="1163" spans="4:21" ht="12.75">
      <c r="D1163" s="17"/>
      <c r="F1163" s="17"/>
      <c r="G1163" s="17"/>
      <c r="I1163" s="17"/>
      <c r="L1163" s="17"/>
      <c r="M1163" s="17"/>
      <c r="N1163" s="17"/>
      <c r="O1163" s="17"/>
      <c r="R1163" s="17"/>
      <c r="S1163" s="17"/>
      <c r="T1163" s="17"/>
      <c r="U1163" s="17"/>
    </row>
    <row r="1164" spans="4:21" ht="12.75">
      <c r="D1164" s="17"/>
      <c r="F1164" s="17"/>
      <c r="G1164" s="17"/>
      <c r="I1164" s="17"/>
      <c r="L1164" s="17"/>
      <c r="M1164" s="17"/>
      <c r="N1164" s="17"/>
      <c r="O1164" s="17"/>
      <c r="R1164" s="17"/>
      <c r="S1164" s="17"/>
      <c r="T1164" s="17"/>
      <c r="U1164" s="17"/>
    </row>
    <row r="1165" spans="4:21" ht="12.75">
      <c r="D1165" s="17"/>
      <c r="F1165" s="17"/>
      <c r="G1165" s="17"/>
      <c r="I1165" s="17"/>
      <c r="L1165" s="17"/>
      <c r="M1165" s="17"/>
      <c r="N1165" s="17"/>
      <c r="O1165" s="17"/>
      <c r="R1165" s="17"/>
      <c r="S1165" s="17"/>
      <c r="T1165" s="17"/>
      <c r="U1165" s="17"/>
    </row>
    <row r="1166" spans="4:21" ht="12.75">
      <c r="D1166" s="17"/>
      <c r="F1166" s="17"/>
      <c r="G1166" s="17"/>
      <c r="I1166" s="17"/>
      <c r="L1166" s="17"/>
      <c r="M1166" s="17"/>
      <c r="N1166" s="17"/>
      <c r="O1166" s="17"/>
      <c r="R1166" s="17"/>
      <c r="S1166" s="17"/>
      <c r="T1166" s="17"/>
      <c r="U1166" s="17"/>
    </row>
    <row r="1167" spans="4:21" ht="12.75">
      <c r="D1167" s="17"/>
      <c r="F1167" s="17"/>
      <c r="G1167" s="17"/>
      <c r="I1167" s="17"/>
      <c r="L1167" s="17"/>
      <c r="M1167" s="17"/>
      <c r="N1167" s="17"/>
      <c r="O1167" s="17"/>
      <c r="R1167" s="17"/>
      <c r="S1167" s="17"/>
      <c r="T1167" s="17"/>
      <c r="U1167" s="17"/>
    </row>
    <row r="1168" spans="4:21" ht="12.75">
      <c r="D1168" s="17"/>
      <c r="F1168" s="17"/>
      <c r="G1168" s="17"/>
      <c r="I1168" s="17"/>
      <c r="L1168" s="17"/>
      <c r="M1168" s="17"/>
      <c r="N1168" s="17"/>
      <c r="O1168" s="17"/>
      <c r="R1168" s="17"/>
      <c r="S1168" s="17"/>
      <c r="T1168" s="17"/>
      <c r="U1168" s="17"/>
    </row>
    <row r="1169" spans="4:21" ht="12.75">
      <c r="D1169" s="17"/>
      <c r="F1169" s="17"/>
      <c r="G1169" s="17"/>
      <c r="I1169" s="17"/>
      <c r="L1169" s="17"/>
      <c r="M1169" s="17"/>
      <c r="N1169" s="17"/>
      <c r="O1169" s="17"/>
      <c r="R1169" s="17"/>
      <c r="S1169" s="17"/>
      <c r="T1169" s="17"/>
      <c r="U1169" s="17"/>
    </row>
    <row r="1170" spans="4:21" ht="12.75">
      <c r="D1170" s="17"/>
      <c r="F1170" s="17"/>
      <c r="G1170" s="17"/>
      <c r="I1170" s="17"/>
      <c r="L1170" s="17"/>
      <c r="M1170" s="17"/>
      <c r="N1170" s="17"/>
      <c r="O1170" s="17"/>
      <c r="R1170" s="17"/>
      <c r="S1170" s="17"/>
      <c r="T1170" s="17"/>
      <c r="U1170" s="17"/>
    </row>
    <row r="1171" spans="4:21" ht="12.75">
      <c r="D1171" s="17"/>
      <c r="F1171" s="17"/>
      <c r="G1171" s="17"/>
      <c r="I1171" s="17"/>
      <c r="L1171" s="17"/>
      <c r="M1171" s="17"/>
      <c r="N1171" s="17"/>
      <c r="O1171" s="17"/>
      <c r="R1171" s="17"/>
      <c r="S1171" s="17"/>
      <c r="T1171" s="17"/>
      <c r="U1171" s="17"/>
    </row>
    <row r="1172" spans="4:21" ht="12.75">
      <c r="D1172" s="17"/>
      <c r="F1172" s="17"/>
      <c r="G1172" s="17"/>
      <c r="I1172" s="17"/>
      <c r="L1172" s="17"/>
      <c r="M1172" s="17"/>
      <c r="N1172" s="17"/>
      <c r="O1172" s="17"/>
      <c r="R1172" s="17"/>
      <c r="S1172" s="17"/>
      <c r="T1172" s="17"/>
      <c r="U1172" s="17"/>
    </row>
    <row r="1173" spans="4:21" ht="12.75">
      <c r="D1173" s="17"/>
      <c r="F1173" s="17"/>
      <c r="G1173" s="17"/>
      <c r="I1173" s="17"/>
      <c r="L1173" s="17"/>
      <c r="M1173" s="17"/>
      <c r="N1173" s="17"/>
      <c r="O1173" s="17"/>
      <c r="R1173" s="17"/>
      <c r="S1173" s="17"/>
      <c r="T1173" s="17"/>
      <c r="U1173" s="17"/>
    </row>
    <row r="1174" spans="4:21" ht="12.75">
      <c r="D1174" s="17"/>
      <c r="F1174" s="17"/>
      <c r="G1174" s="17"/>
      <c r="I1174" s="17"/>
      <c r="L1174" s="17"/>
      <c r="M1174" s="17"/>
      <c r="N1174" s="17"/>
      <c r="O1174" s="17"/>
      <c r="R1174" s="17"/>
      <c r="S1174" s="17"/>
      <c r="T1174" s="17"/>
      <c r="U1174" s="17"/>
    </row>
    <row r="1175" spans="4:21" ht="12.75">
      <c r="D1175" s="17"/>
      <c r="F1175" s="17"/>
      <c r="G1175" s="17"/>
      <c r="I1175" s="17"/>
      <c r="L1175" s="17"/>
      <c r="M1175" s="17"/>
      <c r="N1175" s="17"/>
      <c r="O1175" s="17"/>
      <c r="R1175" s="17"/>
      <c r="S1175" s="17"/>
      <c r="T1175" s="17"/>
      <c r="U1175" s="17"/>
    </row>
    <row r="1176" spans="4:21" ht="12.75">
      <c r="D1176" s="17"/>
      <c r="F1176" s="17"/>
      <c r="G1176" s="17"/>
      <c r="I1176" s="17"/>
      <c r="L1176" s="17"/>
      <c r="M1176" s="17"/>
      <c r="N1176" s="17"/>
      <c r="O1176" s="17"/>
      <c r="R1176" s="17"/>
      <c r="S1176" s="17"/>
      <c r="T1176" s="17"/>
      <c r="U1176" s="17"/>
    </row>
    <row r="1177" spans="4:21" ht="12.75">
      <c r="D1177" s="17"/>
      <c r="F1177" s="17"/>
      <c r="G1177" s="17"/>
      <c r="I1177" s="17"/>
      <c r="L1177" s="17"/>
      <c r="M1177" s="17"/>
      <c r="N1177" s="17"/>
      <c r="O1177" s="17"/>
      <c r="R1177" s="17"/>
      <c r="S1177" s="17"/>
      <c r="T1177" s="17"/>
      <c r="U1177" s="17"/>
    </row>
    <row r="1178" spans="4:21" ht="12.75">
      <c r="D1178" s="17"/>
      <c r="F1178" s="17"/>
      <c r="G1178" s="17"/>
      <c r="I1178" s="17"/>
      <c r="L1178" s="17"/>
      <c r="M1178" s="17"/>
      <c r="N1178" s="17"/>
      <c r="O1178" s="17"/>
      <c r="R1178" s="17"/>
      <c r="S1178" s="17"/>
      <c r="T1178" s="17"/>
      <c r="U1178" s="17"/>
    </row>
    <row r="1179" spans="4:21" ht="12.75">
      <c r="D1179" s="17"/>
      <c r="F1179" s="17"/>
      <c r="G1179" s="17"/>
      <c r="I1179" s="17"/>
      <c r="L1179" s="17"/>
      <c r="M1179" s="17"/>
      <c r="N1179" s="17"/>
      <c r="O1179" s="17"/>
      <c r="R1179" s="17"/>
      <c r="S1179" s="17"/>
      <c r="T1179" s="17"/>
      <c r="U1179" s="17"/>
    </row>
    <row r="1180" spans="4:21" ht="12.75">
      <c r="D1180" s="17"/>
      <c r="F1180" s="17"/>
      <c r="G1180" s="17"/>
      <c r="I1180" s="17"/>
      <c r="L1180" s="17"/>
      <c r="M1180" s="17"/>
      <c r="N1180" s="17"/>
      <c r="O1180" s="17"/>
      <c r="R1180" s="17"/>
      <c r="S1180" s="17"/>
      <c r="T1180" s="17"/>
      <c r="U1180" s="17"/>
    </row>
    <row r="1181" spans="4:21" ht="12.75">
      <c r="D1181" s="17"/>
      <c r="F1181" s="17"/>
      <c r="G1181" s="17"/>
      <c r="I1181" s="17"/>
      <c r="L1181" s="17"/>
      <c r="M1181" s="17"/>
      <c r="N1181" s="17"/>
      <c r="O1181" s="17"/>
      <c r="R1181" s="17"/>
      <c r="S1181" s="17"/>
      <c r="T1181" s="17"/>
      <c r="U1181" s="17"/>
    </row>
    <row r="1182" spans="4:21" ht="12.75">
      <c r="D1182" s="17"/>
      <c r="F1182" s="17"/>
      <c r="G1182" s="17"/>
      <c r="I1182" s="17"/>
      <c r="L1182" s="17"/>
      <c r="M1182" s="17"/>
      <c r="N1182" s="17"/>
      <c r="O1182" s="17"/>
      <c r="R1182" s="17"/>
      <c r="S1182" s="17"/>
      <c r="T1182" s="17"/>
      <c r="U1182" s="17"/>
    </row>
    <row r="1183" spans="4:21" ht="12.75">
      <c r="D1183" s="17"/>
      <c r="F1183" s="17"/>
      <c r="G1183" s="17"/>
      <c r="I1183" s="17"/>
      <c r="L1183" s="17"/>
      <c r="M1183" s="17"/>
      <c r="N1183" s="17"/>
      <c r="O1183" s="17"/>
      <c r="R1183" s="17"/>
      <c r="S1183" s="17"/>
      <c r="T1183" s="17"/>
      <c r="U1183" s="17"/>
    </row>
    <row r="1184" spans="4:21" ht="12.75">
      <c r="D1184" s="17"/>
      <c r="F1184" s="17"/>
      <c r="G1184" s="17"/>
      <c r="I1184" s="17"/>
      <c r="L1184" s="17"/>
      <c r="M1184" s="17"/>
      <c r="N1184" s="17"/>
      <c r="O1184" s="17"/>
      <c r="R1184" s="17"/>
      <c r="S1184" s="17"/>
      <c r="T1184" s="17"/>
      <c r="U1184" s="17"/>
    </row>
    <row r="1185" spans="4:21" ht="12.75">
      <c r="D1185" s="17"/>
      <c r="F1185" s="17"/>
      <c r="G1185" s="17"/>
      <c r="I1185" s="17"/>
      <c r="L1185" s="17"/>
      <c r="M1185" s="17"/>
      <c r="N1185" s="17"/>
      <c r="O1185" s="17"/>
      <c r="R1185" s="17"/>
      <c r="S1185" s="17"/>
      <c r="T1185" s="17"/>
      <c r="U1185" s="17"/>
    </row>
    <row r="1186" spans="4:21" ht="12.75">
      <c r="D1186" s="17"/>
      <c r="F1186" s="17"/>
      <c r="G1186" s="17"/>
      <c r="I1186" s="17"/>
      <c r="L1186" s="17"/>
      <c r="M1186" s="17"/>
      <c r="N1186" s="17"/>
      <c r="O1186" s="17"/>
      <c r="R1186" s="17"/>
      <c r="S1186" s="17"/>
      <c r="T1186" s="17"/>
      <c r="U1186" s="17"/>
    </row>
    <row r="1187" spans="4:21" ht="12.75">
      <c r="D1187" s="17"/>
      <c r="F1187" s="17"/>
      <c r="G1187" s="17"/>
      <c r="I1187" s="17"/>
      <c r="L1187" s="17"/>
      <c r="M1187" s="17"/>
      <c r="N1187" s="17"/>
      <c r="O1187" s="17"/>
      <c r="R1187" s="17"/>
      <c r="S1187" s="17"/>
      <c r="T1187" s="17"/>
      <c r="U1187" s="17"/>
    </row>
    <row r="1188" spans="4:21" ht="12.75">
      <c r="D1188" s="17"/>
      <c r="F1188" s="17"/>
      <c r="G1188" s="17"/>
      <c r="I1188" s="17"/>
      <c r="L1188" s="17"/>
      <c r="M1188" s="17"/>
      <c r="N1188" s="17"/>
      <c r="O1188" s="17"/>
      <c r="R1188" s="17"/>
      <c r="S1188" s="17"/>
      <c r="T1188" s="17"/>
      <c r="U1188" s="17"/>
    </row>
    <row r="1189" spans="4:21" ht="12.75">
      <c r="D1189" s="17"/>
      <c r="F1189" s="17"/>
      <c r="G1189" s="17"/>
      <c r="I1189" s="17"/>
      <c r="L1189" s="17"/>
      <c r="M1189" s="17"/>
      <c r="N1189" s="17"/>
      <c r="O1189" s="17"/>
      <c r="R1189" s="17"/>
      <c r="S1189" s="17"/>
      <c r="T1189" s="17"/>
      <c r="U1189" s="17"/>
    </row>
    <row r="1190" spans="4:21" ht="12.75">
      <c r="D1190" s="17"/>
      <c r="F1190" s="17"/>
      <c r="G1190" s="17"/>
      <c r="I1190" s="17"/>
      <c r="L1190" s="17"/>
      <c r="M1190" s="17"/>
      <c r="N1190" s="17"/>
      <c r="O1190" s="17"/>
      <c r="R1190" s="17"/>
      <c r="S1190" s="17"/>
      <c r="T1190" s="17"/>
      <c r="U1190" s="17"/>
    </row>
    <row r="1191" spans="4:21" ht="12.75">
      <c r="D1191" s="17"/>
      <c r="F1191" s="17"/>
      <c r="G1191" s="17"/>
      <c r="I1191" s="17"/>
      <c r="L1191" s="17"/>
      <c r="M1191" s="17"/>
      <c r="N1191" s="17"/>
      <c r="O1191" s="17"/>
      <c r="R1191" s="17"/>
      <c r="S1191" s="17"/>
      <c r="T1191" s="17"/>
      <c r="U1191" s="17"/>
    </row>
    <row r="1192" spans="4:21" ht="12.75">
      <c r="D1192" s="17"/>
      <c r="F1192" s="17"/>
      <c r="G1192" s="17"/>
      <c r="I1192" s="17"/>
      <c r="L1192" s="17"/>
      <c r="M1192" s="17"/>
      <c r="N1192" s="17"/>
      <c r="O1192" s="17"/>
      <c r="R1192" s="17"/>
      <c r="S1192" s="17"/>
      <c r="T1192" s="17"/>
      <c r="U1192" s="17"/>
    </row>
    <row r="1193" spans="4:21" ht="12.75">
      <c r="D1193" s="17"/>
      <c r="F1193" s="17"/>
      <c r="G1193" s="17"/>
      <c r="I1193" s="17"/>
      <c r="L1193" s="17"/>
      <c r="M1193" s="17"/>
      <c r="N1193" s="17"/>
      <c r="O1193" s="17"/>
      <c r="R1193" s="17"/>
      <c r="S1193" s="17"/>
      <c r="T1193" s="17"/>
      <c r="U1193" s="17"/>
    </row>
    <row r="1194" spans="4:21" ht="12.75">
      <c r="D1194" s="17"/>
      <c r="F1194" s="17"/>
      <c r="G1194" s="17"/>
      <c r="I1194" s="17"/>
      <c r="L1194" s="17"/>
      <c r="M1194" s="17"/>
      <c r="N1194" s="17"/>
      <c r="O1194" s="17"/>
      <c r="R1194" s="17"/>
      <c r="S1194" s="17"/>
      <c r="T1194" s="17"/>
      <c r="U1194" s="17"/>
    </row>
    <row r="1195" spans="4:21" ht="12.75">
      <c r="D1195" s="17"/>
      <c r="F1195" s="17"/>
      <c r="G1195" s="17"/>
      <c r="I1195" s="17"/>
      <c r="L1195" s="17"/>
      <c r="M1195" s="17"/>
      <c r="N1195" s="17"/>
      <c r="O1195" s="17"/>
      <c r="R1195" s="17"/>
      <c r="S1195" s="17"/>
      <c r="T1195" s="17"/>
      <c r="U1195" s="17"/>
    </row>
    <row r="1196" spans="4:21" ht="12.75">
      <c r="D1196" s="17"/>
      <c r="F1196" s="17"/>
      <c r="G1196" s="17"/>
      <c r="I1196" s="17"/>
      <c r="L1196" s="17"/>
      <c r="M1196" s="17"/>
      <c r="N1196" s="17"/>
      <c r="O1196" s="17"/>
      <c r="R1196" s="17"/>
      <c r="S1196" s="17"/>
      <c r="T1196" s="17"/>
      <c r="U1196" s="17"/>
    </row>
    <row r="1197" spans="4:21" ht="12.75">
      <c r="D1197" s="17"/>
      <c r="F1197" s="17"/>
      <c r="G1197" s="17"/>
      <c r="I1197" s="17"/>
      <c r="L1197" s="17"/>
      <c r="M1197" s="17"/>
      <c r="N1197" s="17"/>
      <c r="O1197" s="17"/>
      <c r="R1197" s="17"/>
      <c r="S1197" s="17"/>
      <c r="T1197" s="17"/>
      <c r="U1197" s="17"/>
    </row>
    <row r="1198" spans="4:21" ht="12.75">
      <c r="D1198" s="17"/>
      <c r="F1198" s="17"/>
      <c r="G1198" s="17"/>
      <c r="I1198" s="17"/>
      <c r="L1198" s="17"/>
      <c r="M1198" s="17"/>
      <c r="N1198" s="17"/>
      <c r="O1198" s="17"/>
      <c r="R1198" s="17"/>
      <c r="S1198" s="17"/>
      <c r="T1198" s="17"/>
      <c r="U1198" s="17"/>
    </row>
    <row r="1199" spans="4:21" ht="12.75">
      <c r="D1199" s="17"/>
      <c r="F1199" s="17"/>
      <c r="G1199" s="17"/>
      <c r="I1199" s="17"/>
      <c r="L1199" s="17"/>
      <c r="M1199" s="17"/>
      <c r="N1199" s="17"/>
      <c r="O1199" s="17"/>
      <c r="R1199" s="17"/>
      <c r="S1199" s="17"/>
      <c r="T1199" s="17"/>
      <c r="U1199" s="17"/>
    </row>
    <row r="1200" spans="4:21" ht="12.75">
      <c r="D1200" s="17"/>
      <c r="F1200" s="17"/>
      <c r="G1200" s="17"/>
      <c r="I1200" s="17"/>
      <c r="L1200" s="17"/>
      <c r="M1200" s="17"/>
      <c r="N1200" s="17"/>
      <c r="O1200" s="17"/>
      <c r="R1200" s="17"/>
      <c r="S1200" s="17"/>
      <c r="T1200" s="17"/>
      <c r="U1200" s="17"/>
    </row>
    <row r="1201" spans="4:21" ht="12.75">
      <c r="D1201" s="17"/>
      <c r="F1201" s="17"/>
      <c r="G1201" s="17"/>
      <c r="I1201" s="17"/>
      <c r="L1201" s="17"/>
      <c r="M1201" s="17"/>
      <c r="N1201" s="17"/>
      <c r="O1201" s="17"/>
      <c r="R1201" s="17"/>
      <c r="S1201" s="17"/>
      <c r="T1201" s="17"/>
      <c r="U1201" s="17"/>
    </row>
    <row r="1202" spans="4:21" ht="12.75">
      <c r="D1202" s="17"/>
      <c r="F1202" s="17"/>
      <c r="G1202" s="17"/>
      <c r="I1202" s="17"/>
      <c r="L1202" s="17"/>
      <c r="M1202" s="17"/>
      <c r="N1202" s="17"/>
      <c r="O1202" s="17"/>
      <c r="R1202" s="17"/>
      <c r="S1202" s="17"/>
      <c r="T1202" s="17"/>
      <c r="U1202" s="17"/>
    </row>
    <row r="1203" spans="4:21" ht="12.75">
      <c r="D1203" s="17"/>
      <c r="F1203" s="17"/>
      <c r="G1203" s="17"/>
      <c r="I1203" s="17"/>
      <c r="L1203" s="17"/>
      <c r="M1203" s="17"/>
      <c r="N1203" s="17"/>
      <c r="O1203" s="17"/>
      <c r="R1203" s="17"/>
      <c r="S1203" s="17"/>
      <c r="T1203" s="17"/>
      <c r="U1203" s="17"/>
    </row>
    <row r="1204" spans="4:21" ht="12.75">
      <c r="D1204" s="17"/>
      <c r="F1204" s="17"/>
      <c r="G1204" s="17"/>
      <c r="I1204" s="17"/>
      <c r="L1204" s="17"/>
      <c r="M1204" s="17"/>
      <c r="N1204" s="17"/>
      <c r="O1204" s="17"/>
      <c r="R1204" s="17"/>
      <c r="S1204" s="17"/>
      <c r="T1204" s="17"/>
      <c r="U1204" s="17"/>
    </row>
    <row r="1205" spans="4:21" ht="12.75">
      <c r="D1205" s="17"/>
      <c r="F1205" s="17"/>
      <c r="G1205" s="17"/>
      <c r="I1205" s="17"/>
      <c r="L1205" s="17"/>
      <c r="M1205" s="17"/>
      <c r="N1205" s="17"/>
      <c r="O1205" s="17"/>
      <c r="R1205" s="17"/>
      <c r="S1205" s="17"/>
      <c r="T1205" s="17"/>
      <c r="U1205" s="17"/>
    </row>
    <row r="1206" spans="4:21" ht="12.75">
      <c r="D1206" s="17"/>
      <c r="F1206" s="17"/>
      <c r="G1206" s="17"/>
      <c r="I1206" s="17"/>
      <c r="L1206" s="17"/>
      <c r="M1206" s="17"/>
      <c r="N1206" s="17"/>
      <c r="O1206" s="17"/>
      <c r="R1206" s="17"/>
      <c r="S1206" s="17"/>
      <c r="T1206" s="17"/>
      <c r="U1206" s="17"/>
    </row>
    <row r="1207" spans="4:21" ht="12.75">
      <c r="D1207" s="17"/>
      <c r="F1207" s="17"/>
      <c r="G1207" s="17"/>
      <c r="I1207" s="17"/>
      <c r="L1207" s="17"/>
      <c r="M1207" s="17"/>
      <c r="N1207" s="17"/>
      <c r="O1207" s="17"/>
      <c r="R1207" s="17"/>
      <c r="S1207" s="17"/>
      <c r="T1207" s="17"/>
      <c r="U1207" s="17"/>
    </row>
    <row r="1208" spans="4:21" ht="12.75">
      <c r="D1208" s="17"/>
      <c r="F1208" s="17"/>
      <c r="G1208" s="17"/>
      <c r="I1208" s="17"/>
      <c r="L1208" s="17"/>
      <c r="M1208" s="17"/>
      <c r="N1208" s="17"/>
      <c r="O1208" s="17"/>
      <c r="R1208" s="17"/>
      <c r="S1208" s="17"/>
      <c r="T1208" s="17"/>
      <c r="U1208" s="17"/>
    </row>
    <row r="1209" spans="4:21" ht="12.75">
      <c r="D1209" s="17"/>
      <c r="F1209" s="17"/>
      <c r="G1209" s="17"/>
      <c r="I1209" s="17"/>
      <c r="L1209" s="17"/>
      <c r="M1209" s="17"/>
      <c r="N1209" s="17"/>
      <c r="O1209" s="17"/>
      <c r="R1209" s="17"/>
      <c r="S1209" s="17"/>
      <c r="T1209" s="17"/>
      <c r="U1209" s="17"/>
    </row>
    <row r="1210" spans="4:21" ht="12.75">
      <c r="D1210" s="17"/>
      <c r="F1210" s="17"/>
      <c r="G1210" s="17"/>
      <c r="I1210" s="17"/>
      <c r="L1210" s="17"/>
      <c r="M1210" s="17"/>
      <c r="N1210" s="17"/>
      <c r="O1210" s="17"/>
      <c r="R1210" s="17"/>
      <c r="S1210" s="17"/>
      <c r="T1210" s="17"/>
      <c r="U1210" s="17"/>
    </row>
    <row r="1211" spans="4:21" ht="12.75">
      <c r="D1211" s="17"/>
      <c r="F1211" s="17"/>
      <c r="G1211" s="17"/>
      <c r="I1211" s="17"/>
      <c r="L1211" s="17"/>
      <c r="M1211" s="17"/>
      <c r="N1211" s="17"/>
      <c r="O1211" s="17"/>
      <c r="R1211" s="17"/>
      <c r="S1211" s="17"/>
      <c r="T1211" s="17"/>
      <c r="U1211" s="17"/>
    </row>
    <row r="1212" spans="4:21" ht="12.75">
      <c r="D1212" s="17"/>
      <c r="F1212" s="17"/>
      <c r="G1212" s="17"/>
      <c r="I1212" s="17"/>
      <c r="L1212" s="17"/>
      <c r="M1212" s="17"/>
      <c r="N1212" s="17"/>
      <c r="O1212" s="17"/>
      <c r="R1212" s="17"/>
      <c r="S1212" s="17"/>
      <c r="T1212" s="17"/>
      <c r="U1212" s="17"/>
    </row>
    <row r="1213" spans="4:21" ht="12.75">
      <c r="D1213" s="17"/>
      <c r="F1213" s="17"/>
      <c r="G1213" s="17"/>
      <c r="I1213" s="17"/>
      <c r="L1213" s="17"/>
      <c r="M1213" s="17"/>
      <c r="N1213" s="17"/>
      <c r="O1213" s="17"/>
      <c r="R1213" s="17"/>
      <c r="S1213" s="17"/>
      <c r="T1213" s="17"/>
      <c r="U1213" s="17"/>
    </row>
    <row r="1214" spans="4:21" ht="12.75">
      <c r="D1214" s="17"/>
      <c r="F1214" s="17"/>
      <c r="G1214" s="17"/>
      <c r="I1214" s="17"/>
      <c r="L1214" s="17"/>
      <c r="M1214" s="17"/>
      <c r="N1214" s="17"/>
      <c r="O1214" s="17"/>
      <c r="R1214" s="17"/>
      <c r="S1214" s="17"/>
      <c r="T1214" s="17"/>
      <c r="U1214" s="17"/>
    </row>
    <row r="1215" spans="4:21" ht="12.75">
      <c r="D1215" s="17"/>
      <c r="F1215" s="17"/>
      <c r="G1215" s="17"/>
      <c r="I1215" s="17"/>
      <c r="L1215" s="17"/>
      <c r="M1215" s="17"/>
      <c r="N1215" s="17"/>
      <c r="O1215" s="17"/>
      <c r="R1215" s="17"/>
      <c r="S1215" s="17"/>
      <c r="T1215" s="17"/>
      <c r="U1215" s="17"/>
    </row>
    <row r="1216" spans="4:21" ht="12.75">
      <c r="D1216" s="17"/>
      <c r="F1216" s="17"/>
      <c r="G1216" s="17"/>
      <c r="I1216" s="17"/>
      <c r="L1216" s="17"/>
      <c r="M1216" s="17"/>
      <c r="N1216" s="17"/>
      <c r="O1216" s="17"/>
      <c r="R1216" s="17"/>
      <c r="S1216" s="17"/>
      <c r="T1216" s="17"/>
      <c r="U1216" s="17"/>
    </row>
    <row r="1217" spans="4:21" ht="12.75">
      <c r="D1217" s="17"/>
      <c r="F1217" s="17"/>
      <c r="G1217" s="17"/>
      <c r="I1217" s="17"/>
      <c r="L1217" s="17"/>
      <c r="M1217" s="17"/>
      <c r="N1217" s="17"/>
      <c r="O1217" s="17"/>
      <c r="R1217" s="17"/>
      <c r="S1217" s="17"/>
      <c r="T1217" s="17"/>
      <c r="U1217" s="17"/>
    </row>
    <row r="1218" spans="4:21" ht="12.75">
      <c r="D1218" s="17"/>
      <c r="F1218" s="17"/>
      <c r="G1218" s="17"/>
      <c r="I1218" s="17"/>
      <c r="L1218" s="17"/>
      <c r="M1218" s="17"/>
      <c r="N1218" s="17"/>
      <c r="O1218" s="17"/>
      <c r="R1218" s="17"/>
      <c r="S1218" s="17"/>
      <c r="T1218" s="17"/>
      <c r="U1218" s="17"/>
    </row>
    <row r="1219" spans="4:21" ht="12.75">
      <c r="D1219" s="17"/>
      <c r="F1219" s="17"/>
      <c r="G1219" s="17"/>
      <c r="I1219" s="17"/>
      <c r="L1219" s="17"/>
      <c r="M1219" s="17"/>
      <c r="N1219" s="17"/>
      <c r="O1219" s="17"/>
      <c r="R1219" s="17"/>
      <c r="S1219" s="17"/>
      <c r="T1219" s="17"/>
      <c r="U1219" s="17"/>
    </row>
    <row r="1220" spans="4:21" ht="12.75">
      <c r="D1220" s="17"/>
      <c r="F1220" s="17"/>
      <c r="G1220" s="17"/>
      <c r="I1220" s="17"/>
      <c r="L1220" s="17"/>
      <c r="M1220" s="17"/>
      <c r="N1220" s="17"/>
      <c r="O1220" s="17"/>
      <c r="R1220" s="17"/>
      <c r="S1220" s="17"/>
      <c r="T1220" s="17"/>
      <c r="U1220" s="17"/>
    </row>
    <row r="1221" spans="4:21" ht="12.75">
      <c r="D1221" s="17"/>
      <c r="F1221" s="17"/>
      <c r="G1221" s="17"/>
      <c r="I1221" s="17"/>
      <c r="L1221" s="17"/>
      <c r="M1221" s="17"/>
      <c r="N1221" s="17"/>
      <c r="O1221" s="17"/>
      <c r="R1221" s="17"/>
      <c r="S1221" s="17"/>
      <c r="T1221" s="17"/>
      <c r="U1221" s="17"/>
    </row>
    <row r="1222" spans="4:21" ht="12.75">
      <c r="D1222" s="17"/>
      <c r="F1222" s="17"/>
      <c r="G1222" s="17"/>
      <c r="I1222" s="17"/>
      <c r="L1222" s="17"/>
      <c r="M1222" s="17"/>
      <c r="N1222" s="17"/>
      <c r="O1222" s="17"/>
      <c r="R1222" s="17"/>
      <c r="S1222" s="17"/>
      <c r="T1222" s="17"/>
      <c r="U1222" s="17"/>
    </row>
    <row r="1223" spans="4:21" ht="12.75">
      <c r="D1223" s="17"/>
      <c r="F1223" s="17"/>
      <c r="G1223" s="17"/>
      <c r="I1223" s="17"/>
      <c r="L1223" s="17"/>
      <c r="M1223" s="17"/>
      <c r="N1223" s="17"/>
      <c r="O1223" s="17"/>
      <c r="R1223" s="17"/>
      <c r="S1223" s="17"/>
      <c r="T1223" s="17"/>
      <c r="U1223" s="17"/>
    </row>
    <row r="1224" spans="4:21" ht="12.75">
      <c r="D1224" s="17"/>
      <c r="F1224" s="17"/>
      <c r="G1224" s="17"/>
      <c r="I1224" s="17"/>
      <c r="L1224" s="17"/>
      <c r="M1224" s="17"/>
      <c r="N1224" s="17"/>
      <c r="O1224" s="17"/>
      <c r="R1224" s="17"/>
      <c r="S1224" s="17"/>
      <c r="T1224" s="17"/>
      <c r="U1224" s="17"/>
    </row>
    <row r="1225" spans="4:21" ht="12.75">
      <c r="D1225" s="17"/>
      <c r="F1225" s="17"/>
      <c r="G1225" s="17"/>
      <c r="I1225" s="17"/>
      <c r="L1225" s="17"/>
      <c r="M1225" s="17"/>
      <c r="N1225" s="17"/>
      <c r="O1225" s="17"/>
      <c r="R1225" s="17"/>
      <c r="S1225" s="17"/>
      <c r="T1225" s="17"/>
      <c r="U1225" s="17"/>
    </row>
    <row r="1226" spans="4:21" ht="12.75">
      <c r="D1226" s="17"/>
      <c r="F1226" s="17"/>
      <c r="G1226" s="17"/>
      <c r="I1226" s="17"/>
      <c r="L1226" s="17"/>
      <c r="M1226" s="17"/>
      <c r="N1226" s="17"/>
      <c r="O1226" s="17"/>
      <c r="R1226" s="17"/>
      <c r="S1226" s="17"/>
      <c r="T1226" s="17"/>
      <c r="U1226" s="17"/>
    </row>
    <row r="1227" spans="4:21" ht="12.75">
      <c r="D1227" s="17"/>
      <c r="F1227" s="17"/>
      <c r="G1227" s="17"/>
      <c r="I1227" s="17"/>
      <c r="L1227" s="17"/>
      <c r="M1227" s="17"/>
      <c r="N1227" s="17"/>
      <c r="O1227" s="17"/>
      <c r="R1227" s="17"/>
      <c r="S1227" s="17"/>
      <c r="T1227" s="17"/>
      <c r="U1227" s="17"/>
    </row>
    <row r="1228" spans="4:21" ht="12.75">
      <c r="D1228" s="17"/>
      <c r="F1228" s="17"/>
      <c r="G1228" s="17"/>
      <c r="I1228" s="17"/>
      <c r="L1228" s="17"/>
      <c r="M1228" s="17"/>
      <c r="N1228" s="17"/>
      <c r="O1228" s="17"/>
      <c r="R1228" s="17"/>
      <c r="S1228" s="17"/>
      <c r="T1228" s="17"/>
      <c r="U1228" s="17"/>
    </row>
    <row r="1229" spans="4:21" ht="12.75">
      <c r="D1229" s="17"/>
      <c r="F1229" s="17"/>
      <c r="G1229" s="17"/>
      <c r="I1229" s="17"/>
      <c r="L1229" s="17"/>
      <c r="M1229" s="17"/>
      <c r="N1229" s="17"/>
      <c r="O1229" s="17"/>
      <c r="R1229" s="17"/>
      <c r="S1229" s="17"/>
      <c r="T1229" s="17"/>
      <c r="U1229" s="17"/>
    </row>
    <row r="1230" spans="4:21" ht="12.75">
      <c r="D1230" s="17"/>
      <c r="F1230" s="17"/>
      <c r="G1230" s="17"/>
      <c r="I1230" s="17"/>
      <c r="L1230" s="17"/>
      <c r="M1230" s="17"/>
      <c r="N1230" s="17"/>
      <c r="O1230" s="17"/>
      <c r="R1230" s="17"/>
      <c r="S1230" s="17"/>
      <c r="T1230" s="17"/>
      <c r="U1230" s="17"/>
    </row>
    <row r="1231" spans="4:21" ht="12.75">
      <c r="D1231" s="17"/>
      <c r="F1231" s="17"/>
      <c r="G1231" s="17"/>
      <c r="I1231" s="17"/>
      <c r="L1231" s="17"/>
      <c r="M1231" s="17"/>
      <c r="N1231" s="17"/>
      <c r="O1231" s="17"/>
      <c r="R1231" s="17"/>
      <c r="S1231" s="17"/>
      <c r="T1231" s="17"/>
      <c r="U1231" s="17"/>
    </row>
    <row r="1232" spans="4:21" ht="12.75">
      <c r="D1232" s="17"/>
      <c r="F1232" s="17"/>
      <c r="G1232" s="17"/>
      <c r="I1232" s="17"/>
      <c r="L1232" s="17"/>
      <c r="M1232" s="17"/>
      <c r="N1232" s="17"/>
      <c r="O1232" s="17"/>
      <c r="R1232" s="17"/>
      <c r="S1232" s="17"/>
      <c r="T1232" s="17"/>
      <c r="U1232" s="17"/>
    </row>
    <row r="1233" spans="4:21" ht="12.75">
      <c r="D1233" s="17"/>
      <c r="F1233" s="17"/>
      <c r="G1233" s="17"/>
      <c r="I1233" s="17"/>
      <c r="L1233" s="17"/>
      <c r="M1233" s="17"/>
      <c r="N1233" s="17"/>
      <c r="O1233" s="17"/>
      <c r="R1233" s="17"/>
      <c r="S1233" s="17"/>
      <c r="T1233" s="17"/>
      <c r="U1233" s="17"/>
    </row>
    <row r="1234" spans="4:21" ht="12.75">
      <c r="D1234" s="17"/>
      <c r="F1234" s="17"/>
      <c r="G1234" s="17"/>
      <c r="I1234" s="17"/>
      <c r="L1234" s="17"/>
      <c r="M1234" s="17"/>
      <c r="N1234" s="17"/>
      <c r="O1234" s="17"/>
      <c r="R1234" s="17"/>
      <c r="S1234" s="17"/>
      <c r="T1234" s="17"/>
      <c r="U1234" s="17"/>
    </row>
    <row r="1235" spans="4:21" ht="12.75">
      <c r="D1235" s="17"/>
      <c r="F1235" s="17"/>
      <c r="G1235" s="17"/>
      <c r="I1235" s="17"/>
      <c r="L1235" s="17"/>
      <c r="M1235" s="17"/>
      <c r="N1235" s="17"/>
      <c r="O1235" s="17"/>
      <c r="R1235" s="17"/>
      <c r="S1235" s="17"/>
      <c r="T1235" s="17"/>
      <c r="U1235" s="17"/>
    </row>
    <row r="1236" spans="4:21" ht="12.75">
      <c r="D1236" s="17"/>
      <c r="F1236" s="17"/>
      <c r="G1236" s="17"/>
      <c r="I1236" s="17"/>
      <c r="L1236" s="17"/>
      <c r="M1236" s="17"/>
      <c r="N1236" s="17"/>
      <c r="O1236" s="17"/>
      <c r="R1236" s="17"/>
      <c r="S1236" s="17"/>
      <c r="T1236" s="17"/>
      <c r="U1236" s="17"/>
    </row>
    <row r="1237" spans="4:21" ht="12.75">
      <c r="D1237" s="17"/>
      <c r="F1237" s="17"/>
      <c r="G1237" s="17"/>
      <c r="I1237" s="17"/>
      <c r="L1237" s="17"/>
      <c r="M1237" s="17"/>
      <c r="N1237" s="17"/>
      <c r="O1237" s="17"/>
      <c r="R1237" s="17"/>
      <c r="S1237" s="17"/>
      <c r="T1237" s="17"/>
      <c r="U1237" s="17"/>
    </row>
    <row r="1238" spans="4:21" ht="12.75">
      <c r="D1238" s="17"/>
      <c r="F1238" s="17"/>
      <c r="G1238" s="17"/>
      <c r="I1238" s="17"/>
      <c r="L1238" s="17"/>
      <c r="M1238" s="17"/>
      <c r="N1238" s="17"/>
      <c r="O1238" s="17"/>
      <c r="R1238" s="17"/>
      <c r="S1238" s="17"/>
      <c r="T1238" s="17"/>
      <c r="U1238" s="17"/>
    </row>
    <row r="1239" spans="4:21" ht="12.75">
      <c r="D1239" s="17"/>
      <c r="F1239" s="17"/>
      <c r="G1239" s="17"/>
      <c r="I1239" s="17"/>
      <c r="L1239" s="17"/>
      <c r="M1239" s="17"/>
      <c r="N1239" s="17"/>
      <c r="O1239" s="17"/>
      <c r="R1239" s="17"/>
      <c r="S1239" s="17"/>
      <c r="T1239" s="17"/>
      <c r="U1239" s="17"/>
    </row>
    <row r="1240" spans="4:21" ht="12.75">
      <c r="D1240" s="17"/>
      <c r="F1240" s="17"/>
      <c r="G1240" s="17"/>
      <c r="I1240" s="17"/>
      <c r="L1240" s="17"/>
      <c r="M1240" s="17"/>
      <c r="N1240" s="17"/>
      <c r="O1240" s="17"/>
      <c r="R1240" s="17"/>
      <c r="S1240" s="17"/>
      <c r="T1240" s="17"/>
      <c r="U1240" s="17"/>
    </row>
    <row r="1241" spans="4:21" ht="12.75">
      <c r="D1241" s="17"/>
      <c r="F1241" s="17"/>
      <c r="G1241" s="17"/>
      <c r="I1241" s="17"/>
      <c r="L1241" s="17"/>
      <c r="M1241" s="17"/>
      <c r="N1241" s="17"/>
      <c r="O1241" s="17"/>
      <c r="R1241" s="17"/>
      <c r="S1241" s="17"/>
      <c r="T1241" s="17"/>
      <c r="U1241" s="17"/>
    </row>
    <row r="1242" spans="4:21" ht="12.75">
      <c r="D1242" s="17"/>
      <c r="F1242" s="17"/>
      <c r="G1242" s="17"/>
      <c r="I1242" s="17"/>
      <c r="L1242" s="17"/>
      <c r="M1242" s="17"/>
      <c r="N1242" s="17"/>
      <c r="O1242" s="17"/>
      <c r="R1242" s="17"/>
      <c r="S1242" s="17"/>
      <c r="T1242" s="17"/>
      <c r="U1242" s="17"/>
    </row>
    <row r="1243" spans="4:21" ht="12.75">
      <c r="D1243" s="17"/>
      <c r="F1243" s="17"/>
      <c r="G1243" s="17"/>
      <c r="I1243" s="17"/>
      <c r="L1243" s="17"/>
      <c r="M1243" s="17"/>
      <c r="N1243" s="17"/>
      <c r="O1243" s="17"/>
      <c r="R1243" s="17"/>
      <c r="S1243" s="17"/>
      <c r="T1243" s="17"/>
      <c r="U1243" s="17"/>
    </row>
    <row r="1244" spans="4:21" ht="12.75">
      <c r="D1244" s="17"/>
      <c r="F1244" s="17"/>
      <c r="G1244" s="17"/>
      <c r="I1244" s="17"/>
      <c r="L1244" s="17"/>
      <c r="M1244" s="17"/>
      <c r="N1244" s="17"/>
      <c r="O1244" s="17"/>
      <c r="R1244" s="17"/>
      <c r="S1244" s="17"/>
      <c r="T1244" s="17"/>
      <c r="U1244" s="17"/>
    </row>
    <row r="1245" spans="4:21" ht="12.75">
      <c r="D1245" s="17"/>
      <c r="F1245" s="17"/>
      <c r="G1245" s="17"/>
      <c r="I1245" s="17"/>
      <c r="L1245" s="17"/>
      <c r="M1245" s="17"/>
      <c r="N1245" s="17"/>
      <c r="O1245" s="17"/>
      <c r="R1245" s="17"/>
      <c r="S1245" s="17"/>
      <c r="T1245" s="17"/>
      <c r="U1245" s="17"/>
    </row>
    <row r="1246" spans="4:21" ht="12.75">
      <c r="D1246" s="17"/>
      <c r="F1246" s="17"/>
      <c r="G1246" s="17"/>
      <c r="I1246" s="17"/>
      <c r="L1246" s="17"/>
      <c r="M1246" s="17"/>
      <c r="N1246" s="17"/>
      <c r="O1246" s="17"/>
      <c r="R1246" s="17"/>
      <c r="S1246" s="17"/>
      <c r="T1246" s="17"/>
      <c r="U1246" s="17"/>
    </row>
    <row r="1247" spans="4:21" ht="12.75">
      <c r="D1247" s="17"/>
      <c r="F1247" s="17"/>
      <c r="G1247" s="17"/>
      <c r="I1247" s="17"/>
      <c r="L1247" s="17"/>
      <c r="M1247" s="17"/>
      <c r="N1247" s="17"/>
      <c r="O1247" s="17"/>
      <c r="R1247" s="17"/>
      <c r="S1247" s="17"/>
      <c r="T1247" s="17"/>
      <c r="U1247" s="17"/>
    </row>
    <row r="1248" spans="4:21" ht="12.75">
      <c r="D1248" s="17"/>
      <c r="F1248" s="17"/>
      <c r="G1248" s="17"/>
      <c r="I1248" s="17"/>
      <c r="L1248" s="17"/>
      <c r="M1248" s="17"/>
      <c r="N1248" s="17"/>
      <c r="O1248" s="17"/>
      <c r="R1248" s="17"/>
      <c r="S1248" s="17"/>
      <c r="T1248" s="17"/>
      <c r="U1248" s="17"/>
    </row>
    <row r="1249" spans="4:21" ht="12.75">
      <c r="D1249" s="17"/>
      <c r="F1249" s="17"/>
      <c r="G1249" s="17"/>
      <c r="I1249" s="17"/>
      <c r="L1249" s="17"/>
      <c r="M1249" s="17"/>
      <c r="N1249" s="17"/>
      <c r="O1249" s="17"/>
      <c r="R1249" s="17"/>
      <c r="S1249" s="17"/>
      <c r="T1249" s="17"/>
      <c r="U1249" s="17"/>
    </row>
    <row r="1250" spans="4:21" ht="12.75">
      <c r="D1250" s="17"/>
      <c r="F1250" s="17"/>
      <c r="G1250" s="17"/>
      <c r="I1250" s="17"/>
      <c r="L1250" s="17"/>
      <c r="M1250" s="17"/>
      <c r="N1250" s="17"/>
      <c r="O1250" s="17"/>
      <c r="R1250" s="17"/>
      <c r="S1250" s="17"/>
      <c r="T1250" s="17"/>
      <c r="U1250" s="17"/>
    </row>
    <row r="1251" spans="4:21" ht="12.75">
      <c r="D1251" s="17"/>
      <c r="F1251" s="17"/>
      <c r="G1251" s="17"/>
      <c r="I1251" s="17"/>
      <c r="L1251" s="17"/>
      <c r="M1251" s="17"/>
      <c r="N1251" s="17"/>
      <c r="O1251" s="17"/>
      <c r="R1251" s="17"/>
      <c r="S1251" s="17"/>
      <c r="T1251" s="17"/>
      <c r="U1251" s="17"/>
    </row>
    <row r="1252" spans="4:21" ht="12.75">
      <c r="D1252" s="17"/>
      <c r="F1252" s="17"/>
      <c r="G1252" s="17"/>
      <c r="I1252" s="17"/>
      <c r="L1252" s="17"/>
      <c r="M1252" s="17"/>
      <c r="N1252" s="17"/>
      <c r="O1252" s="17"/>
      <c r="R1252" s="17"/>
      <c r="S1252" s="17"/>
      <c r="T1252" s="17"/>
      <c r="U1252" s="17"/>
    </row>
    <row r="1253" spans="4:21" ht="12.75">
      <c r="D1253" s="17"/>
      <c r="F1253" s="17"/>
      <c r="G1253" s="17"/>
      <c r="I1253" s="17"/>
      <c r="L1253" s="17"/>
      <c r="M1253" s="17"/>
      <c r="N1253" s="17"/>
      <c r="O1253" s="17"/>
      <c r="R1253" s="17"/>
      <c r="S1253" s="17"/>
      <c r="T1253" s="17"/>
      <c r="U1253" s="17"/>
    </row>
    <row r="1254" spans="4:21" ht="12.75">
      <c r="D1254" s="17"/>
      <c r="F1254" s="17"/>
      <c r="G1254" s="17"/>
      <c r="I1254" s="17"/>
      <c r="L1254" s="17"/>
      <c r="M1254" s="17"/>
      <c r="N1254" s="17"/>
      <c r="O1254" s="17"/>
      <c r="R1254" s="17"/>
      <c r="S1254" s="17"/>
      <c r="T1254" s="17"/>
      <c r="U1254" s="17"/>
    </row>
    <row r="1255" spans="4:21" ht="12.75">
      <c r="D1255" s="17"/>
      <c r="F1255" s="17"/>
      <c r="G1255" s="17"/>
      <c r="I1255" s="17"/>
      <c r="L1255" s="17"/>
      <c r="M1255" s="17"/>
      <c r="N1255" s="17"/>
      <c r="O1255" s="17"/>
      <c r="R1255" s="17"/>
      <c r="S1255" s="17"/>
      <c r="T1255" s="17"/>
      <c r="U1255" s="17"/>
    </row>
    <row r="1256" spans="4:21" ht="12.75">
      <c r="D1256" s="17"/>
      <c r="F1256" s="17"/>
      <c r="G1256" s="17"/>
      <c r="I1256" s="17"/>
      <c r="L1256" s="17"/>
      <c r="M1256" s="17"/>
      <c r="N1256" s="17"/>
      <c r="O1256" s="17"/>
      <c r="R1256" s="17"/>
      <c r="S1256" s="17"/>
      <c r="T1256" s="17"/>
      <c r="U1256" s="17"/>
    </row>
    <row r="1257" spans="4:21" ht="12.75">
      <c r="D1257" s="17"/>
      <c r="F1257" s="17"/>
      <c r="G1257" s="17"/>
      <c r="I1257" s="17"/>
      <c r="L1257" s="17"/>
      <c r="M1257" s="17"/>
      <c r="N1257" s="17"/>
      <c r="O1257" s="17"/>
      <c r="R1257" s="17"/>
      <c r="S1257" s="17"/>
      <c r="T1257" s="17"/>
      <c r="U1257" s="17"/>
    </row>
    <row r="1258" spans="4:21" ht="12.75">
      <c r="D1258" s="17"/>
      <c r="F1258" s="17"/>
      <c r="G1258" s="17"/>
      <c r="I1258" s="17"/>
      <c r="L1258" s="17"/>
      <c r="M1258" s="17"/>
      <c r="N1258" s="17"/>
      <c r="O1258" s="17"/>
      <c r="R1258" s="17"/>
      <c r="S1258" s="17"/>
      <c r="T1258" s="17"/>
      <c r="U1258" s="17"/>
    </row>
    <row r="1259" spans="4:21" ht="12.75">
      <c r="D1259" s="17"/>
      <c r="F1259" s="17"/>
      <c r="G1259" s="17"/>
      <c r="I1259" s="17"/>
      <c r="L1259" s="17"/>
      <c r="M1259" s="17"/>
      <c r="N1259" s="17"/>
      <c r="O1259" s="17"/>
      <c r="R1259" s="17"/>
      <c r="S1259" s="17"/>
      <c r="T1259" s="17"/>
      <c r="U1259" s="17"/>
    </row>
    <row r="1260" spans="4:21" ht="12.75">
      <c r="D1260" s="17"/>
      <c r="F1260" s="17"/>
      <c r="G1260" s="17"/>
      <c r="I1260" s="17"/>
      <c r="L1260" s="17"/>
      <c r="M1260" s="17"/>
      <c r="N1260" s="17"/>
      <c r="O1260" s="17"/>
      <c r="R1260" s="17"/>
      <c r="S1260" s="17"/>
      <c r="T1260" s="17"/>
      <c r="U1260" s="17"/>
    </row>
    <row r="1261" spans="4:21" ht="12.75">
      <c r="D1261" s="17"/>
      <c r="F1261" s="17"/>
      <c r="G1261" s="17"/>
      <c r="I1261" s="17"/>
      <c r="L1261" s="17"/>
      <c r="M1261" s="17"/>
      <c r="N1261" s="17"/>
      <c r="O1261" s="17"/>
      <c r="R1261" s="17"/>
      <c r="S1261" s="17"/>
      <c r="T1261" s="17"/>
      <c r="U1261" s="17"/>
    </row>
    <row r="1262" spans="4:21" ht="12.75">
      <c r="D1262" s="17"/>
      <c r="F1262" s="17"/>
      <c r="G1262" s="17"/>
      <c r="I1262" s="17"/>
      <c r="L1262" s="17"/>
      <c r="M1262" s="17"/>
      <c r="N1262" s="17"/>
      <c r="O1262" s="17"/>
      <c r="R1262" s="17"/>
      <c r="S1262" s="17"/>
      <c r="T1262" s="17"/>
      <c r="U1262" s="17"/>
    </row>
    <row r="1263" spans="4:21" ht="12.75">
      <c r="D1263" s="17"/>
      <c r="F1263" s="17"/>
      <c r="G1263" s="17"/>
      <c r="I1263" s="17"/>
      <c r="L1263" s="17"/>
      <c r="M1263" s="17"/>
      <c r="N1263" s="17"/>
      <c r="O1263" s="17"/>
      <c r="R1263" s="17"/>
      <c r="S1263" s="17"/>
      <c r="T1263" s="17"/>
      <c r="U1263" s="17"/>
    </row>
    <row r="1264" spans="4:21" ht="12.75">
      <c r="D1264" s="17"/>
      <c r="F1264" s="17"/>
      <c r="G1264" s="17"/>
      <c r="I1264" s="17"/>
      <c r="L1264" s="17"/>
      <c r="M1264" s="17"/>
      <c r="N1264" s="17"/>
      <c r="O1264" s="17"/>
      <c r="R1264" s="17"/>
      <c r="S1264" s="17"/>
      <c r="T1264" s="17"/>
      <c r="U1264" s="17"/>
    </row>
    <row r="1265" spans="4:21" ht="12.75">
      <c r="D1265" s="17"/>
      <c r="F1265" s="17"/>
      <c r="G1265" s="17"/>
      <c r="I1265" s="17"/>
      <c r="L1265" s="17"/>
      <c r="M1265" s="17"/>
      <c r="N1265" s="17"/>
      <c r="O1265" s="17"/>
      <c r="R1265" s="17"/>
      <c r="S1265" s="17"/>
      <c r="T1265" s="17"/>
      <c r="U1265" s="17"/>
    </row>
    <row r="1266" spans="4:21" ht="12.75">
      <c r="D1266" s="17"/>
      <c r="F1266" s="17"/>
      <c r="G1266" s="17"/>
      <c r="I1266" s="17"/>
      <c r="L1266" s="17"/>
      <c r="M1266" s="17"/>
      <c r="N1266" s="17"/>
      <c r="O1266" s="17"/>
      <c r="R1266" s="17"/>
      <c r="S1266" s="17"/>
      <c r="T1266" s="17"/>
      <c r="U1266" s="17"/>
    </row>
    <row r="1267" spans="4:21" ht="12.75">
      <c r="D1267" s="17"/>
      <c r="F1267" s="17"/>
      <c r="G1267" s="17"/>
      <c r="I1267" s="17"/>
      <c r="L1267" s="17"/>
      <c r="M1267" s="17"/>
      <c r="N1267" s="17"/>
      <c r="O1267" s="17"/>
      <c r="R1267" s="17"/>
      <c r="S1267" s="17"/>
      <c r="T1267" s="17"/>
      <c r="U1267" s="17"/>
    </row>
    <row r="1268" spans="4:21" ht="12.75">
      <c r="D1268" s="17"/>
      <c r="F1268" s="17"/>
      <c r="G1268" s="17"/>
      <c r="I1268" s="17"/>
      <c r="L1268" s="17"/>
      <c r="M1268" s="17"/>
      <c r="N1268" s="17"/>
      <c r="O1268" s="17"/>
      <c r="R1268" s="17"/>
      <c r="S1268" s="17"/>
      <c r="T1268" s="17"/>
      <c r="U1268" s="17"/>
    </row>
    <row r="1269" spans="4:21" ht="12.75">
      <c r="D1269" s="17"/>
      <c r="F1269" s="17"/>
      <c r="G1269" s="17"/>
      <c r="I1269" s="17"/>
      <c r="L1269" s="17"/>
      <c r="M1269" s="17"/>
      <c r="N1269" s="17"/>
      <c r="O1269" s="17"/>
      <c r="R1269" s="17"/>
      <c r="S1269" s="17"/>
      <c r="T1269" s="17"/>
      <c r="U1269" s="17"/>
    </row>
    <row r="1270" spans="4:21" ht="12.75">
      <c r="D1270" s="17"/>
      <c r="F1270" s="17"/>
      <c r="G1270" s="17"/>
      <c r="I1270" s="17"/>
      <c r="L1270" s="17"/>
      <c r="M1270" s="17"/>
      <c r="N1270" s="17"/>
      <c r="O1270" s="17"/>
      <c r="R1270" s="17"/>
      <c r="S1270" s="17"/>
      <c r="T1270" s="17"/>
      <c r="U1270" s="17"/>
    </row>
    <row r="1271" spans="4:21" ht="12.75">
      <c r="D1271" s="17"/>
      <c r="F1271" s="17"/>
      <c r="G1271" s="17"/>
      <c r="I1271" s="17"/>
      <c r="L1271" s="17"/>
      <c r="M1271" s="17"/>
      <c r="N1271" s="17"/>
      <c r="O1271" s="17"/>
      <c r="R1271" s="17"/>
      <c r="S1271" s="17"/>
      <c r="T1271" s="17"/>
      <c r="U1271" s="17"/>
    </row>
    <row r="1272" spans="4:21" ht="12.75">
      <c r="D1272" s="17"/>
      <c r="F1272" s="17"/>
      <c r="G1272" s="17"/>
      <c r="I1272" s="17"/>
      <c r="L1272" s="17"/>
      <c r="M1272" s="17"/>
      <c r="N1272" s="17"/>
      <c r="O1272" s="17"/>
      <c r="R1272" s="17"/>
      <c r="S1272" s="17"/>
      <c r="T1272" s="17"/>
      <c r="U1272" s="17"/>
    </row>
    <row r="1273" spans="4:21" ht="12.75">
      <c r="D1273" s="17"/>
      <c r="F1273" s="17"/>
      <c r="G1273" s="17"/>
      <c r="I1273" s="17"/>
      <c r="L1273" s="17"/>
      <c r="M1273" s="17"/>
      <c r="N1273" s="17"/>
      <c r="O1273" s="17"/>
      <c r="R1273" s="17"/>
      <c r="S1273" s="17"/>
      <c r="T1273" s="17"/>
      <c r="U1273" s="17"/>
    </row>
    <row r="1274" spans="4:21" ht="12.75">
      <c r="D1274" s="17"/>
      <c r="F1274" s="17"/>
      <c r="G1274" s="17"/>
      <c r="I1274" s="17"/>
      <c r="L1274" s="17"/>
      <c r="M1274" s="17"/>
      <c r="N1274" s="17"/>
      <c r="O1274" s="17"/>
      <c r="R1274" s="17"/>
      <c r="S1274" s="17"/>
      <c r="T1274" s="17"/>
      <c r="U1274" s="17"/>
    </row>
    <row r="1275" spans="4:21" ht="12.75">
      <c r="D1275" s="17"/>
      <c r="F1275" s="17"/>
      <c r="G1275" s="17"/>
      <c r="I1275" s="17"/>
      <c r="L1275" s="17"/>
      <c r="M1275" s="17"/>
      <c r="N1275" s="17"/>
      <c r="O1275" s="17"/>
      <c r="R1275" s="17"/>
      <c r="S1275" s="17"/>
      <c r="T1275" s="17"/>
      <c r="U1275" s="17"/>
    </row>
    <row r="1276" spans="4:21" ht="12.75">
      <c r="D1276" s="17"/>
      <c r="F1276" s="17"/>
      <c r="G1276" s="17"/>
      <c r="I1276" s="17"/>
      <c r="L1276" s="17"/>
      <c r="M1276" s="17"/>
      <c r="N1276" s="17"/>
      <c r="O1276" s="17"/>
      <c r="R1276" s="17"/>
      <c r="S1276" s="17"/>
      <c r="T1276" s="17"/>
      <c r="U1276" s="17"/>
    </row>
    <row r="1277" spans="4:21" ht="12.75">
      <c r="D1277" s="17"/>
      <c r="F1277" s="17"/>
      <c r="G1277" s="17"/>
      <c r="I1277" s="17"/>
      <c r="L1277" s="17"/>
      <c r="M1277" s="17"/>
      <c r="N1277" s="17"/>
      <c r="O1277" s="17"/>
      <c r="R1277" s="17"/>
      <c r="S1277" s="17"/>
      <c r="T1277" s="17"/>
      <c r="U1277" s="17"/>
    </row>
    <row r="1278" spans="4:21" ht="12.75">
      <c r="D1278" s="17"/>
      <c r="F1278" s="17"/>
      <c r="G1278" s="17"/>
      <c r="I1278" s="17"/>
      <c r="L1278" s="17"/>
      <c r="M1278" s="17"/>
      <c r="N1278" s="17"/>
      <c r="O1278" s="17"/>
      <c r="R1278" s="17"/>
      <c r="S1278" s="17"/>
      <c r="T1278" s="17"/>
      <c r="U1278" s="17"/>
    </row>
    <row r="1279" spans="4:21" ht="12.75">
      <c r="D1279" s="17"/>
      <c r="F1279" s="17"/>
      <c r="G1279" s="17"/>
      <c r="I1279" s="17"/>
      <c r="L1279" s="17"/>
      <c r="M1279" s="17"/>
      <c r="N1279" s="17"/>
      <c r="O1279" s="17"/>
      <c r="R1279" s="17"/>
      <c r="S1279" s="17"/>
      <c r="T1279" s="17"/>
      <c r="U1279" s="17"/>
    </row>
    <row r="1280" spans="4:21" ht="12.75">
      <c r="D1280" s="17"/>
      <c r="F1280" s="17"/>
      <c r="G1280" s="17"/>
      <c r="I1280" s="17"/>
      <c r="L1280" s="17"/>
      <c r="M1280" s="17"/>
      <c r="N1280" s="17"/>
      <c r="O1280" s="17"/>
      <c r="R1280" s="17"/>
      <c r="S1280" s="17"/>
      <c r="T1280" s="17"/>
      <c r="U1280" s="17"/>
    </row>
    <row r="1281" spans="4:21" ht="12.75">
      <c r="D1281" s="17"/>
      <c r="F1281" s="17"/>
      <c r="G1281" s="17"/>
      <c r="I1281" s="17"/>
      <c r="L1281" s="17"/>
      <c r="M1281" s="17"/>
      <c r="N1281" s="17"/>
      <c r="O1281" s="17"/>
      <c r="R1281" s="17"/>
      <c r="S1281" s="17"/>
      <c r="T1281" s="17"/>
      <c r="U1281" s="17"/>
    </row>
    <row r="1282" spans="4:21" ht="12.75">
      <c r="D1282" s="17"/>
      <c r="F1282" s="17"/>
      <c r="G1282" s="17"/>
      <c r="I1282" s="17"/>
      <c r="L1282" s="17"/>
      <c r="M1282" s="17"/>
      <c r="N1282" s="17"/>
      <c r="O1282" s="17"/>
      <c r="R1282" s="17"/>
      <c r="S1282" s="17"/>
      <c r="T1282" s="17"/>
      <c r="U1282" s="17"/>
    </row>
    <row r="1283" spans="4:21" ht="12.75">
      <c r="D1283" s="17"/>
      <c r="F1283" s="17"/>
      <c r="G1283" s="17"/>
      <c r="I1283" s="17"/>
      <c r="L1283" s="17"/>
      <c r="M1283" s="17"/>
      <c r="N1283" s="17"/>
      <c r="O1283" s="17"/>
      <c r="R1283" s="17"/>
      <c r="S1283" s="17"/>
      <c r="T1283" s="17"/>
      <c r="U1283" s="17"/>
    </row>
    <row r="1284" spans="4:21" ht="12.75">
      <c r="D1284" s="17"/>
      <c r="F1284" s="17"/>
      <c r="G1284" s="17"/>
      <c r="I1284" s="17"/>
      <c r="L1284" s="17"/>
      <c r="M1284" s="17"/>
      <c r="N1284" s="17"/>
      <c r="O1284" s="17"/>
      <c r="R1284" s="17"/>
      <c r="S1284" s="17"/>
      <c r="T1284" s="17"/>
      <c r="U1284" s="17"/>
    </row>
    <row r="1285" spans="4:21" ht="12.75">
      <c r="D1285" s="17"/>
      <c r="F1285" s="17"/>
      <c r="G1285" s="17"/>
      <c r="I1285" s="17"/>
      <c r="L1285" s="17"/>
      <c r="M1285" s="17"/>
      <c r="N1285" s="17"/>
      <c r="O1285" s="17"/>
      <c r="R1285" s="17"/>
      <c r="S1285" s="17"/>
      <c r="T1285" s="17"/>
      <c r="U1285" s="17"/>
    </row>
    <row r="1286" spans="4:21" ht="12.75">
      <c r="D1286" s="17"/>
      <c r="F1286" s="17"/>
      <c r="G1286" s="17"/>
      <c r="I1286" s="17"/>
      <c r="L1286" s="17"/>
      <c r="M1286" s="17"/>
      <c r="N1286" s="17"/>
      <c r="O1286" s="17"/>
      <c r="R1286" s="17"/>
      <c r="S1286" s="17"/>
      <c r="T1286" s="17"/>
      <c r="U1286" s="17"/>
    </row>
    <row r="1287" spans="4:21" ht="12.75">
      <c r="D1287" s="17"/>
      <c r="F1287" s="17"/>
      <c r="G1287" s="17"/>
      <c r="I1287" s="17"/>
      <c r="L1287" s="17"/>
      <c r="M1287" s="17"/>
      <c r="N1287" s="17"/>
      <c r="O1287" s="17"/>
      <c r="R1287" s="17"/>
      <c r="S1287" s="17"/>
      <c r="T1287" s="17"/>
      <c r="U1287" s="17"/>
    </row>
    <row r="1288" spans="4:21" ht="12.75">
      <c r="D1288" s="17"/>
      <c r="F1288" s="17"/>
      <c r="G1288" s="17"/>
      <c r="I1288" s="17"/>
      <c r="L1288" s="17"/>
      <c r="M1288" s="17"/>
      <c r="N1288" s="17"/>
      <c r="O1288" s="17"/>
      <c r="R1288" s="17"/>
      <c r="S1288" s="17"/>
      <c r="T1288" s="17"/>
      <c r="U1288" s="17"/>
    </row>
    <row r="1289" spans="4:21" ht="12.75">
      <c r="D1289" s="17"/>
      <c r="F1289" s="17"/>
      <c r="G1289" s="17"/>
      <c r="I1289" s="17"/>
      <c r="L1289" s="17"/>
      <c r="M1289" s="17"/>
      <c r="N1289" s="17"/>
      <c r="O1289" s="17"/>
      <c r="R1289" s="17"/>
      <c r="S1289" s="17"/>
      <c r="T1289" s="17"/>
      <c r="U1289" s="17"/>
    </row>
    <row r="1290" spans="4:21" ht="12.75">
      <c r="D1290" s="17"/>
      <c r="F1290" s="17"/>
      <c r="G1290" s="17"/>
      <c r="I1290" s="17"/>
      <c r="L1290" s="17"/>
      <c r="M1290" s="17"/>
      <c r="N1290" s="17"/>
      <c r="O1290" s="17"/>
      <c r="R1290" s="17"/>
      <c r="S1290" s="17"/>
      <c r="T1290" s="17"/>
      <c r="U1290" s="17"/>
    </row>
    <row r="1291" spans="4:21" ht="12.75">
      <c r="D1291" s="17"/>
      <c r="F1291" s="17"/>
      <c r="G1291" s="17"/>
      <c r="I1291" s="17"/>
      <c r="L1291" s="17"/>
      <c r="M1291" s="17"/>
      <c r="N1291" s="17"/>
      <c r="O1291" s="17"/>
      <c r="R1291" s="17"/>
      <c r="S1291" s="17"/>
      <c r="T1291" s="17"/>
      <c r="U1291" s="17"/>
    </row>
    <row r="1292" spans="4:21" ht="12.75">
      <c r="D1292" s="17"/>
      <c r="F1292" s="17"/>
      <c r="G1292" s="17"/>
      <c r="I1292" s="17"/>
      <c r="L1292" s="17"/>
      <c r="M1292" s="17"/>
      <c r="N1292" s="17"/>
      <c r="O1292" s="17"/>
      <c r="R1292" s="17"/>
      <c r="S1292" s="17"/>
      <c r="T1292" s="17"/>
      <c r="U1292" s="17"/>
    </row>
    <row r="1293" spans="4:21" ht="12.75">
      <c r="D1293" s="17"/>
      <c r="F1293" s="17"/>
      <c r="G1293" s="17"/>
      <c r="I1293" s="17"/>
      <c r="L1293" s="17"/>
      <c r="M1293" s="17"/>
      <c r="N1293" s="17"/>
      <c r="O1293" s="17"/>
      <c r="R1293" s="17"/>
      <c r="S1293" s="17"/>
      <c r="T1293" s="17"/>
      <c r="U1293" s="17"/>
    </row>
    <row r="1294" spans="4:21" ht="12.75">
      <c r="D1294" s="17"/>
      <c r="F1294" s="17"/>
      <c r="G1294" s="17"/>
      <c r="I1294" s="17"/>
      <c r="L1294" s="17"/>
      <c r="M1294" s="17"/>
      <c r="N1294" s="17"/>
      <c r="O1294" s="17"/>
      <c r="R1294" s="17"/>
      <c r="S1294" s="17"/>
      <c r="T1294" s="17"/>
      <c r="U1294" s="17"/>
    </row>
    <row r="1295" spans="4:21" ht="12.75">
      <c r="D1295" s="17"/>
      <c r="F1295" s="17"/>
      <c r="G1295" s="17"/>
      <c r="I1295" s="17"/>
      <c r="L1295" s="17"/>
      <c r="M1295" s="17"/>
      <c r="N1295" s="17"/>
      <c r="O1295" s="17"/>
      <c r="R1295" s="17"/>
      <c r="S1295" s="17"/>
      <c r="T1295" s="17"/>
      <c r="U1295" s="17"/>
    </row>
    <row r="1296" spans="4:21" ht="12.75">
      <c r="D1296" s="17"/>
      <c r="F1296" s="17"/>
      <c r="G1296" s="17"/>
      <c r="I1296" s="17"/>
      <c r="L1296" s="17"/>
      <c r="M1296" s="17"/>
      <c r="N1296" s="17"/>
      <c r="O1296" s="17"/>
      <c r="R1296" s="17"/>
      <c r="S1296" s="17"/>
      <c r="T1296" s="17"/>
      <c r="U1296" s="17"/>
    </row>
    <row r="1297" spans="4:21" ht="12.75">
      <c r="D1297" s="17"/>
      <c r="F1297" s="17"/>
      <c r="G1297" s="17"/>
      <c r="I1297" s="17"/>
      <c r="L1297" s="17"/>
      <c r="M1297" s="17"/>
      <c r="N1297" s="17"/>
      <c r="O1297" s="17"/>
      <c r="R1297" s="17"/>
      <c r="S1297" s="17"/>
      <c r="T1297" s="17"/>
      <c r="U1297" s="17"/>
    </row>
    <row r="1298" spans="4:21" ht="12.75">
      <c r="D1298" s="17"/>
      <c r="F1298" s="17"/>
      <c r="G1298" s="17"/>
      <c r="I1298" s="17"/>
      <c r="L1298" s="17"/>
      <c r="M1298" s="17"/>
      <c r="N1298" s="17"/>
      <c r="O1298" s="17"/>
      <c r="R1298" s="17"/>
      <c r="S1298" s="17"/>
      <c r="T1298" s="17"/>
      <c r="U1298" s="17"/>
    </row>
    <row r="1299" spans="4:21" ht="12.75">
      <c r="D1299" s="17"/>
      <c r="F1299" s="17"/>
      <c r="G1299" s="17"/>
      <c r="I1299" s="17"/>
      <c r="L1299" s="17"/>
      <c r="M1299" s="17"/>
      <c r="N1299" s="17"/>
      <c r="O1299" s="17"/>
      <c r="R1299" s="17"/>
      <c r="S1299" s="17"/>
      <c r="T1299" s="17"/>
      <c r="U1299" s="17"/>
    </row>
    <row r="1300" spans="4:21" ht="12.75">
      <c r="D1300" s="17"/>
      <c r="F1300" s="17"/>
      <c r="G1300" s="17"/>
      <c r="I1300" s="17"/>
      <c r="L1300" s="17"/>
      <c r="M1300" s="17"/>
      <c r="N1300" s="17"/>
      <c r="O1300" s="17"/>
      <c r="R1300" s="17"/>
      <c r="S1300" s="17"/>
      <c r="T1300" s="17"/>
      <c r="U1300" s="17"/>
    </row>
    <row r="1301" spans="4:21" ht="12.75">
      <c r="D1301" s="17"/>
      <c r="F1301" s="17"/>
      <c r="G1301" s="17"/>
      <c r="I1301" s="17"/>
      <c r="L1301" s="17"/>
      <c r="M1301" s="17"/>
      <c r="N1301" s="17"/>
      <c r="O1301" s="17"/>
      <c r="R1301" s="17"/>
      <c r="S1301" s="17"/>
      <c r="T1301" s="17"/>
      <c r="U1301" s="17"/>
    </row>
    <row r="1302" spans="4:21" ht="12.75">
      <c r="D1302" s="17"/>
      <c r="F1302" s="17"/>
      <c r="G1302" s="17"/>
      <c r="I1302" s="17"/>
      <c r="L1302" s="17"/>
      <c r="M1302" s="17"/>
      <c r="N1302" s="17"/>
      <c r="O1302" s="17"/>
      <c r="R1302" s="17"/>
      <c r="S1302" s="17"/>
      <c r="T1302" s="17"/>
      <c r="U1302" s="17"/>
    </row>
    <row r="1303" spans="4:21" ht="12.75">
      <c r="D1303" s="17"/>
      <c r="F1303" s="17"/>
      <c r="G1303" s="17"/>
      <c r="I1303" s="17"/>
      <c r="L1303" s="17"/>
      <c r="M1303" s="17"/>
      <c r="N1303" s="17"/>
      <c r="O1303" s="17"/>
      <c r="R1303" s="17"/>
      <c r="S1303" s="17"/>
      <c r="T1303" s="17"/>
      <c r="U1303" s="17"/>
    </row>
    <row r="1304" spans="4:21" ht="12.75">
      <c r="D1304" s="17"/>
      <c r="F1304" s="17"/>
      <c r="G1304" s="17"/>
      <c r="I1304" s="17"/>
      <c r="L1304" s="17"/>
      <c r="M1304" s="17"/>
      <c r="N1304" s="17"/>
      <c r="O1304" s="17"/>
      <c r="R1304" s="17"/>
      <c r="S1304" s="17"/>
      <c r="T1304" s="17"/>
      <c r="U1304" s="17"/>
    </row>
    <row r="1305" spans="4:21" ht="12.75">
      <c r="D1305" s="17"/>
      <c r="F1305" s="17"/>
      <c r="G1305" s="17"/>
      <c r="I1305" s="17"/>
      <c r="L1305" s="17"/>
      <c r="M1305" s="17"/>
      <c r="N1305" s="17"/>
      <c r="O1305" s="17"/>
      <c r="R1305" s="17"/>
      <c r="S1305" s="17"/>
      <c r="T1305" s="17"/>
      <c r="U1305" s="17"/>
    </row>
    <row r="1306" spans="4:21" ht="12.75">
      <c r="D1306" s="17"/>
      <c r="F1306" s="17"/>
      <c r="G1306" s="17"/>
      <c r="I1306" s="17"/>
      <c r="L1306" s="17"/>
      <c r="M1306" s="17"/>
      <c r="N1306" s="17"/>
      <c r="O1306" s="17"/>
      <c r="R1306" s="17"/>
      <c r="S1306" s="17"/>
      <c r="T1306" s="17"/>
      <c r="U1306" s="17"/>
    </row>
    <row r="1307" spans="4:21" ht="12.75">
      <c r="D1307" s="17"/>
      <c r="F1307" s="17"/>
      <c r="G1307" s="17"/>
      <c r="I1307" s="17"/>
      <c r="L1307" s="17"/>
      <c r="M1307" s="17"/>
      <c r="N1307" s="17"/>
      <c r="O1307" s="17"/>
      <c r="R1307" s="17"/>
      <c r="S1307" s="17"/>
      <c r="T1307" s="17"/>
      <c r="U1307" s="17"/>
    </row>
    <row r="1308" spans="4:21" ht="12.75">
      <c r="D1308" s="17"/>
      <c r="F1308" s="17"/>
      <c r="G1308" s="17"/>
      <c r="I1308" s="17"/>
      <c r="L1308" s="17"/>
      <c r="M1308" s="17"/>
      <c r="N1308" s="17"/>
      <c r="O1308" s="17"/>
      <c r="R1308" s="17"/>
      <c r="S1308" s="17"/>
      <c r="T1308" s="17"/>
      <c r="U1308" s="17"/>
    </row>
    <row r="1309" spans="4:21" ht="12.75">
      <c r="D1309" s="17"/>
      <c r="F1309" s="17"/>
      <c r="G1309" s="17"/>
      <c r="I1309" s="17"/>
      <c r="L1309" s="17"/>
      <c r="M1309" s="17"/>
      <c r="N1309" s="17"/>
      <c r="O1309" s="17"/>
      <c r="R1309" s="17"/>
      <c r="S1309" s="17"/>
      <c r="T1309" s="17"/>
      <c r="U1309" s="17"/>
    </row>
    <row r="1310" spans="4:21" ht="12.75">
      <c r="D1310" s="17"/>
      <c r="F1310" s="17"/>
      <c r="G1310" s="17"/>
      <c r="I1310" s="17"/>
      <c r="L1310" s="17"/>
      <c r="M1310" s="17"/>
      <c r="N1310" s="17"/>
      <c r="O1310" s="17"/>
      <c r="R1310" s="17"/>
      <c r="S1310" s="17"/>
      <c r="T1310" s="17"/>
      <c r="U1310" s="17"/>
    </row>
    <row r="1311" spans="4:21" ht="12.75">
      <c r="D1311" s="17"/>
      <c r="F1311" s="17"/>
      <c r="G1311" s="17"/>
      <c r="I1311" s="17"/>
      <c r="L1311" s="17"/>
      <c r="M1311" s="17"/>
      <c r="N1311" s="17"/>
      <c r="O1311" s="17"/>
      <c r="R1311" s="17"/>
      <c r="S1311" s="17"/>
      <c r="T1311" s="17"/>
      <c r="U1311" s="17"/>
    </row>
    <row r="1312" spans="4:21" ht="12.75">
      <c r="D1312" s="17"/>
      <c r="F1312" s="17"/>
      <c r="G1312" s="17"/>
      <c r="I1312" s="17"/>
      <c r="L1312" s="17"/>
      <c r="M1312" s="17"/>
      <c r="N1312" s="17"/>
      <c r="O1312" s="17"/>
      <c r="R1312" s="17"/>
      <c r="S1312" s="17"/>
      <c r="T1312" s="17"/>
      <c r="U1312" s="17"/>
    </row>
    <row r="1313" spans="4:21" ht="12.75">
      <c r="D1313" s="17"/>
      <c r="F1313" s="17"/>
      <c r="G1313" s="17"/>
      <c r="I1313" s="17"/>
      <c r="L1313" s="17"/>
      <c r="M1313" s="17"/>
      <c r="N1313" s="17"/>
      <c r="O1313" s="17"/>
      <c r="R1313" s="17"/>
      <c r="S1313" s="17"/>
      <c r="T1313" s="17"/>
      <c r="U1313" s="17"/>
    </row>
    <row r="1314" spans="4:21" ht="12.75">
      <c r="D1314" s="17"/>
      <c r="F1314" s="17"/>
      <c r="G1314" s="17"/>
      <c r="I1314" s="17"/>
      <c r="L1314" s="17"/>
      <c r="M1314" s="17"/>
      <c r="N1314" s="17"/>
      <c r="O1314" s="17"/>
      <c r="R1314" s="17"/>
      <c r="S1314" s="17"/>
      <c r="T1314" s="17"/>
      <c r="U1314" s="17"/>
    </row>
    <row r="1315" spans="4:21" ht="12.75">
      <c r="D1315" s="17"/>
      <c r="F1315" s="17"/>
      <c r="G1315" s="17"/>
      <c r="I1315" s="17"/>
      <c r="L1315" s="17"/>
      <c r="M1315" s="17"/>
      <c r="N1315" s="17"/>
      <c r="O1315" s="17"/>
      <c r="R1315" s="17"/>
      <c r="S1315" s="17"/>
      <c r="T1315" s="17"/>
      <c r="U1315" s="17"/>
    </row>
    <row r="1316" spans="4:21" ht="12.75">
      <c r="D1316" s="17"/>
      <c r="F1316" s="17"/>
      <c r="G1316" s="17"/>
      <c r="I1316" s="17"/>
      <c r="L1316" s="17"/>
      <c r="M1316" s="17"/>
      <c r="N1316" s="17"/>
      <c r="O1316" s="17"/>
      <c r="R1316" s="17"/>
      <c r="S1316" s="17"/>
      <c r="T1316" s="17"/>
      <c r="U1316" s="17"/>
    </row>
    <row r="1317" spans="4:21" ht="12.75">
      <c r="D1317" s="17"/>
      <c r="F1317" s="17"/>
      <c r="G1317" s="17"/>
      <c r="I1317" s="17"/>
      <c r="L1317" s="17"/>
      <c r="M1317" s="17"/>
      <c r="N1317" s="17"/>
      <c r="O1317" s="17"/>
      <c r="R1317" s="17"/>
      <c r="S1317" s="17"/>
      <c r="T1317" s="17"/>
      <c r="U1317" s="17"/>
    </row>
    <row r="1318" spans="4:21" ht="12.75">
      <c r="D1318" s="17"/>
      <c r="F1318" s="17"/>
      <c r="G1318" s="17"/>
      <c r="I1318" s="17"/>
      <c r="L1318" s="17"/>
      <c r="M1318" s="17"/>
      <c r="N1318" s="17"/>
      <c r="O1318" s="17"/>
      <c r="R1318" s="17"/>
      <c r="S1318" s="17"/>
      <c r="T1318" s="17"/>
      <c r="U1318" s="17"/>
    </row>
    <row r="1319" spans="4:21" ht="12.75">
      <c r="D1319" s="17"/>
      <c r="F1319" s="17"/>
      <c r="G1319" s="17"/>
      <c r="I1319" s="17"/>
      <c r="L1319" s="17"/>
      <c r="M1319" s="17"/>
      <c r="N1319" s="17"/>
      <c r="O1319" s="17"/>
      <c r="R1319" s="17"/>
      <c r="S1319" s="17"/>
      <c r="T1319" s="17"/>
      <c r="U1319" s="17"/>
    </row>
    <row r="1320" spans="4:21" ht="12.75">
      <c r="D1320" s="17"/>
      <c r="F1320" s="17"/>
      <c r="G1320" s="17"/>
      <c r="I1320" s="17"/>
      <c r="L1320" s="17"/>
      <c r="M1320" s="17"/>
      <c r="N1320" s="17"/>
      <c r="O1320" s="17"/>
      <c r="R1320" s="17"/>
      <c r="S1320" s="17"/>
      <c r="T1320" s="17"/>
      <c r="U1320" s="17"/>
    </row>
    <row r="1321" spans="4:21" ht="12.75">
      <c r="D1321" s="17"/>
      <c r="F1321" s="17"/>
      <c r="G1321" s="17"/>
      <c r="I1321" s="17"/>
      <c r="L1321" s="17"/>
      <c r="M1321" s="17"/>
      <c r="N1321" s="17"/>
      <c r="O1321" s="17"/>
      <c r="R1321" s="17"/>
      <c r="S1321" s="17"/>
      <c r="T1321" s="17"/>
      <c r="U1321" s="17"/>
    </row>
    <row r="1322" spans="4:21" ht="12.75">
      <c r="D1322" s="17"/>
      <c r="F1322" s="17"/>
      <c r="G1322" s="17"/>
      <c r="I1322" s="17"/>
      <c r="L1322" s="17"/>
      <c r="M1322" s="17"/>
      <c r="N1322" s="17"/>
      <c r="O1322" s="17"/>
      <c r="R1322" s="17"/>
      <c r="S1322" s="17"/>
      <c r="T1322" s="17"/>
      <c r="U1322" s="17"/>
    </row>
    <row r="1323" spans="4:21" ht="12.75">
      <c r="D1323" s="17"/>
      <c r="F1323" s="17"/>
      <c r="G1323" s="17"/>
      <c r="I1323" s="17"/>
      <c r="L1323" s="17"/>
      <c r="M1323" s="17"/>
      <c r="N1323" s="17"/>
      <c r="O1323" s="17"/>
      <c r="R1323" s="17"/>
      <c r="S1323" s="17"/>
      <c r="T1323" s="17"/>
      <c r="U1323" s="17"/>
    </row>
    <row r="1324" spans="4:21" ht="12.75">
      <c r="D1324" s="17"/>
      <c r="F1324" s="17"/>
      <c r="G1324" s="17"/>
      <c r="I1324" s="17"/>
      <c r="L1324" s="17"/>
      <c r="M1324" s="17"/>
      <c r="N1324" s="17"/>
      <c r="O1324" s="17"/>
      <c r="R1324" s="17"/>
      <c r="S1324" s="17"/>
      <c r="T1324" s="17"/>
      <c r="U1324" s="17"/>
    </row>
    <row r="1325" spans="4:21" ht="12.75">
      <c r="D1325" s="17"/>
      <c r="F1325" s="17"/>
      <c r="G1325" s="17"/>
      <c r="I1325" s="17"/>
      <c r="L1325" s="17"/>
      <c r="M1325" s="17"/>
      <c r="N1325" s="17"/>
      <c r="O1325" s="17"/>
      <c r="R1325" s="17"/>
      <c r="S1325" s="17"/>
      <c r="T1325" s="17"/>
      <c r="U1325" s="17"/>
    </row>
    <row r="1326" spans="4:21" ht="12.75">
      <c r="D1326" s="17"/>
      <c r="F1326" s="17"/>
      <c r="G1326" s="17"/>
      <c r="I1326" s="17"/>
      <c r="L1326" s="17"/>
      <c r="M1326" s="17"/>
      <c r="N1326" s="17"/>
      <c r="O1326" s="17"/>
      <c r="R1326" s="17"/>
      <c r="S1326" s="17"/>
      <c r="T1326" s="17"/>
      <c r="U1326" s="17"/>
    </row>
    <row r="1327" spans="4:21" ht="12.75">
      <c r="D1327" s="17"/>
      <c r="F1327" s="17"/>
      <c r="G1327" s="17"/>
      <c r="I1327" s="17"/>
      <c r="L1327" s="17"/>
      <c r="M1327" s="17"/>
      <c r="N1327" s="17"/>
      <c r="O1327" s="17"/>
      <c r="R1327" s="17"/>
      <c r="S1327" s="17"/>
      <c r="T1327" s="17"/>
      <c r="U1327" s="17"/>
    </row>
    <row r="1328" spans="4:21" ht="12.75">
      <c r="D1328" s="17"/>
      <c r="F1328" s="17"/>
      <c r="G1328" s="17"/>
      <c r="I1328" s="17"/>
      <c r="L1328" s="17"/>
      <c r="M1328" s="17"/>
      <c r="N1328" s="17"/>
      <c r="O1328" s="17"/>
      <c r="R1328" s="17"/>
      <c r="S1328" s="17"/>
      <c r="T1328" s="17"/>
      <c r="U1328" s="17"/>
    </row>
    <row r="1329" spans="4:21" ht="12.75">
      <c r="D1329" s="17"/>
      <c r="F1329" s="17"/>
      <c r="G1329" s="17"/>
      <c r="I1329" s="17"/>
      <c r="L1329" s="17"/>
      <c r="M1329" s="17"/>
      <c r="N1329" s="17"/>
      <c r="O1329" s="17"/>
      <c r="R1329" s="17"/>
      <c r="S1329" s="17"/>
      <c r="T1329" s="17"/>
      <c r="U1329" s="17"/>
    </row>
    <row r="1330" spans="4:21" ht="12.75">
      <c r="D1330" s="17"/>
      <c r="F1330" s="17"/>
      <c r="G1330" s="17"/>
      <c r="I1330" s="17"/>
      <c r="L1330" s="17"/>
      <c r="M1330" s="17"/>
      <c r="N1330" s="17"/>
      <c r="O1330" s="17"/>
      <c r="R1330" s="17"/>
      <c r="S1330" s="17"/>
      <c r="T1330" s="17"/>
      <c r="U1330" s="17"/>
    </row>
    <row r="1331" spans="4:21" ht="12.75">
      <c r="D1331" s="17"/>
      <c r="F1331" s="17"/>
      <c r="G1331" s="17"/>
      <c r="I1331" s="17"/>
      <c r="L1331" s="17"/>
      <c r="M1331" s="17"/>
      <c r="N1331" s="17"/>
      <c r="O1331" s="17"/>
      <c r="R1331" s="17"/>
      <c r="S1331" s="17"/>
      <c r="T1331" s="17"/>
      <c r="U1331" s="17"/>
    </row>
    <row r="1332" spans="4:21" ht="12.75">
      <c r="D1332" s="17"/>
      <c r="F1332" s="17"/>
      <c r="G1332" s="17"/>
      <c r="I1332" s="17"/>
      <c r="L1332" s="17"/>
      <c r="M1332" s="17"/>
      <c r="N1332" s="17"/>
      <c r="O1332" s="17"/>
      <c r="R1332" s="17"/>
      <c r="S1332" s="17"/>
      <c r="T1332" s="17"/>
      <c r="U1332" s="17"/>
    </row>
    <row r="1333" spans="4:21" ht="12.75">
      <c r="D1333" s="17"/>
      <c r="F1333" s="17"/>
      <c r="G1333" s="17"/>
      <c r="I1333" s="17"/>
      <c r="L1333" s="17"/>
      <c r="M1333" s="17"/>
      <c r="N1333" s="17"/>
      <c r="O1333" s="17"/>
      <c r="R1333" s="17"/>
      <c r="S1333" s="17"/>
      <c r="T1333" s="17"/>
      <c r="U1333" s="17"/>
    </row>
    <row r="1334" spans="4:21" ht="12.75">
      <c r="D1334" s="17"/>
      <c r="F1334" s="17"/>
      <c r="G1334" s="17"/>
      <c r="I1334" s="17"/>
      <c r="L1334" s="17"/>
      <c r="M1334" s="17"/>
      <c r="N1334" s="17"/>
      <c r="O1334" s="17"/>
      <c r="R1334" s="17"/>
      <c r="S1334" s="17"/>
      <c r="T1334" s="17"/>
      <c r="U1334" s="17"/>
    </row>
    <row r="1335" spans="4:21" ht="12.75">
      <c r="D1335" s="17"/>
      <c r="F1335" s="17"/>
      <c r="G1335" s="17"/>
      <c r="I1335" s="17"/>
      <c r="L1335" s="17"/>
      <c r="M1335" s="17"/>
      <c r="N1335" s="17"/>
      <c r="O1335" s="17"/>
      <c r="R1335" s="17"/>
      <c r="S1335" s="17"/>
      <c r="T1335" s="17"/>
      <c r="U1335" s="17"/>
    </row>
    <row r="1336" spans="4:21" ht="12.75">
      <c r="D1336" s="17"/>
      <c r="F1336" s="17"/>
      <c r="G1336" s="17"/>
      <c r="I1336" s="17"/>
      <c r="L1336" s="17"/>
      <c r="M1336" s="17"/>
      <c r="N1336" s="17"/>
      <c r="O1336" s="17"/>
      <c r="R1336" s="17"/>
      <c r="S1336" s="17"/>
      <c r="T1336" s="17"/>
      <c r="U1336" s="17"/>
    </row>
    <row r="1337" spans="4:21" ht="12.75">
      <c r="D1337" s="17"/>
      <c r="F1337" s="17"/>
      <c r="G1337" s="17"/>
      <c r="I1337" s="17"/>
      <c r="L1337" s="17"/>
      <c r="M1337" s="17"/>
      <c r="N1337" s="17"/>
      <c r="O1337" s="17"/>
      <c r="R1337" s="17"/>
      <c r="S1337" s="17"/>
      <c r="T1337" s="17"/>
      <c r="U1337" s="17"/>
    </row>
    <row r="1338" spans="4:21" ht="12.75">
      <c r="D1338" s="17"/>
      <c r="F1338" s="17"/>
      <c r="G1338" s="17"/>
      <c r="I1338" s="17"/>
      <c r="L1338" s="17"/>
      <c r="M1338" s="17"/>
      <c r="N1338" s="17"/>
      <c r="O1338" s="17"/>
      <c r="R1338" s="17"/>
      <c r="S1338" s="17"/>
      <c r="T1338" s="17"/>
      <c r="U1338" s="17"/>
    </row>
    <row r="1339" spans="4:21" ht="12.75">
      <c r="D1339" s="17"/>
      <c r="F1339" s="17"/>
      <c r="G1339" s="17"/>
      <c r="I1339" s="17"/>
      <c r="L1339" s="17"/>
      <c r="M1339" s="17"/>
      <c r="N1339" s="17"/>
      <c r="O1339" s="17"/>
      <c r="R1339" s="17"/>
      <c r="S1339" s="17"/>
      <c r="T1339" s="17"/>
      <c r="U1339" s="17"/>
    </row>
    <row r="1340" spans="4:21" ht="12.75">
      <c r="D1340" s="17"/>
      <c r="F1340" s="17"/>
      <c r="G1340" s="17"/>
      <c r="I1340" s="17"/>
      <c r="L1340" s="17"/>
      <c r="M1340" s="17"/>
      <c r="N1340" s="17"/>
      <c r="O1340" s="17"/>
      <c r="R1340" s="17"/>
      <c r="S1340" s="17"/>
      <c r="T1340" s="17"/>
      <c r="U1340" s="17"/>
    </row>
    <row r="1341" spans="4:21" ht="12.75">
      <c r="D1341" s="17"/>
      <c r="F1341" s="17"/>
      <c r="G1341" s="17"/>
      <c r="I1341" s="17"/>
      <c r="L1341" s="17"/>
      <c r="M1341" s="17"/>
      <c r="N1341" s="17"/>
      <c r="O1341" s="17"/>
      <c r="R1341" s="17"/>
      <c r="S1341" s="17"/>
      <c r="T1341" s="17"/>
      <c r="U1341" s="17"/>
    </row>
    <row r="1342" spans="4:21" ht="12.75">
      <c r="D1342" s="17"/>
      <c r="F1342" s="17"/>
      <c r="G1342" s="17"/>
      <c r="I1342" s="17"/>
      <c r="L1342" s="17"/>
      <c r="M1342" s="17"/>
      <c r="N1342" s="17"/>
      <c r="O1342" s="17"/>
      <c r="R1342" s="17"/>
      <c r="S1342" s="17"/>
      <c r="T1342" s="17"/>
      <c r="U1342" s="17"/>
    </row>
    <row r="1343" spans="4:21" ht="12.75">
      <c r="D1343" s="17"/>
      <c r="F1343" s="17"/>
      <c r="G1343" s="17"/>
      <c r="I1343" s="17"/>
      <c r="L1343" s="17"/>
      <c r="M1343" s="17"/>
      <c r="N1343" s="17"/>
      <c r="O1343" s="17"/>
      <c r="R1343" s="17"/>
      <c r="S1343" s="17"/>
      <c r="T1343" s="17"/>
      <c r="U1343" s="17"/>
    </row>
    <row r="1344" spans="4:21" ht="12.75">
      <c r="D1344" s="17"/>
      <c r="F1344" s="17"/>
      <c r="G1344" s="17"/>
      <c r="I1344" s="17"/>
      <c r="L1344" s="17"/>
      <c r="M1344" s="17"/>
      <c r="N1344" s="17"/>
      <c r="O1344" s="17"/>
      <c r="R1344" s="17"/>
      <c r="S1344" s="17"/>
      <c r="T1344" s="17"/>
      <c r="U1344" s="17"/>
    </row>
    <row r="1345" spans="4:21" ht="12.75">
      <c r="D1345" s="17"/>
      <c r="F1345" s="17"/>
      <c r="G1345" s="17"/>
      <c r="I1345" s="17"/>
      <c r="L1345" s="17"/>
      <c r="M1345" s="17"/>
      <c r="N1345" s="17"/>
      <c r="O1345" s="17"/>
      <c r="R1345" s="17"/>
      <c r="S1345" s="17"/>
      <c r="T1345" s="17"/>
      <c r="U1345" s="17"/>
    </row>
    <row r="1346" spans="4:21" ht="12.75">
      <c r="D1346" s="17"/>
      <c r="F1346" s="17"/>
      <c r="G1346" s="17"/>
      <c r="I1346" s="17"/>
      <c r="L1346" s="17"/>
      <c r="M1346" s="17"/>
      <c r="N1346" s="17"/>
      <c r="O1346" s="17"/>
      <c r="R1346" s="17"/>
      <c r="S1346" s="17"/>
      <c r="T1346" s="17"/>
      <c r="U1346" s="17"/>
    </row>
    <row r="1347" spans="4:21" ht="12.75">
      <c r="D1347" s="17"/>
      <c r="F1347" s="17"/>
      <c r="G1347" s="17"/>
      <c r="I1347" s="17"/>
      <c r="L1347" s="17"/>
      <c r="M1347" s="17"/>
      <c r="N1347" s="17"/>
      <c r="O1347" s="17"/>
      <c r="R1347" s="17"/>
      <c r="S1347" s="17"/>
      <c r="T1347" s="17"/>
      <c r="U1347" s="17"/>
    </row>
    <row r="1348" spans="4:21" ht="12.75">
      <c r="D1348" s="17"/>
      <c r="F1348" s="17"/>
      <c r="G1348" s="17"/>
      <c r="I1348" s="17"/>
      <c r="L1348" s="17"/>
      <c r="M1348" s="17"/>
      <c r="N1348" s="17"/>
      <c r="O1348" s="17"/>
      <c r="R1348" s="17"/>
      <c r="S1348" s="17"/>
      <c r="T1348" s="17"/>
      <c r="U1348" s="17"/>
    </row>
    <row r="1349" spans="4:21" ht="12.75">
      <c r="D1349" s="17"/>
      <c r="F1349" s="17"/>
      <c r="G1349" s="17"/>
      <c r="I1349" s="17"/>
      <c r="L1349" s="17"/>
      <c r="M1349" s="17"/>
      <c r="N1349" s="17"/>
      <c r="O1349" s="17"/>
      <c r="R1349" s="17"/>
      <c r="S1349" s="17"/>
      <c r="T1349" s="17"/>
      <c r="U1349" s="17"/>
    </row>
    <row r="1350" spans="4:21" ht="12.75">
      <c r="D1350" s="17"/>
      <c r="F1350" s="17"/>
      <c r="G1350" s="17"/>
      <c r="I1350" s="17"/>
      <c r="L1350" s="17"/>
      <c r="M1350" s="17"/>
      <c r="N1350" s="17"/>
      <c r="O1350" s="17"/>
      <c r="R1350" s="17"/>
      <c r="S1350" s="17"/>
      <c r="T1350" s="17"/>
      <c r="U1350" s="17"/>
    </row>
    <row r="1351" spans="4:21" ht="12.75">
      <c r="D1351" s="17"/>
      <c r="F1351" s="17"/>
      <c r="G1351" s="17"/>
      <c r="I1351" s="17"/>
      <c r="L1351" s="17"/>
      <c r="M1351" s="17"/>
      <c r="N1351" s="17"/>
      <c r="O1351" s="17"/>
      <c r="R1351" s="17"/>
      <c r="S1351" s="17"/>
      <c r="T1351" s="17"/>
      <c r="U1351" s="17"/>
    </row>
    <row r="1352" spans="4:21" ht="12.75">
      <c r="D1352" s="17"/>
      <c r="F1352" s="17"/>
      <c r="G1352" s="17"/>
      <c r="I1352" s="17"/>
      <c r="L1352" s="17"/>
      <c r="M1352" s="17"/>
      <c r="N1352" s="17"/>
      <c r="O1352" s="17"/>
      <c r="R1352" s="17"/>
      <c r="S1352" s="17"/>
      <c r="T1352" s="17"/>
      <c r="U1352" s="17"/>
    </row>
    <row r="1353" spans="4:21" ht="12.75">
      <c r="D1353" s="17"/>
      <c r="F1353" s="17"/>
      <c r="G1353" s="17"/>
      <c r="I1353" s="17"/>
      <c r="L1353" s="17"/>
      <c r="M1353" s="17"/>
      <c r="N1353" s="17"/>
      <c r="O1353" s="17"/>
      <c r="R1353" s="17"/>
      <c r="S1353" s="17"/>
      <c r="T1353" s="17"/>
      <c r="U1353" s="17"/>
    </row>
    <row r="1354" spans="4:21" ht="12.75">
      <c r="D1354" s="17"/>
      <c r="F1354" s="17"/>
      <c r="G1354" s="17"/>
      <c r="I1354" s="17"/>
      <c r="L1354" s="17"/>
      <c r="M1354" s="17"/>
      <c r="N1354" s="17"/>
      <c r="O1354" s="17"/>
      <c r="R1354" s="17"/>
      <c r="S1354" s="17"/>
      <c r="T1354" s="17"/>
      <c r="U1354" s="17"/>
    </row>
    <row r="1355" spans="4:21" ht="12.75">
      <c r="D1355" s="17"/>
      <c r="F1355" s="17"/>
      <c r="G1355" s="17"/>
      <c r="I1355" s="17"/>
      <c r="L1355" s="17"/>
      <c r="M1355" s="17"/>
      <c r="N1355" s="17"/>
      <c r="O1355" s="17"/>
      <c r="R1355" s="17"/>
      <c r="S1355" s="17"/>
      <c r="T1355" s="17"/>
      <c r="U1355" s="17"/>
    </row>
    <row r="1356" spans="4:21" ht="12.75">
      <c r="D1356" s="17"/>
      <c r="F1356" s="17"/>
      <c r="G1356" s="17"/>
      <c r="I1356" s="17"/>
      <c r="L1356" s="17"/>
      <c r="M1356" s="17"/>
      <c r="N1356" s="17"/>
      <c r="O1356" s="17"/>
      <c r="R1356" s="17"/>
      <c r="S1356" s="17"/>
      <c r="T1356" s="17"/>
      <c r="U1356" s="17"/>
    </row>
    <row r="1357" spans="4:21" ht="12.75">
      <c r="D1357" s="17"/>
      <c r="F1357" s="17"/>
      <c r="G1357" s="17"/>
      <c r="I1357" s="17"/>
      <c r="L1357" s="17"/>
      <c r="M1357" s="17"/>
      <c r="N1357" s="17"/>
      <c r="O1357" s="17"/>
      <c r="R1357" s="17"/>
      <c r="S1357" s="17"/>
      <c r="T1357" s="17"/>
      <c r="U1357" s="17"/>
    </row>
    <row r="1358" spans="4:21" ht="12.75">
      <c r="D1358" s="17"/>
      <c r="F1358" s="17"/>
      <c r="G1358" s="17"/>
      <c r="I1358" s="17"/>
      <c r="L1358" s="17"/>
      <c r="M1358" s="17"/>
      <c r="N1358" s="17"/>
      <c r="O1358" s="17"/>
      <c r="R1358" s="17"/>
      <c r="S1358" s="17"/>
      <c r="T1358" s="17"/>
      <c r="U1358" s="17"/>
    </row>
    <row r="1359" spans="4:21" ht="12.75">
      <c r="D1359" s="17"/>
      <c r="F1359" s="17"/>
      <c r="G1359" s="17"/>
      <c r="I1359" s="17"/>
      <c r="L1359" s="17"/>
      <c r="M1359" s="17"/>
      <c r="N1359" s="17"/>
      <c r="O1359" s="17"/>
      <c r="R1359" s="17"/>
      <c r="S1359" s="17"/>
      <c r="T1359" s="17"/>
      <c r="U1359" s="17"/>
    </row>
    <row r="1360" spans="4:21" ht="12.75">
      <c r="D1360" s="17"/>
      <c r="F1360" s="17"/>
      <c r="G1360" s="17"/>
      <c r="I1360" s="17"/>
      <c r="L1360" s="17"/>
      <c r="M1360" s="17"/>
      <c r="N1360" s="17"/>
      <c r="O1360" s="17"/>
      <c r="R1360" s="17"/>
      <c r="S1360" s="17"/>
      <c r="T1360" s="17"/>
      <c r="U1360" s="17"/>
    </row>
    <row r="1361" spans="4:21" ht="12.75">
      <c r="D1361" s="17"/>
      <c r="F1361" s="17"/>
      <c r="G1361" s="17"/>
      <c r="I1361" s="17"/>
      <c r="L1361" s="17"/>
      <c r="M1361" s="17"/>
      <c r="N1361" s="17"/>
      <c r="O1361" s="17"/>
      <c r="R1361" s="17"/>
      <c r="S1361" s="17"/>
      <c r="T1361" s="17"/>
      <c r="U1361" s="17"/>
    </row>
    <row r="1362" spans="4:21" ht="12.75">
      <c r="D1362" s="17"/>
      <c r="F1362" s="17"/>
      <c r="G1362" s="17"/>
      <c r="I1362" s="17"/>
      <c r="L1362" s="17"/>
      <c r="M1362" s="17"/>
      <c r="N1362" s="17"/>
      <c r="O1362" s="17"/>
      <c r="R1362" s="17"/>
      <c r="S1362" s="17"/>
      <c r="T1362" s="17"/>
      <c r="U1362" s="17"/>
    </row>
    <row r="1363" spans="4:21" ht="12.75">
      <c r="D1363" s="17"/>
      <c r="F1363" s="17"/>
      <c r="G1363" s="17"/>
      <c r="I1363" s="17"/>
      <c r="L1363" s="17"/>
      <c r="M1363" s="17"/>
      <c r="N1363" s="17"/>
      <c r="O1363" s="17"/>
      <c r="R1363" s="17"/>
      <c r="S1363" s="17"/>
      <c r="T1363" s="17"/>
      <c r="U1363" s="17"/>
    </row>
    <row r="1364" spans="4:21" ht="12.75">
      <c r="D1364" s="17"/>
      <c r="F1364" s="17"/>
      <c r="G1364" s="17"/>
      <c r="I1364" s="17"/>
      <c r="L1364" s="17"/>
      <c r="M1364" s="17"/>
      <c r="N1364" s="17"/>
      <c r="O1364" s="17"/>
      <c r="R1364" s="17"/>
      <c r="S1364" s="17"/>
      <c r="T1364" s="17"/>
      <c r="U1364" s="17"/>
    </row>
    <row r="1365" spans="4:21" ht="12.75">
      <c r="D1365" s="17"/>
      <c r="F1365" s="17"/>
      <c r="G1365" s="17"/>
      <c r="I1365" s="17"/>
      <c r="L1365" s="17"/>
      <c r="M1365" s="17"/>
      <c r="N1365" s="17"/>
      <c r="O1365" s="17"/>
      <c r="R1365" s="17"/>
      <c r="S1365" s="17"/>
      <c r="T1365" s="17"/>
      <c r="U1365" s="17"/>
    </row>
    <row r="1366" spans="4:21" ht="12.75">
      <c r="D1366" s="17"/>
      <c r="F1366" s="17"/>
      <c r="G1366" s="17"/>
      <c r="I1366" s="17"/>
      <c r="L1366" s="17"/>
      <c r="M1366" s="17"/>
      <c r="N1366" s="17"/>
      <c r="O1366" s="17"/>
      <c r="R1366" s="17"/>
      <c r="S1366" s="17"/>
      <c r="T1366" s="17"/>
      <c r="U1366" s="17"/>
    </row>
    <row r="1367" spans="4:21" ht="12.75">
      <c r="D1367" s="17"/>
      <c r="F1367" s="17"/>
      <c r="G1367" s="17"/>
      <c r="I1367" s="17"/>
      <c r="L1367" s="17"/>
      <c r="M1367" s="17"/>
      <c r="N1367" s="17"/>
      <c r="O1367" s="17"/>
      <c r="R1367" s="17"/>
      <c r="S1367" s="17"/>
      <c r="T1367" s="17"/>
      <c r="U1367" s="17"/>
    </row>
    <row r="1368" spans="4:21" ht="12.75">
      <c r="D1368" s="17"/>
      <c r="F1368" s="17"/>
      <c r="G1368" s="17"/>
      <c r="I1368" s="17"/>
      <c r="L1368" s="17"/>
      <c r="M1368" s="17"/>
      <c r="N1368" s="17"/>
      <c r="O1368" s="17"/>
      <c r="R1368" s="17"/>
      <c r="S1368" s="17"/>
      <c r="T1368" s="17"/>
      <c r="U1368" s="17"/>
    </row>
    <row r="1369" spans="4:21" ht="12.75">
      <c r="D1369" s="17"/>
      <c r="F1369" s="17"/>
      <c r="G1369" s="17"/>
      <c r="I1369" s="17"/>
      <c r="L1369" s="17"/>
      <c r="M1369" s="17"/>
      <c r="N1369" s="17"/>
      <c r="O1369" s="17"/>
      <c r="R1369" s="17"/>
      <c r="S1369" s="17"/>
      <c r="T1369" s="17"/>
      <c r="U1369" s="17"/>
    </row>
    <row r="1370" spans="4:21" ht="12.75">
      <c r="D1370" s="17"/>
      <c r="F1370" s="17"/>
      <c r="G1370" s="17"/>
      <c r="I1370" s="17"/>
      <c r="L1370" s="17"/>
      <c r="M1370" s="17"/>
      <c r="N1370" s="17"/>
      <c r="O1370" s="17"/>
      <c r="R1370" s="17"/>
      <c r="S1370" s="17"/>
      <c r="T1370" s="17"/>
      <c r="U1370" s="17"/>
    </row>
    <row r="1371" spans="4:21" ht="12.75">
      <c r="D1371" s="17"/>
      <c r="F1371" s="17"/>
      <c r="G1371" s="17"/>
      <c r="I1371" s="17"/>
      <c r="L1371" s="17"/>
      <c r="M1371" s="17"/>
      <c r="N1371" s="17"/>
      <c r="O1371" s="17"/>
      <c r="R1371" s="17"/>
      <c r="S1371" s="17"/>
      <c r="T1371" s="17"/>
      <c r="U1371" s="17"/>
    </row>
    <row r="1372" spans="4:21" ht="12.75">
      <c r="D1372" s="17"/>
      <c r="F1372" s="17"/>
      <c r="G1372" s="17"/>
      <c r="I1372" s="17"/>
      <c r="L1372" s="17"/>
      <c r="M1372" s="17"/>
      <c r="N1372" s="17"/>
      <c r="O1372" s="17"/>
      <c r="R1372" s="17"/>
      <c r="S1372" s="17"/>
      <c r="T1372" s="17"/>
      <c r="U1372" s="17"/>
    </row>
    <row r="1373" spans="4:21" ht="12.75">
      <c r="D1373" s="17"/>
      <c r="F1373" s="17"/>
      <c r="G1373" s="17"/>
      <c r="I1373" s="17"/>
      <c r="L1373" s="17"/>
      <c r="M1373" s="17"/>
      <c r="N1373" s="17"/>
      <c r="O1373" s="17"/>
      <c r="R1373" s="17"/>
      <c r="S1373" s="17"/>
      <c r="T1373" s="17"/>
      <c r="U1373" s="17"/>
    </row>
    <row r="1374" spans="4:21" ht="12.75">
      <c r="D1374" s="17"/>
      <c r="F1374" s="17"/>
      <c r="G1374" s="17"/>
      <c r="I1374" s="17"/>
      <c r="L1374" s="17"/>
      <c r="M1374" s="17"/>
      <c r="N1374" s="17"/>
      <c r="O1374" s="17"/>
      <c r="R1374" s="17"/>
      <c r="S1374" s="17"/>
      <c r="T1374" s="17"/>
      <c r="U1374" s="17"/>
    </row>
    <row r="1375" spans="4:21" ht="12.75">
      <c r="D1375" s="17"/>
      <c r="F1375" s="17"/>
      <c r="G1375" s="17"/>
      <c r="I1375" s="17"/>
      <c r="L1375" s="17"/>
      <c r="M1375" s="17"/>
      <c r="N1375" s="17"/>
      <c r="O1375" s="17"/>
      <c r="R1375" s="17"/>
      <c r="S1375" s="17"/>
      <c r="T1375" s="17"/>
      <c r="U1375" s="17"/>
    </row>
    <row r="1376" spans="4:21" ht="12.75">
      <c r="D1376" s="17"/>
      <c r="F1376" s="17"/>
      <c r="G1376" s="17"/>
      <c r="I1376" s="17"/>
      <c r="L1376" s="17"/>
      <c r="M1376" s="17"/>
      <c r="N1376" s="17"/>
      <c r="O1376" s="17"/>
      <c r="R1376" s="17"/>
      <c r="S1376" s="17"/>
      <c r="T1376" s="17"/>
      <c r="U1376" s="17"/>
    </row>
    <row r="1377" spans="4:21" ht="12.75">
      <c r="D1377" s="17"/>
      <c r="F1377" s="17"/>
      <c r="G1377" s="17"/>
      <c r="I1377" s="17"/>
      <c r="L1377" s="17"/>
      <c r="M1377" s="17"/>
      <c r="N1377" s="17"/>
      <c r="O1377" s="17"/>
      <c r="R1377" s="17"/>
      <c r="S1377" s="17"/>
      <c r="T1377" s="17"/>
      <c r="U1377" s="17"/>
    </row>
    <row r="1378" spans="4:21" ht="12.75">
      <c r="D1378" s="17"/>
      <c r="F1378" s="17"/>
      <c r="G1378" s="17"/>
      <c r="I1378" s="17"/>
      <c r="L1378" s="17"/>
      <c r="M1378" s="17"/>
      <c r="N1378" s="17"/>
      <c r="O1378" s="17"/>
      <c r="R1378" s="17"/>
      <c r="S1378" s="17"/>
      <c r="T1378" s="17"/>
      <c r="U1378" s="17"/>
    </row>
    <row r="1379" spans="4:21" ht="12.75">
      <c r="D1379" s="17"/>
      <c r="F1379" s="17"/>
      <c r="G1379" s="17"/>
      <c r="I1379" s="17"/>
      <c r="L1379" s="17"/>
      <c r="M1379" s="17"/>
      <c r="N1379" s="17"/>
      <c r="O1379" s="17"/>
      <c r="R1379" s="17"/>
      <c r="S1379" s="17"/>
      <c r="T1379" s="17"/>
      <c r="U1379" s="17"/>
    </row>
    <row r="1380" spans="4:21" ht="12.75">
      <c r="D1380" s="17"/>
      <c r="F1380" s="17"/>
      <c r="G1380" s="17"/>
      <c r="I1380" s="17"/>
      <c r="L1380" s="17"/>
      <c r="M1380" s="17"/>
      <c r="N1380" s="17"/>
      <c r="O1380" s="17"/>
      <c r="R1380" s="17"/>
      <c r="S1380" s="17"/>
      <c r="T1380" s="17"/>
      <c r="U1380" s="17"/>
    </row>
    <row r="1381" spans="4:21" ht="12.75">
      <c r="D1381" s="17"/>
      <c r="F1381" s="17"/>
      <c r="G1381" s="17"/>
      <c r="I1381" s="17"/>
      <c r="L1381" s="17"/>
      <c r="M1381" s="17"/>
      <c r="N1381" s="17"/>
      <c r="O1381" s="17"/>
      <c r="R1381" s="17"/>
      <c r="S1381" s="17"/>
      <c r="T1381" s="17"/>
      <c r="U1381" s="17"/>
    </row>
    <row r="1382" spans="4:21" ht="12.75">
      <c r="D1382" s="17"/>
      <c r="F1382" s="17"/>
      <c r="G1382" s="17"/>
      <c r="I1382" s="17"/>
      <c r="L1382" s="17"/>
      <c r="M1382" s="17"/>
      <c r="N1382" s="17"/>
      <c r="O1382" s="17"/>
      <c r="R1382" s="17"/>
      <c r="S1382" s="17"/>
      <c r="T1382" s="17"/>
      <c r="U1382" s="17"/>
    </row>
    <row r="1383" spans="4:21" ht="12.75">
      <c r="D1383" s="17"/>
      <c r="F1383" s="17"/>
      <c r="G1383" s="17"/>
      <c r="I1383" s="17"/>
      <c r="L1383" s="17"/>
      <c r="M1383" s="17"/>
      <c r="N1383" s="17"/>
      <c r="O1383" s="17"/>
      <c r="R1383" s="17"/>
      <c r="S1383" s="17"/>
      <c r="T1383" s="17"/>
      <c r="U1383" s="17"/>
    </row>
    <row r="1384" spans="4:21" ht="12.75">
      <c r="D1384" s="17"/>
      <c r="F1384" s="17"/>
      <c r="G1384" s="17"/>
      <c r="I1384" s="17"/>
      <c r="L1384" s="17"/>
      <c r="M1384" s="17"/>
      <c r="N1384" s="17"/>
      <c r="O1384" s="17"/>
      <c r="R1384" s="17"/>
      <c r="S1384" s="17"/>
      <c r="T1384" s="17"/>
      <c r="U1384" s="17"/>
    </row>
    <row r="1385" spans="4:21" ht="12.75">
      <c r="D1385" s="17"/>
      <c r="F1385" s="17"/>
      <c r="G1385" s="17"/>
      <c r="I1385" s="17"/>
      <c r="L1385" s="17"/>
      <c r="M1385" s="17"/>
      <c r="N1385" s="17"/>
      <c r="O1385" s="17"/>
      <c r="R1385" s="17"/>
      <c r="S1385" s="17"/>
      <c r="T1385" s="17"/>
      <c r="U1385" s="17"/>
    </row>
    <row r="1386" spans="4:21" ht="12.75">
      <c r="D1386" s="17"/>
      <c r="F1386" s="17"/>
      <c r="G1386" s="17"/>
      <c r="I1386" s="17"/>
      <c r="L1386" s="17"/>
      <c r="M1386" s="17"/>
      <c r="N1386" s="17"/>
      <c r="O1386" s="17"/>
      <c r="R1386" s="17"/>
      <c r="S1386" s="17"/>
      <c r="T1386" s="17"/>
      <c r="U1386" s="17"/>
    </row>
    <row r="1387" spans="4:21" ht="12.75">
      <c r="D1387" s="17"/>
      <c r="F1387" s="17"/>
      <c r="G1387" s="17"/>
      <c r="I1387" s="17"/>
      <c r="L1387" s="17"/>
      <c r="M1387" s="17"/>
      <c r="N1387" s="17"/>
      <c r="O1387" s="17"/>
      <c r="R1387" s="17"/>
      <c r="S1387" s="17"/>
      <c r="T1387" s="17"/>
      <c r="U1387" s="17"/>
    </row>
    <row r="1388" spans="4:21" ht="12.75">
      <c r="D1388" s="17"/>
      <c r="F1388" s="17"/>
      <c r="G1388" s="17"/>
      <c r="I1388" s="17"/>
      <c r="L1388" s="17"/>
      <c r="M1388" s="17"/>
      <c r="N1388" s="17"/>
      <c r="O1388" s="17"/>
      <c r="R1388" s="17"/>
      <c r="S1388" s="17"/>
      <c r="T1388" s="17"/>
      <c r="U1388" s="17"/>
    </row>
    <row r="1389" spans="4:21" ht="12.75">
      <c r="D1389" s="17"/>
      <c r="F1389" s="17"/>
      <c r="G1389" s="17"/>
      <c r="I1389" s="17"/>
      <c r="L1389" s="17"/>
      <c r="M1389" s="17"/>
      <c r="N1389" s="17"/>
      <c r="O1389" s="17"/>
      <c r="R1389" s="17"/>
      <c r="S1389" s="17"/>
      <c r="T1389" s="17"/>
      <c r="U1389" s="17"/>
    </row>
    <row r="1390" spans="4:21" ht="12.75">
      <c r="D1390" s="17"/>
      <c r="F1390" s="17"/>
      <c r="G1390" s="17"/>
      <c r="I1390" s="17"/>
      <c r="L1390" s="17"/>
      <c r="M1390" s="17"/>
      <c r="N1390" s="17"/>
      <c r="O1390" s="17"/>
      <c r="R1390" s="17"/>
      <c r="S1390" s="17"/>
      <c r="T1390" s="17"/>
      <c r="U1390" s="17"/>
    </row>
    <row r="1391" spans="4:21" ht="12.75">
      <c r="D1391" s="17"/>
      <c r="F1391" s="17"/>
      <c r="G1391" s="17"/>
      <c r="I1391" s="17"/>
      <c r="L1391" s="17"/>
      <c r="M1391" s="17"/>
      <c r="N1391" s="17"/>
      <c r="O1391" s="17"/>
      <c r="R1391" s="17"/>
      <c r="S1391" s="17"/>
      <c r="T1391" s="17"/>
      <c r="U1391" s="17"/>
    </row>
    <row r="1392" spans="4:21" ht="12.75">
      <c r="D1392" s="17"/>
      <c r="F1392" s="17"/>
      <c r="G1392" s="17"/>
      <c r="I1392" s="17"/>
      <c r="L1392" s="17"/>
      <c r="M1392" s="17"/>
      <c r="N1392" s="17"/>
      <c r="O1392" s="17"/>
      <c r="R1392" s="17"/>
      <c r="S1392" s="17"/>
      <c r="T1392" s="17"/>
      <c r="U1392" s="17"/>
    </row>
    <row r="1393" spans="4:21" ht="12.75">
      <c r="D1393" s="17"/>
      <c r="F1393" s="17"/>
      <c r="G1393" s="17"/>
      <c r="I1393" s="17"/>
      <c r="L1393" s="17"/>
      <c r="M1393" s="17"/>
      <c r="N1393" s="17"/>
      <c r="O1393" s="17"/>
      <c r="R1393" s="17"/>
      <c r="S1393" s="17"/>
      <c r="T1393" s="17"/>
      <c r="U1393" s="17"/>
    </row>
    <row r="1394" spans="4:21" ht="12.75">
      <c r="D1394" s="17"/>
      <c r="F1394" s="17"/>
      <c r="G1394" s="17"/>
      <c r="I1394" s="17"/>
      <c r="L1394" s="17"/>
      <c r="M1394" s="17"/>
      <c r="N1394" s="17"/>
      <c r="O1394" s="17"/>
      <c r="R1394" s="17"/>
      <c r="S1394" s="17"/>
      <c r="T1394" s="17"/>
      <c r="U1394" s="17"/>
    </row>
    <row r="1395" spans="4:21" ht="12.75">
      <c r="D1395" s="17"/>
      <c r="F1395" s="17"/>
      <c r="G1395" s="17"/>
      <c r="I1395" s="17"/>
      <c r="L1395" s="17"/>
      <c r="M1395" s="17"/>
      <c r="N1395" s="17"/>
      <c r="O1395" s="17"/>
      <c r="R1395" s="17"/>
      <c r="S1395" s="17"/>
      <c r="T1395" s="17"/>
      <c r="U1395" s="17"/>
    </row>
    <row r="1396" spans="4:21" ht="12.75">
      <c r="D1396" s="17"/>
      <c r="F1396" s="17"/>
      <c r="G1396" s="17"/>
      <c r="I1396" s="17"/>
      <c r="L1396" s="17"/>
      <c r="M1396" s="17"/>
      <c r="N1396" s="17"/>
      <c r="O1396" s="17"/>
      <c r="R1396" s="17"/>
      <c r="S1396" s="17"/>
      <c r="T1396" s="17"/>
      <c r="U1396" s="17"/>
    </row>
    <row r="1397" spans="4:21" ht="12.75">
      <c r="D1397" s="17"/>
      <c r="F1397" s="17"/>
      <c r="G1397" s="17"/>
      <c r="I1397" s="17"/>
      <c r="L1397" s="17"/>
      <c r="M1397" s="17"/>
      <c r="N1397" s="17"/>
      <c r="O1397" s="17"/>
      <c r="R1397" s="17"/>
      <c r="S1397" s="17"/>
      <c r="T1397" s="17"/>
      <c r="U1397" s="17"/>
    </row>
    <row r="1398" spans="4:21" ht="12.75">
      <c r="D1398" s="17"/>
      <c r="F1398" s="17"/>
      <c r="G1398" s="17"/>
      <c r="I1398" s="17"/>
      <c r="L1398" s="17"/>
      <c r="M1398" s="17"/>
      <c r="N1398" s="17"/>
      <c r="O1398" s="17"/>
      <c r="R1398" s="17"/>
      <c r="S1398" s="17"/>
      <c r="T1398" s="17"/>
      <c r="U1398" s="17"/>
    </row>
    <row r="1399" spans="4:21" ht="12.75">
      <c r="D1399" s="17"/>
      <c r="F1399" s="17"/>
      <c r="G1399" s="17"/>
      <c r="I1399" s="17"/>
      <c r="L1399" s="17"/>
      <c r="M1399" s="17"/>
      <c r="N1399" s="17"/>
      <c r="O1399" s="17"/>
      <c r="R1399" s="17"/>
      <c r="S1399" s="17"/>
      <c r="T1399" s="17"/>
      <c r="U1399" s="17"/>
    </row>
    <row r="1400" spans="4:21" ht="12.75">
      <c r="D1400" s="17"/>
      <c r="F1400" s="17"/>
      <c r="G1400" s="17"/>
      <c r="I1400" s="17"/>
      <c r="L1400" s="17"/>
      <c r="M1400" s="17"/>
      <c r="N1400" s="17"/>
      <c r="O1400" s="17"/>
      <c r="R1400" s="17"/>
      <c r="S1400" s="17"/>
      <c r="T1400" s="17"/>
      <c r="U1400" s="17"/>
    </row>
    <row r="1401" spans="4:21" ht="12.75">
      <c r="D1401" s="17"/>
      <c r="F1401" s="17"/>
      <c r="G1401" s="17"/>
      <c r="I1401" s="17"/>
      <c r="L1401" s="17"/>
      <c r="M1401" s="17"/>
      <c r="N1401" s="17"/>
      <c r="O1401" s="17"/>
      <c r="R1401" s="17"/>
      <c r="S1401" s="17"/>
      <c r="T1401" s="17"/>
      <c r="U1401" s="17"/>
    </row>
    <row r="1402" spans="4:21" ht="12.75">
      <c r="D1402" s="17"/>
      <c r="F1402" s="17"/>
      <c r="G1402" s="17"/>
      <c r="I1402" s="17"/>
      <c r="L1402" s="17"/>
      <c r="M1402" s="17"/>
      <c r="N1402" s="17"/>
      <c r="O1402" s="17"/>
      <c r="R1402" s="17"/>
      <c r="S1402" s="17"/>
      <c r="T1402" s="17"/>
      <c r="U1402" s="17"/>
    </row>
    <row r="1403" spans="4:21" ht="12.75">
      <c r="D1403" s="17"/>
      <c r="F1403" s="17"/>
      <c r="G1403" s="17"/>
      <c r="I1403" s="17"/>
      <c r="L1403" s="17"/>
      <c r="M1403" s="17"/>
      <c r="N1403" s="17"/>
      <c r="O1403" s="17"/>
      <c r="R1403" s="17"/>
      <c r="S1403" s="17"/>
      <c r="T1403" s="17"/>
      <c r="U1403" s="17"/>
    </row>
    <row r="1404" spans="4:21" ht="12.75">
      <c r="D1404" s="17"/>
      <c r="F1404" s="17"/>
      <c r="G1404" s="17"/>
      <c r="I1404" s="17"/>
      <c r="L1404" s="17"/>
      <c r="M1404" s="17"/>
      <c r="N1404" s="17"/>
      <c r="O1404" s="17"/>
      <c r="R1404" s="17"/>
      <c r="S1404" s="17"/>
      <c r="T1404" s="17"/>
      <c r="U1404" s="17"/>
    </row>
    <row r="1405" spans="4:21" ht="12.75">
      <c r="D1405" s="17"/>
      <c r="F1405" s="17"/>
      <c r="G1405" s="17"/>
      <c r="I1405" s="17"/>
      <c r="L1405" s="17"/>
      <c r="M1405" s="17"/>
      <c r="N1405" s="17"/>
      <c r="O1405" s="17"/>
      <c r="R1405" s="17"/>
      <c r="S1405" s="17"/>
      <c r="T1405" s="17"/>
      <c r="U1405" s="17"/>
    </row>
    <row r="1406" spans="4:21" ht="12.75">
      <c r="D1406" s="17"/>
      <c r="F1406" s="17"/>
      <c r="G1406" s="17"/>
      <c r="I1406" s="17"/>
      <c r="L1406" s="17"/>
      <c r="M1406" s="17"/>
      <c r="N1406" s="17"/>
      <c r="O1406" s="17"/>
      <c r="R1406" s="17"/>
      <c r="S1406" s="17"/>
      <c r="T1406" s="17"/>
      <c r="U1406" s="17"/>
    </row>
    <row r="1407" spans="4:21" ht="12.75">
      <c r="D1407" s="17"/>
      <c r="F1407" s="17"/>
      <c r="G1407" s="17"/>
      <c r="I1407" s="17"/>
      <c r="L1407" s="17"/>
      <c r="M1407" s="17"/>
      <c r="N1407" s="17"/>
      <c r="O1407" s="17"/>
      <c r="R1407" s="17"/>
      <c r="S1407" s="17"/>
      <c r="T1407" s="17"/>
      <c r="U1407" s="17"/>
    </row>
    <row r="1408" spans="4:21" ht="12.75">
      <c r="D1408" s="17"/>
      <c r="F1408" s="17"/>
      <c r="G1408" s="17"/>
      <c r="I1408" s="17"/>
      <c r="L1408" s="17"/>
      <c r="M1408" s="17"/>
      <c r="N1408" s="17"/>
      <c r="O1408" s="17"/>
      <c r="R1408" s="17"/>
      <c r="S1408" s="17"/>
      <c r="T1408" s="17"/>
      <c r="U1408" s="17"/>
    </row>
    <row r="1409" spans="4:21" ht="12.75">
      <c r="D1409" s="17"/>
      <c r="F1409" s="17"/>
      <c r="G1409" s="17"/>
      <c r="I1409" s="17"/>
      <c r="L1409" s="17"/>
      <c r="M1409" s="17"/>
      <c r="N1409" s="17"/>
      <c r="O1409" s="17"/>
      <c r="R1409" s="17"/>
      <c r="S1409" s="17"/>
      <c r="T1409" s="17"/>
      <c r="U1409" s="17"/>
    </row>
    <row r="1410" spans="4:21" ht="12.75">
      <c r="D1410" s="17"/>
      <c r="F1410" s="17"/>
      <c r="G1410" s="17"/>
      <c r="I1410" s="17"/>
      <c r="L1410" s="17"/>
      <c r="M1410" s="17"/>
      <c r="N1410" s="17"/>
      <c r="O1410" s="17"/>
      <c r="R1410" s="17"/>
      <c r="S1410" s="17"/>
      <c r="T1410" s="17"/>
      <c r="U1410" s="17"/>
    </row>
    <row r="1411" spans="4:21" ht="12.75">
      <c r="D1411" s="17"/>
      <c r="F1411" s="17"/>
      <c r="G1411" s="17"/>
      <c r="I1411" s="17"/>
      <c r="L1411" s="17"/>
      <c r="M1411" s="17"/>
      <c r="N1411" s="17"/>
      <c r="O1411" s="17"/>
      <c r="R1411" s="17"/>
      <c r="S1411" s="17"/>
      <c r="T1411" s="17"/>
      <c r="U1411" s="17"/>
    </row>
    <row r="1412" spans="4:21" ht="12.75">
      <c r="D1412" s="17"/>
      <c r="F1412" s="17"/>
      <c r="G1412" s="17"/>
      <c r="I1412" s="17"/>
      <c r="L1412" s="17"/>
      <c r="M1412" s="17"/>
      <c r="N1412" s="17"/>
      <c r="O1412" s="17"/>
      <c r="R1412" s="17"/>
      <c r="S1412" s="17"/>
      <c r="T1412" s="17"/>
      <c r="U1412" s="17"/>
    </row>
    <row r="1413" spans="4:21" ht="12.75">
      <c r="D1413" s="17"/>
      <c r="F1413" s="17"/>
      <c r="G1413" s="17"/>
      <c r="I1413" s="17"/>
      <c r="L1413" s="17"/>
      <c r="M1413" s="17"/>
      <c r="N1413" s="17"/>
      <c r="O1413" s="17"/>
      <c r="R1413" s="17"/>
      <c r="S1413" s="17"/>
      <c r="T1413" s="17"/>
      <c r="U1413" s="17"/>
    </row>
    <row r="1414" spans="4:21" ht="12.75">
      <c r="D1414" s="17"/>
      <c r="F1414" s="17"/>
      <c r="G1414" s="17"/>
      <c r="I1414" s="17"/>
      <c r="L1414" s="17"/>
      <c r="M1414" s="17"/>
      <c r="N1414" s="17"/>
      <c r="O1414" s="17"/>
      <c r="R1414" s="17"/>
      <c r="S1414" s="17"/>
      <c r="T1414" s="17"/>
      <c r="U1414" s="17"/>
    </row>
    <row r="1415" spans="4:21" ht="12.75">
      <c r="D1415" s="17"/>
      <c r="F1415" s="17"/>
      <c r="G1415" s="17"/>
      <c r="I1415" s="17"/>
      <c r="L1415" s="17"/>
      <c r="M1415" s="17"/>
      <c r="N1415" s="17"/>
      <c r="O1415" s="17"/>
      <c r="R1415" s="17"/>
      <c r="S1415" s="17"/>
      <c r="T1415" s="17"/>
      <c r="U1415" s="17"/>
    </row>
    <row r="1416" spans="4:21" ht="12.75">
      <c r="D1416" s="17"/>
      <c r="F1416" s="17"/>
      <c r="G1416" s="17"/>
      <c r="I1416" s="17"/>
      <c r="L1416" s="17"/>
      <c r="M1416" s="17"/>
      <c r="N1416" s="17"/>
      <c r="O1416" s="17"/>
      <c r="R1416" s="17"/>
      <c r="S1416" s="17"/>
      <c r="T1416" s="17"/>
      <c r="U1416" s="17"/>
    </row>
    <row r="1417" spans="4:21" ht="12.75">
      <c r="D1417" s="17"/>
      <c r="F1417" s="17"/>
      <c r="G1417" s="17"/>
      <c r="I1417" s="17"/>
      <c r="L1417" s="17"/>
      <c r="M1417" s="17"/>
      <c r="N1417" s="17"/>
      <c r="O1417" s="17"/>
      <c r="R1417" s="17"/>
      <c r="S1417" s="17"/>
      <c r="T1417" s="17"/>
      <c r="U1417" s="17"/>
    </row>
    <row r="1418" spans="4:21" ht="12.75">
      <c r="D1418" s="17"/>
      <c r="F1418" s="17"/>
      <c r="G1418" s="17"/>
      <c r="I1418" s="17"/>
      <c r="L1418" s="17"/>
      <c r="M1418" s="17"/>
      <c r="N1418" s="17"/>
      <c r="O1418" s="17"/>
      <c r="R1418" s="17"/>
      <c r="S1418" s="17"/>
      <c r="T1418" s="17"/>
      <c r="U1418" s="17"/>
    </row>
    <row r="1419" spans="4:21" ht="12.75">
      <c r="D1419" s="17"/>
      <c r="F1419" s="17"/>
      <c r="G1419" s="17"/>
      <c r="I1419" s="17"/>
      <c r="L1419" s="17"/>
      <c r="M1419" s="17"/>
      <c r="N1419" s="17"/>
      <c r="O1419" s="17"/>
      <c r="R1419" s="17"/>
      <c r="S1419" s="17"/>
      <c r="T1419" s="17"/>
      <c r="U1419" s="17"/>
    </row>
    <row r="1420" spans="4:21" ht="12.75">
      <c r="D1420" s="17"/>
      <c r="F1420" s="17"/>
      <c r="G1420" s="17"/>
      <c r="I1420" s="17"/>
      <c r="L1420" s="17"/>
      <c r="M1420" s="17"/>
      <c r="N1420" s="17"/>
      <c r="O1420" s="17"/>
      <c r="R1420" s="17"/>
      <c r="S1420" s="17"/>
      <c r="T1420" s="17"/>
      <c r="U1420" s="17"/>
    </row>
    <row r="1421" spans="4:21" ht="12.75">
      <c r="D1421" s="17"/>
      <c r="F1421" s="17"/>
      <c r="G1421" s="17"/>
      <c r="I1421" s="17"/>
      <c r="L1421" s="17"/>
      <c r="M1421" s="17"/>
      <c r="N1421" s="17"/>
      <c r="O1421" s="17"/>
      <c r="R1421" s="17"/>
      <c r="S1421" s="17"/>
      <c r="T1421" s="17"/>
      <c r="U1421" s="17"/>
    </row>
    <row r="1422" spans="4:21" ht="12.75">
      <c r="D1422" s="17"/>
      <c r="F1422" s="17"/>
      <c r="G1422" s="17"/>
      <c r="I1422" s="17"/>
      <c r="L1422" s="17"/>
      <c r="M1422" s="17"/>
      <c r="N1422" s="17"/>
      <c r="O1422" s="17"/>
      <c r="R1422" s="17"/>
      <c r="S1422" s="17"/>
      <c r="T1422" s="17"/>
      <c r="U1422" s="17"/>
    </row>
    <row r="1423" spans="4:21" ht="12.75">
      <c r="D1423" s="17"/>
      <c r="F1423" s="17"/>
      <c r="G1423" s="17"/>
      <c r="I1423" s="17"/>
      <c r="L1423" s="17"/>
      <c r="M1423" s="17"/>
      <c r="N1423" s="17"/>
      <c r="O1423" s="17"/>
      <c r="R1423" s="17"/>
      <c r="S1423" s="17"/>
      <c r="T1423" s="17"/>
      <c r="U1423" s="17"/>
    </row>
    <row r="1424" spans="4:21" ht="12.75">
      <c r="D1424" s="17"/>
      <c r="F1424" s="17"/>
      <c r="G1424" s="17"/>
      <c r="I1424" s="17"/>
      <c r="L1424" s="17"/>
      <c r="M1424" s="17"/>
      <c r="N1424" s="17"/>
      <c r="O1424" s="17"/>
      <c r="R1424" s="17"/>
      <c r="S1424" s="17"/>
      <c r="T1424" s="17"/>
      <c r="U1424" s="17"/>
    </row>
    <row r="1425" spans="4:21" ht="12.75">
      <c r="D1425" s="17"/>
      <c r="F1425" s="17"/>
      <c r="G1425" s="17"/>
      <c r="I1425" s="17"/>
      <c r="L1425" s="17"/>
      <c r="M1425" s="17"/>
      <c r="N1425" s="17"/>
      <c r="O1425" s="17"/>
      <c r="R1425" s="17"/>
      <c r="S1425" s="17"/>
      <c r="T1425" s="17"/>
      <c r="U1425" s="17"/>
    </row>
    <row r="1426" spans="4:21" ht="12.75">
      <c r="D1426" s="17"/>
      <c r="F1426" s="17"/>
      <c r="G1426" s="17"/>
      <c r="I1426" s="17"/>
      <c r="L1426" s="17"/>
      <c r="M1426" s="17"/>
      <c r="N1426" s="17"/>
      <c r="O1426" s="17"/>
      <c r="R1426" s="17"/>
      <c r="S1426" s="17"/>
      <c r="T1426" s="17"/>
      <c r="U1426" s="17"/>
    </row>
    <row r="1427" spans="4:21" ht="12.75">
      <c r="D1427" s="17"/>
      <c r="F1427" s="17"/>
      <c r="G1427" s="17"/>
      <c r="I1427" s="17"/>
      <c r="L1427" s="17"/>
      <c r="M1427" s="17"/>
      <c r="N1427" s="17"/>
      <c r="O1427" s="17"/>
      <c r="R1427" s="17"/>
      <c r="S1427" s="17"/>
      <c r="T1427" s="17"/>
      <c r="U1427" s="17"/>
    </row>
    <row r="1428" spans="4:21" ht="12.75">
      <c r="D1428" s="17"/>
      <c r="F1428" s="17"/>
      <c r="G1428" s="17"/>
      <c r="I1428" s="17"/>
      <c r="L1428" s="17"/>
      <c r="M1428" s="17"/>
      <c r="N1428" s="17"/>
      <c r="O1428" s="17"/>
      <c r="R1428" s="17"/>
      <c r="S1428" s="17"/>
      <c r="T1428" s="17"/>
      <c r="U1428" s="17"/>
    </row>
    <row r="1429" spans="4:21" ht="12.75">
      <c r="D1429" s="17"/>
      <c r="F1429" s="17"/>
      <c r="G1429" s="17"/>
      <c r="I1429" s="17"/>
      <c r="L1429" s="17"/>
      <c r="M1429" s="17"/>
      <c r="N1429" s="17"/>
      <c r="O1429" s="17"/>
      <c r="R1429" s="17"/>
      <c r="S1429" s="17"/>
      <c r="T1429" s="17"/>
      <c r="U1429" s="17"/>
    </row>
    <row r="1430" spans="4:21" ht="12.75">
      <c r="D1430" s="17"/>
      <c r="F1430" s="17"/>
      <c r="G1430" s="17"/>
      <c r="I1430" s="17"/>
      <c r="L1430" s="17"/>
      <c r="M1430" s="17"/>
      <c r="N1430" s="17"/>
      <c r="O1430" s="17"/>
      <c r="R1430" s="17"/>
      <c r="S1430" s="17"/>
      <c r="T1430" s="17"/>
      <c r="U1430" s="17"/>
    </row>
    <row r="1431" spans="4:21" ht="12.75">
      <c r="D1431" s="17"/>
      <c r="F1431" s="17"/>
      <c r="G1431" s="17"/>
      <c r="I1431" s="17"/>
      <c r="L1431" s="17"/>
      <c r="M1431" s="17"/>
      <c r="N1431" s="17"/>
      <c r="O1431" s="17"/>
      <c r="R1431" s="17"/>
      <c r="S1431" s="17"/>
      <c r="T1431" s="17"/>
      <c r="U1431" s="17"/>
    </row>
    <row r="1432" spans="4:21" ht="12.75">
      <c r="D1432" s="17"/>
      <c r="F1432" s="17"/>
      <c r="G1432" s="17"/>
      <c r="I1432" s="17"/>
      <c r="L1432" s="17"/>
      <c r="M1432" s="17"/>
      <c r="N1432" s="17"/>
      <c r="O1432" s="17"/>
      <c r="R1432" s="17"/>
      <c r="S1432" s="17"/>
      <c r="T1432" s="17"/>
      <c r="U1432" s="17"/>
    </row>
    <row r="1433" spans="4:21" ht="12.75">
      <c r="D1433" s="17"/>
      <c r="F1433" s="17"/>
      <c r="G1433" s="17"/>
      <c r="I1433" s="17"/>
      <c r="L1433" s="17"/>
      <c r="M1433" s="17"/>
      <c r="N1433" s="17"/>
      <c r="O1433" s="17"/>
      <c r="R1433" s="17"/>
      <c r="S1433" s="17"/>
      <c r="T1433" s="17"/>
      <c r="U1433" s="17"/>
    </row>
    <row r="1434" spans="4:21" ht="12.75">
      <c r="D1434" s="17"/>
      <c r="F1434" s="17"/>
      <c r="G1434" s="17"/>
      <c r="I1434" s="17"/>
      <c r="L1434" s="17"/>
      <c r="M1434" s="17"/>
      <c r="N1434" s="17"/>
      <c r="O1434" s="17"/>
      <c r="R1434" s="17"/>
      <c r="S1434" s="17"/>
      <c r="T1434" s="17"/>
      <c r="U1434" s="17"/>
    </row>
    <row r="1435" spans="4:21" ht="12.75">
      <c r="D1435" s="17"/>
      <c r="F1435" s="17"/>
      <c r="G1435" s="17"/>
      <c r="I1435" s="17"/>
      <c r="L1435" s="17"/>
      <c r="M1435" s="17"/>
      <c r="N1435" s="17"/>
      <c r="O1435" s="17"/>
      <c r="R1435" s="17"/>
      <c r="S1435" s="17"/>
      <c r="T1435" s="17"/>
      <c r="U1435" s="17"/>
    </row>
    <row r="1436" spans="4:21" ht="12.75">
      <c r="D1436" s="17"/>
      <c r="F1436" s="17"/>
      <c r="G1436" s="17"/>
      <c r="I1436" s="17"/>
      <c r="L1436" s="17"/>
      <c r="M1436" s="17"/>
      <c r="N1436" s="17"/>
      <c r="O1436" s="17"/>
      <c r="R1436" s="17"/>
      <c r="S1436" s="17"/>
      <c r="T1436" s="17"/>
      <c r="U1436" s="17"/>
    </row>
    <row r="1437" spans="4:21" ht="12.75">
      <c r="D1437" s="17"/>
      <c r="F1437" s="17"/>
      <c r="G1437" s="17"/>
      <c r="I1437" s="17"/>
      <c r="L1437" s="17"/>
      <c r="M1437" s="17"/>
      <c r="N1437" s="17"/>
      <c r="O1437" s="17"/>
      <c r="R1437" s="17"/>
      <c r="S1437" s="17"/>
      <c r="T1437" s="17"/>
      <c r="U1437" s="17"/>
    </row>
    <row r="1438" spans="4:21" ht="12.75">
      <c r="D1438" s="17"/>
      <c r="F1438" s="17"/>
      <c r="G1438" s="17"/>
      <c r="I1438" s="17"/>
      <c r="L1438" s="17"/>
      <c r="M1438" s="17"/>
      <c r="N1438" s="17"/>
      <c r="O1438" s="17"/>
      <c r="R1438" s="17"/>
      <c r="S1438" s="17"/>
      <c r="T1438" s="17"/>
      <c r="U1438" s="17"/>
    </row>
    <row r="1439" spans="4:21" ht="12.75">
      <c r="D1439" s="17"/>
      <c r="F1439" s="17"/>
      <c r="G1439" s="17"/>
      <c r="I1439" s="17"/>
      <c r="L1439" s="17"/>
      <c r="M1439" s="17"/>
      <c r="N1439" s="17"/>
      <c r="O1439" s="17"/>
      <c r="R1439" s="17"/>
      <c r="S1439" s="17"/>
      <c r="T1439" s="17"/>
      <c r="U1439" s="17"/>
    </row>
    <row r="1440" spans="4:21" ht="12.75">
      <c r="D1440" s="17"/>
      <c r="F1440" s="17"/>
      <c r="G1440" s="17"/>
      <c r="I1440" s="17"/>
      <c r="L1440" s="17"/>
      <c r="M1440" s="17"/>
      <c r="N1440" s="17"/>
      <c r="O1440" s="17"/>
      <c r="R1440" s="17"/>
      <c r="S1440" s="17"/>
      <c r="T1440" s="17"/>
      <c r="U1440" s="17"/>
    </row>
    <row r="1441" spans="4:21" ht="12.75">
      <c r="D1441" s="17"/>
      <c r="F1441" s="17"/>
      <c r="G1441" s="17"/>
      <c r="I1441" s="17"/>
      <c r="L1441" s="17"/>
      <c r="M1441" s="17"/>
      <c r="N1441" s="17"/>
      <c r="O1441" s="17"/>
      <c r="R1441" s="17"/>
      <c r="S1441" s="17"/>
      <c r="T1441" s="17"/>
      <c r="U1441" s="17"/>
    </row>
    <row r="1442" spans="4:21" ht="12.75">
      <c r="D1442" s="17"/>
      <c r="F1442" s="17"/>
      <c r="G1442" s="17"/>
      <c r="I1442" s="17"/>
      <c r="L1442" s="17"/>
      <c r="M1442" s="17"/>
      <c r="N1442" s="17"/>
      <c r="O1442" s="17"/>
      <c r="R1442" s="17"/>
      <c r="S1442" s="17"/>
      <c r="T1442" s="17"/>
      <c r="U1442" s="17"/>
    </row>
    <row r="1443" spans="4:21" ht="12.75">
      <c r="D1443" s="17"/>
      <c r="F1443" s="17"/>
      <c r="G1443" s="17"/>
      <c r="I1443" s="17"/>
      <c r="L1443" s="17"/>
      <c r="M1443" s="17"/>
      <c r="N1443" s="17"/>
      <c r="O1443" s="17"/>
      <c r="R1443" s="17"/>
      <c r="S1443" s="17"/>
      <c r="T1443" s="17"/>
      <c r="U1443" s="17"/>
    </row>
    <row r="1444" spans="4:21" ht="12.75">
      <c r="D1444" s="17"/>
      <c r="F1444" s="17"/>
      <c r="G1444" s="17"/>
      <c r="I1444" s="17"/>
      <c r="L1444" s="17"/>
      <c r="M1444" s="17"/>
      <c r="N1444" s="17"/>
      <c r="O1444" s="17"/>
      <c r="R1444" s="17"/>
      <c r="S1444" s="17"/>
      <c r="T1444" s="17"/>
      <c r="U1444" s="17"/>
    </row>
    <row r="1445" spans="4:21" ht="12.75">
      <c r="D1445" s="17"/>
      <c r="F1445" s="17"/>
      <c r="G1445" s="17"/>
      <c r="I1445" s="17"/>
      <c r="L1445" s="17"/>
      <c r="M1445" s="17"/>
      <c r="N1445" s="17"/>
      <c r="O1445" s="17"/>
      <c r="R1445" s="17"/>
      <c r="S1445" s="17"/>
      <c r="T1445" s="17"/>
      <c r="U1445" s="17"/>
    </row>
    <row r="1446" spans="4:21" ht="12.75">
      <c r="D1446" s="17"/>
      <c r="F1446" s="17"/>
      <c r="G1446" s="17"/>
      <c r="I1446" s="17"/>
      <c r="L1446" s="17"/>
      <c r="M1446" s="17"/>
      <c r="N1446" s="17"/>
      <c r="O1446" s="17"/>
      <c r="R1446" s="17"/>
      <c r="S1446" s="17"/>
      <c r="T1446" s="17"/>
      <c r="U1446" s="17"/>
    </row>
    <row r="1447" spans="4:21" ht="12.75">
      <c r="D1447" s="17"/>
      <c r="F1447" s="17"/>
      <c r="G1447" s="17"/>
      <c r="I1447" s="17"/>
      <c r="L1447" s="17"/>
      <c r="M1447" s="17"/>
      <c r="N1447" s="17"/>
      <c r="O1447" s="17"/>
      <c r="R1447" s="17"/>
      <c r="S1447" s="17"/>
      <c r="T1447" s="17"/>
      <c r="U1447" s="17"/>
    </row>
    <row r="1448" spans="4:21" ht="12.75">
      <c r="D1448" s="17"/>
      <c r="F1448" s="17"/>
      <c r="G1448" s="17"/>
      <c r="I1448" s="17"/>
      <c r="L1448" s="17"/>
      <c r="M1448" s="17"/>
      <c r="N1448" s="17"/>
      <c r="O1448" s="17"/>
      <c r="R1448" s="17"/>
      <c r="S1448" s="17"/>
      <c r="T1448" s="17"/>
      <c r="U1448" s="17"/>
    </row>
    <row r="1449" spans="4:21" ht="12.75">
      <c r="D1449" s="17"/>
      <c r="F1449" s="17"/>
      <c r="G1449" s="17"/>
      <c r="I1449" s="17"/>
      <c r="L1449" s="17"/>
      <c r="M1449" s="17"/>
      <c r="N1449" s="17"/>
      <c r="O1449" s="17"/>
      <c r="R1449" s="17"/>
      <c r="S1449" s="17"/>
      <c r="T1449" s="17"/>
      <c r="U1449" s="17"/>
    </row>
    <row r="1450" spans="4:21" ht="12.75">
      <c r="D1450" s="17"/>
      <c r="F1450" s="17"/>
      <c r="G1450" s="17"/>
      <c r="I1450" s="17"/>
      <c r="L1450" s="17"/>
      <c r="M1450" s="17"/>
      <c r="N1450" s="17"/>
      <c r="O1450" s="17"/>
      <c r="R1450" s="17"/>
      <c r="S1450" s="17"/>
      <c r="T1450" s="17"/>
      <c r="U1450" s="17"/>
    </row>
    <row r="1451" spans="4:21" ht="12.75">
      <c r="D1451" s="17"/>
      <c r="F1451" s="17"/>
      <c r="G1451" s="17"/>
      <c r="I1451" s="17"/>
      <c r="L1451" s="17"/>
      <c r="M1451" s="17"/>
      <c r="N1451" s="17"/>
      <c r="O1451" s="17"/>
      <c r="R1451" s="17"/>
      <c r="S1451" s="17"/>
      <c r="T1451" s="17"/>
      <c r="U1451" s="17"/>
    </row>
    <row r="1452" spans="4:21" ht="12.75">
      <c r="D1452" s="17"/>
      <c r="F1452" s="17"/>
      <c r="G1452" s="17"/>
      <c r="I1452" s="17"/>
      <c r="L1452" s="17"/>
      <c r="M1452" s="17"/>
      <c r="N1452" s="17"/>
      <c r="O1452" s="17"/>
      <c r="R1452" s="17"/>
      <c r="S1452" s="17"/>
      <c r="T1452" s="17"/>
      <c r="U1452" s="17"/>
    </row>
    <row r="1453" spans="4:21" ht="12.75">
      <c r="D1453" s="17"/>
      <c r="F1453" s="17"/>
      <c r="G1453" s="17"/>
      <c r="I1453" s="17"/>
      <c r="L1453" s="17"/>
      <c r="M1453" s="17"/>
      <c r="N1453" s="17"/>
      <c r="O1453" s="17"/>
      <c r="R1453" s="17"/>
      <c r="S1453" s="17"/>
      <c r="T1453" s="17"/>
      <c r="U1453" s="17"/>
    </row>
    <row r="1454" spans="4:21" ht="12.75">
      <c r="D1454" s="17"/>
      <c r="F1454" s="17"/>
      <c r="G1454" s="17"/>
      <c r="I1454" s="17"/>
      <c r="L1454" s="17"/>
      <c r="M1454" s="17"/>
      <c r="N1454" s="17"/>
      <c r="O1454" s="17"/>
      <c r="R1454" s="17"/>
      <c r="S1454" s="17"/>
      <c r="T1454" s="17"/>
      <c r="U1454" s="17"/>
    </row>
    <row r="1455" spans="4:21" ht="12.75">
      <c r="D1455" s="17"/>
      <c r="F1455" s="17"/>
      <c r="G1455" s="17"/>
      <c r="I1455" s="17"/>
      <c r="L1455" s="17"/>
      <c r="M1455" s="17"/>
      <c r="N1455" s="17"/>
      <c r="O1455" s="17"/>
      <c r="R1455" s="17"/>
      <c r="S1455" s="17"/>
      <c r="T1455" s="17"/>
      <c r="U1455" s="17"/>
    </row>
    <row r="1456" spans="4:21" ht="12.75">
      <c r="D1456" s="17"/>
      <c r="F1456" s="17"/>
      <c r="G1456" s="17"/>
      <c r="I1456" s="17"/>
      <c r="L1456" s="17"/>
      <c r="M1456" s="17"/>
      <c r="N1456" s="17"/>
      <c r="O1456" s="17"/>
      <c r="R1456" s="17"/>
      <c r="S1456" s="17"/>
      <c r="T1456" s="17"/>
      <c r="U1456" s="17"/>
    </row>
    <row r="1457" spans="4:21" ht="12.75">
      <c r="D1457" s="17"/>
      <c r="F1457" s="17"/>
      <c r="G1457" s="17"/>
      <c r="I1457" s="17"/>
      <c r="L1457" s="17"/>
      <c r="M1457" s="17"/>
      <c r="N1457" s="17"/>
      <c r="O1457" s="17"/>
      <c r="R1457" s="17"/>
      <c r="S1457" s="17"/>
      <c r="T1457" s="17"/>
      <c r="U1457" s="17"/>
    </row>
    <row r="1458" spans="4:21" ht="12.75">
      <c r="D1458" s="17"/>
      <c r="F1458" s="17"/>
      <c r="G1458" s="17"/>
      <c r="I1458" s="17"/>
      <c r="L1458" s="17"/>
      <c r="M1458" s="17"/>
      <c r="N1458" s="17"/>
      <c r="O1458" s="17"/>
      <c r="R1458" s="17"/>
      <c r="S1458" s="17"/>
      <c r="T1458" s="17"/>
      <c r="U1458" s="17"/>
    </row>
    <row r="1459" spans="4:21" ht="12.75">
      <c r="D1459" s="17"/>
      <c r="F1459" s="17"/>
      <c r="G1459" s="17"/>
      <c r="I1459" s="17"/>
      <c r="L1459" s="17"/>
      <c r="M1459" s="17"/>
      <c r="N1459" s="17"/>
      <c r="O1459" s="17"/>
      <c r="R1459" s="17"/>
      <c r="S1459" s="17"/>
      <c r="T1459" s="17"/>
      <c r="U1459" s="17"/>
    </row>
    <row r="1460" spans="4:21" ht="12.75">
      <c r="D1460" s="17"/>
      <c r="F1460" s="17"/>
      <c r="G1460" s="17"/>
      <c r="I1460" s="17"/>
      <c r="L1460" s="17"/>
      <c r="M1460" s="17"/>
      <c r="N1460" s="17"/>
      <c r="O1460" s="17"/>
      <c r="R1460" s="17"/>
      <c r="S1460" s="17"/>
      <c r="T1460" s="17"/>
      <c r="U1460" s="17"/>
    </row>
    <row r="1461" spans="4:21" ht="12.75">
      <c r="D1461" s="17"/>
      <c r="F1461" s="17"/>
      <c r="G1461" s="17"/>
      <c r="I1461" s="17"/>
      <c r="L1461" s="17"/>
      <c r="M1461" s="17"/>
      <c r="N1461" s="17"/>
      <c r="O1461" s="17"/>
      <c r="R1461" s="17"/>
      <c r="S1461" s="17"/>
      <c r="T1461" s="17"/>
      <c r="U1461" s="17"/>
    </row>
    <row r="1462" spans="4:21" ht="12.75">
      <c r="D1462" s="17"/>
      <c r="F1462" s="17"/>
      <c r="G1462" s="17"/>
      <c r="I1462" s="17"/>
      <c r="L1462" s="17"/>
      <c r="M1462" s="17"/>
      <c r="N1462" s="17"/>
      <c r="O1462" s="17"/>
      <c r="R1462" s="17"/>
      <c r="S1462" s="17"/>
      <c r="T1462" s="17"/>
      <c r="U1462" s="17"/>
    </row>
    <row r="1463" spans="4:21" ht="12.75">
      <c r="D1463" s="17"/>
      <c r="F1463" s="17"/>
      <c r="G1463" s="17"/>
      <c r="I1463" s="17"/>
      <c r="L1463" s="17"/>
      <c r="M1463" s="17"/>
      <c r="N1463" s="17"/>
      <c r="O1463" s="17"/>
      <c r="R1463" s="17"/>
      <c r="S1463" s="17"/>
      <c r="T1463" s="17"/>
      <c r="U1463" s="17"/>
    </row>
    <row r="1464" spans="4:21" ht="12.75">
      <c r="D1464" s="17"/>
      <c r="F1464" s="17"/>
      <c r="G1464" s="17"/>
      <c r="I1464" s="17"/>
      <c r="L1464" s="17"/>
      <c r="M1464" s="17"/>
      <c r="N1464" s="17"/>
      <c r="O1464" s="17"/>
      <c r="R1464" s="17"/>
      <c r="S1464" s="17"/>
      <c r="T1464" s="17"/>
      <c r="U1464" s="17"/>
    </row>
    <row r="1465" spans="4:21" ht="12.75">
      <c r="D1465" s="17"/>
      <c r="F1465" s="17"/>
      <c r="G1465" s="17"/>
      <c r="I1465" s="17"/>
      <c r="L1465" s="17"/>
      <c r="M1465" s="17"/>
      <c r="N1465" s="17"/>
      <c r="O1465" s="17"/>
      <c r="R1465" s="17"/>
      <c r="S1465" s="17"/>
      <c r="T1465" s="17"/>
      <c r="U1465" s="17"/>
    </row>
    <row r="1466" spans="4:21" ht="12.75">
      <c r="D1466" s="17"/>
      <c r="F1466" s="17"/>
      <c r="G1466" s="17"/>
      <c r="I1466" s="17"/>
      <c r="L1466" s="17"/>
      <c r="M1466" s="17"/>
      <c r="N1466" s="17"/>
      <c r="O1466" s="17"/>
      <c r="R1466" s="17"/>
      <c r="S1466" s="17"/>
      <c r="T1466" s="17"/>
      <c r="U1466" s="17"/>
    </row>
    <row r="1467" spans="4:21" ht="12.75">
      <c r="D1467" s="17"/>
      <c r="F1467" s="17"/>
      <c r="G1467" s="17"/>
      <c r="I1467" s="17"/>
      <c r="L1467" s="17"/>
      <c r="M1467" s="17"/>
      <c r="N1467" s="17"/>
      <c r="O1467" s="17"/>
      <c r="R1467" s="17"/>
      <c r="S1467" s="17"/>
      <c r="T1467" s="17"/>
      <c r="U1467" s="17"/>
    </row>
    <row r="1468" spans="4:21" ht="12.75">
      <c r="D1468" s="17"/>
      <c r="F1468" s="17"/>
      <c r="G1468" s="17"/>
      <c r="I1468" s="17"/>
      <c r="L1468" s="17"/>
      <c r="M1468" s="17"/>
      <c r="N1468" s="17"/>
      <c r="O1468" s="17"/>
      <c r="R1468" s="17"/>
      <c r="S1468" s="17"/>
      <c r="T1468" s="17"/>
      <c r="U1468" s="17"/>
    </row>
    <row r="1469" spans="4:21" ht="12.75">
      <c r="D1469" s="17"/>
      <c r="F1469" s="17"/>
      <c r="G1469" s="17"/>
      <c r="I1469" s="17"/>
      <c r="L1469" s="17"/>
      <c r="M1469" s="17"/>
      <c r="N1469" s="17"/>
      <c r="O1469" s="17"/>
      <c r="R1469" s="17"/>
      <c r="S1469" s="17"/>
      <c r="T1469" s="17"/>
      <c r="U1469" s="17"/>
    </row>
    <row r="1470" spans="4:21" ht="12.75">
      <c r="D1470" s="17"/>
      <c r="F1470" s="17"/>
      <c r="G1470" s="17"/>
      <c r="I1470" s="17"/>
      <c r="L1470" s="17"/>
      <c r="M1470" s="17"/>
      <c r="N1470" s="17"/>
      <c r="O1470" s="17"/>
      <c r="R1470" s="17"/>
      <c r="S1470" s="17"/>
      <c r="T1470" s="17"/>
      <c r="U1470" s="17"/>
    </row>
    <row r="1471" spans="4:21" ht="12.75">
      <c r="D1471" s="17"/>
      <c r="F1471" s="17"/>
      <c r="G1471" s="17"/>
      <c r="I1471" s="17"/>
      <c r="L1471" s="17"/>
      <c r="M1471" s="17"/>
      <c r="N1471" s="17"/>
      <c r="O1471" s="17"/>
      <c r="R1471" s="17"/>
      <c r="S1471" s="17"/>
      <c r="T1471" s="17"/>
      <c r="U1471" s="17"/>
    </row>
    <row r="1472" spans="4:21" ht="12.75">
      <c r="D1472" s="17"/>
      <c r="F1472" s="17"/>
      <c r="G1472" s="17"/>
      <c r="I1472" s="17"/>
      <c r="L1472" s="17"/>
      <c r="M1472" s="17"/>
      <c r="N1472" s="17"/>
      <c r="O1472" s="17"/>
      <c r="R1472" s="17"/>
      <c r="S1472" s="17"/>
      <c r="T1472" s="17"/>
      <c r="U1472" s="17"/>
    </row>
    <row r="1473" spans="4:21" ht="12.75">
      <c r="D1473" s="17"/>
      <c r="F1473" s="17"/>
      <c r="G1473" s="17"/>
      <c r="I1473" s="17"/>
      <c r="L1473" s="17"/>
      <c r="M1473" s="17"/>
      <c r="N1473" s="17"/>
      <c r="O1473" s="17"/>
      <c r="R1473" s="17"/>
      <c r="S1473" s="17"/>
      <c r="T1473" s="17"/>
      <c r="U1473" s="17"/>
    </row>
    <row r="1474" spans="4:21" ht="12.75">
      <c r="D1474" s="17"/>
      <c r="F1474" s="17"/>
      <c r="G1474" s="17"/>
      <c r="I1474" s="17"/>
      <c r="L1474" s="17"/>
      <c r="M1474" s="17"/>
      <c r="N1474" s="17"/>
      <c r="O1474" s="17"/>
      <c r="R1474" s="17"/>
      <c r="S1474" s="17"/>
      <c r="T1474" s="17"/>
      <c r="U1474" s="17"/>
    </row>
    <row r="1475" spans="4:21" ht="12.75">
      <c r="D1475" s="17"/>
      <c r="F1475" s="17"/>
      <c r="G1475" s="17"/>
      <c r="I1475" s="17"/>
      <c r="L1475" s="17"/>
      <c r="M1475" s="17"/>
      <c r="N1475" s="17"/>
      <c r="O1475" s="17"/>
      <c r="R1475" s="17"/>
      <c r="S1475" s="17"/>
      <c r="T1475" s="17"/>
      <c r="U1475" s="17"/>
    </row>
    <row r="1476" spans="4:21" ht="12.75">
      <c r="D1476" s="17"/>
      <c r="F1476" s="17"/>
      <c r="G1476" s="17"/>
      <c r="I1476" s="17"/>
      <c r="L1476" s="17"/>
      <c r="M1476" s="17"/>
      <c r="N1476" s="17"/>
      <c r="O1476" s="17"/>
      <c r="R1476" s="17"/>
      <c r="S1476" s="17"/>
      <c r="T1476" s="17"/>
      <c r="U1476" s="17"/>
    </row>
    <row r="1477" spans="4:21" ht="12.75">
      <c r="D1477" s="17"/>
      <c r="F1477" s="17"/>
      <c r="G1477" s="17"/>
      <c r="I1477" s="17"/>
      <c r="L1477" s="17"/>
      <c r="M1477" s="17"/>
      <c r="N1477" s="17"/>
      <c r="O1477" s="17"/>
      <c r="R1477" s="17"/>
      <c r="S1477" s="17"/>
      <c r="T1477" s="17"/>
      <c r="U1477" s="17"/>
    </row>
    <row r="1478" spans="4:21" ht="12.75">
      <c r="D1478" s="17"/>
      <c r="F1478" s="17"/>
      <c r="G1478" s="17"/>
      <c r="I1478" s="17"/>
      <c r="L1478" s="17"/>
      <c r="M1478" s="17"/>
      <c r="N1478" s="17"/>
      <c r="O1478" s="17"/>
      <c r="R1478" s="17"/>
      <c r="S1478" s="17"/>
      <c r="T1478" s="17"/>
      <c r="U1478" s="17"/>
    </row>
    <row r="1479" spans="4:21" ht="12.75">
      <c r="D1479" s="17"/>
      <c r="F1479" s="17"/>
      <c r="G1479" s="17"/>
      <c r="I1479" s="17"/>
      <c r="L1479" s="17"/>
      <c r="M1479" s="17"/>
      <c r="N1479" s="17"/>
      <c r="O1479" s="17"/>
      <c r="R1479" s="17"/>
      <c r="S1479" s="17"/>
      <c r="T1479" s="17"/>
      <c r="U1479" s="17"/>
    </row>
    <row r="1480" spans="4:21" ht="12.75">
      <c r="D1480" s="17"/>
      <c r="F1480" s="17"/>
      <c r="G1480" s="17"/>
      <c r="I1480" s="17"/>
      <c r="L1480" s="17"/>
      <c r="M1480" s="17"/>
      <c r="N1480" s="17"/>
      <c r="O1480" s="17"/>
      <c r="R1480" s="17"/>
      <c r="S1480" s="17"/>
      <c r="T1480" s="17"/>
      <c r="U1480" s="17"/>
    </row>
    <row r="1481" spans="4:21" ht="12.75">
      <c r="D1481" s="17"/>
      <c r="F1481" s="17"/>
      <c r="G1481" s="17"/>
      <c r="I1481" s="17"/>
      <c r="L1481" s="17"/>
      <c r="M1481" s="17"/>
      <c r="N1481" s="17"/>
      <c r="O1481" s="17"/>
      <c r="R1481" s="17"/>
      <c r="S1481" s="17"/>
      <c r="T1481" s="17"/>
      <c r="U1481" s="17"/>
    </row>
    <row r="1482" spans="4:21" ht="12.75">
      <c r="D1482" s="17"/>
      <c r="F1482" s="17"/>
      <c r="G1482" s="17"/>
      <c r="I1482" s="17"/>
      <c r="L1482" s="17"/>
      <c r="M1482" s="17"/>
      <c r="N1482" s="17"/>
      <c r="O1482" s="17"/>
      <c r="R1482" s="17"/>
      <c r="S1482" s="17"/>
      <c r="T1482" s="17"/>
      <c r="U1482" s="17"/>
    </row>
    <row r="1483" spans="4:21" ht="12.75">
      <c r="D1483" s="17"/>
      <c r="F1483" s="17"/>
      <c r="G1483" s="17"/>
      <c r="I1483" s="17"/>
      <c r="L1483" s="17"/>
      <c r="M1483" s="17"/>
      <c r="N1483" s="17"/>
      <c r="O1483" s="17"/>
      <c r="R1483" s="17"/>
      <c r="S1483" s="17"/>
      <c r="T1483" s="17"/>
      <c r="U1483" s="17"/>
    </row>
    <row r="1484" spans="4:21" ht="12.75">
      <c r="D1484" s="17"/>
      <c r="F1484" s="17"/>
      <c r="G1484" s="17"/>
      <c r="I1484" s="17"/>
      <c r="L1484" s="17"/>
      <c r="M1484" s="17"/>
      <c r="N1484" s="17"/>
      <c r="O1484" s="17"/>
      <c r="R1484" s="17"/>
      <c r="S1484" s="17"/>
      <c r="T1484" s="17"/>
      <c r="U1484" s="17"/>
    </row>
    <row r="1485" spans="4:21" ht="12.75">
      <c r="D1485" s="17"/>
      <c r="F1485" s="17"/>
      <c r="G1485" s="17"/>
      <c r="I1485" s="17"/>
      <c r="L1485" s="17"/>
      <c r="M1485" s="17"/>
      <c r="N1485" s="17"/>
      <c r="O1485" s="17"/>
      <c r="R1485" s="17"/>
      <c r="S1485" s="17"/>
      <c r="T1485" s="17"/>
      <c r="U1485" s="17"/>
    </row>
    <row r="1486" spans="4:21" ht="12.75">
      <c r="D1486" s="17"/>
      <c r="F1486" s="17"/>
      <c r="G1486" s="17"/>
      <c r="I1486" s="17"/>
      <c r="L1486" s="17"/>
      <c r="M1486" s="17"/>
      <c r="N1486" s="17"/>
      <c r="O1486" s="17"/>
      <c r="R1486" s="17"/>
      <c r="S1486" s="17"/>
      <c r="T1486" s="17"/>
      <c r="U1486" s="17"/>
    </row>
    <row r="1487" spans="4:21" ht="12.75">
      <c r="D1487" s="17"/>
      <c r="F1487" s="17"/>
      <c r="G1487" s="17"/>
      <c r="I1487" s="17"/>
      <c r="L1487" s="17"/>
      <c r="M1487" s="17"/>
      <c r="N1487" s="17"/>
      <c r="O1487" s="17"/>
      <c r="R1487" s="17"/>
      <c r="S1487" s="17"/>
      <c r="T1487" s="17"/>
      <c r="U1487" s="17"/>
    </row>
    <row r="1488" spans="4:21" ht="12.75">
      <c r="D1488" s="17"/>
      <c r="F1488" s="17"/>
      <c r="G1488" s="17"/>
      <c r="I1488" s="17"/>
      <c r="L1488" s="17"/>
      <c r="M1488" s="17"/>
      <c r="N1488" s="17"/>
      <c r="O1488" s="17"/>
      <c r="R1488" s="17"/>
      <c r="S1488" s="17"/>
      <c r="T1488" s="17"/>
      <c r="U1488" s="17"/>
    </row>
    <row r="1489" spans="4:21" ht="12.75">
      <c r="D1489" s="17"/>
      <c r="F1489" s="17"/>
      <c r="G1489" s="17"/>
      <c r="I1489" s="17"/>
      <c r="L1489" s="17"/>
      <c r="M1489" s="17"/>
      <c r="N1489" s="17"/>
      <c r="O1489" s="17"/>
      <c r="R1489" s="17"/>
      <c r="S1489" s="17"/>
      <c r="T1489" s="17"/>
      <c r="U1489" s="17"/>
    </row>
    <row r="1490" spans="4:21" ht="12.75">
      <c r="D1490" s="17"/>
      <c r="F1490" s="17"/>
      <c r="G1490" s="17"/>
      <c r="I1490" s="17"/>
      <c r="L1490" s="17"/>
      <c r="M1490" s="17"/>
      <c r="N1490" s="17"/>
      <c r="O1490" s="17"/>
      <c r="R1490" s="17"/>
      <c r="S1490" s="17"/>
      <c r="T1490" s="17"/>
      <c r="U1490" s="17"/>
    </row>
    <row r="1491" spans="4:21" ht="12.75">
      <c r="D1491" s="17"/>
      <c r="F1491" s="17"/>
      <c r="G1491" s="17"/>
      <c r="I1491" s="17"/>
      <c r="L1491" s="17"/>
      <c r="M1491" s="17"/>
      <c r="N1491" s="17"/>
      <c r="O1491" s="17"/>
      <c r="R1491" s="17"/>
      <c r="S1491" s="17"/>
      <c r="T1491" s="17"/>
      <c r="U1491" s="17"/>
    </row>
    <row r="1492" spans="4:21" ht="12.75">
      <c r="D1492" s="17"/>
      <c r="F1492" s="17"/>
      <c r="G1492" s="17"/>
      <c r="I1492" s="17"/>
      <c r="L1492" s="17"/>
      <c r="M1492" s="17"/>
      <c r="N1492" s="17"/>
      <c r="O1492" s="17"/>
      <c r="R1492" s="17"/>
      <c r="S1492" s="17"/>
      <c r="T1492" s="17"/>
      <c r="U1492" s="17"/>
    </row>
    <row r="1493" spans="4:21" ht="12.75">
      <c r="D1493" s="17"/>
      <c r="F1493" s="17"/>
      <c r="G1493" s="17"/>
      <c r="I1493" s="17"/>
      <c r="L1493" s="17"/>
      <c r="M1493" s="17"/>
      <c r="N1493" s="17"/>
      <c r="O1493" s="17"/>
      <c r="R1493" s="17"/>
      <c r="S1493" s="17"/>
      <c r="T1493" s="17"/>
      <c r="U1493" s="17"/>
    </row>
    <row r="1494" spans="4:21" ht="12.75">
      <c r="D1494" s="17"/>
      <c r="F1494" s="17"/>
      <c r="G1494" s="17"/>
      <c r="I1494" s="17"/>
      <c r="L1494" s="17"/>
      <c r="M1494" s="17"/>
      <c r="N1494" s="17"/>
      <c r="O1494" s="17"/>
      <c r="R1494" s="17"/>
      <c r="S1494" s="17"/>
      <c r="T1494" s="17"/>
      <c r="U1494" s="17"/>
    </row>
    <row r="1495" spans="4:21" ht="12.75">
      <c r="D1495" s="17"/>
      <c r="F1495" s="17"/>
      <c r="G1495" s="17"/>
      <c r="I1495" s="17"/>
      <c r="L1495" s="17"/>
      <c r="M1495" s="17"/>
      <c r="N1495" s="17"/>
      <c r="O1495" s="17"/>
      <c r="R1495" s="17"/>
      <c r="S1495" s="17"/>
      <c r="T1495" s="17"/>
      <c r="U1495" s="17"/>
    </row>
    <row r="1496" spans="4:21" ht="12.75">
      <c r="D1496" s="17"/>
      <c r="F1496" s="17"/>
      <c r="G1496" s="17"/>
      <c r="I1496" s="17"/>
      <c r="L1496" s="17"/>
      <c r="M1496" s="17"/>
      <c r="N1496" s="17"/>
      <c r="O1496" s="17"/>
      <c r="R1496" s="17"/>
      <c r="S1496" s="17"/>
      <c r="T1496" s="17"/>
      <c r="U1496" s="17"/>
    </row>
    <row r="1497" spans="4:21" ht="12.75">
      <c r="D1497" s="17"/>
      <c r="F1497" s="17"/>
      <c r="G1497" s="17"/>
      <c r="I1497" s="17"/>
      <c r="L1497" s="17"/>
      <c r="M1497" s="17"/>
      <c r="N1497" s="17"/>
      <c r="O1497" s="17"/>
      <c r="R1497" s="17"/>
      <c r="S1497" s="17"/>
      <c r="T1497" s="17"/>
      <c r="U1497" s="17"/>
    </row>
    <row r="1498" spans="4:21" ht="12.75">
      <c r="D1498" s="17"/>
      <c r="F1498" s="17"/>
      <c r="G1498" s="17"/>
      <c r="I1498" s="17"/>
      <c r="L1498" s="17"/>
      <c r="M1498" s="17"/>
      <c r="N1498" s="17"/>
      <c r="O1498" s="17"/>
      <c r="R1498" s="17"/>
      <c r="S1498" s="17"/>
      <c r="T1498" s="17"/>
      <c r="U1498" s="17"/>
    </row>
    <row r="1499" spans="4:21" ht="12.75">
      <c r="D1499" s="17"/>
      <c r="F1499" s="17"/>
      <c r="G1499" s="17"/>
      <c r="I1499" s="17"/>
      <c r="L1499" s="17"/>
      <c r="M1499" s="17"/>
      <c r="N1499" s="17"/>
      <c r="O1499" s="17"/>
      <c r="R1499" s="17"/>
      <c r="S1499" s="17"/>
      <c r="T1499" s="17"/>
      <c r="U1499" s="17"/>
    </row>
    <row r="1500" spans="4:21" ht="12.75">
      <c r="D1500" s="17"/>
      <c r="F1500" s="17"/>
      <c r="G1500" s="17"/>
      <c r="I1500" s="17"/>
      <c r="L1500" s="17"/>
      <c r="M1500" s="17"/>
      <c r="N1500" s="17"/>
      <c r="O1500" s="17"/>
      <c r="R1500" s="17"/>
      <c r="S1500" s="17"/>
      <c r="T1500" s="17"/>
      <c r="U1500" s="17"/>
    </row>
    <row r="1501" spans="4:21" ht="12.75">
      <c r="D1501" s="17"/>
      <c r="F1501" s="17"/>
      <c r="G1501" s="17"/>
      <c r="I1501" s="17"/>
      <c r="L1501" s="17"/>
      <c r="M1501" s="17"/>
      <c r="N1501" s="17"/>
      <c r="O1501" s="17"/>
      <c r="R1501" s="17"/>
      <c r="S1501" s="17"/>
      <c r="T1501" s="17"/>
      <c r="U1501" s="17"/>
    </row>
    <row r="1502" spans="4:21" ht="12.75">
      <c r="D1502" s="17"/>
      <c r="F1502" s="17"/>
      <c r="G1502" s="17"/>
      <c r="I1502" s="17"/>
      <c r="L1502" s="17"/>
      <c r="M1502" s="17"/>
      <c r="N1502" s="17"/>
      <c r="O1502" s="17"/>
      <c r="R1502" s="17"/>
      <c r="S1502" s="17"/>
      <c r="T1502" s="17"/>
      <c r="U1502" s="17"/>
    </row>
    <row r="1503" spans="4:21" ht="12.75">
      <c r="D1503" s="17"/>
      <c r="F1503" s="17"/>
      <c r="G1503" s="17"/>
      <c r="I1503" s="17"/>
      <c r="L1503" s="17"/>
      <c r="M1503" s="17"/>
      <c r="N1503" s="17"/>
      <c r="O1503" s="17"/>
      <c r="R1503" s="17"/>
      <c r="S1503" s="17"/>
      <c r="T1503" s="17"/>
      <c r="U1503" s="17"/>
    </row>
    <row r="1504" spans="4:21" ht="12.75">
      <c r="D1504" s="17"/>
      <c r="F1504" s="17"/>
      <c r="G1504" s="17"/>
      <c r="I1504" s="17"/>
      <c r="L1504" s="17"/>
      <c r="M1504" s="17"/>
      <c r="N1504" s="17"/>
      <c r="O1504" s="17"/>
      <c r="R1504" s="17"/>
      <c r="S1504" s="17"/>
      <c r="T1504" s="17"/>
      <c r="U1504" s="17"/>
    </row>
    <row r="1505" spans="4:21" ht="12.75">
      <c r="D1505" s="17"/>
      <c r="F1505" s="17"/>
      <c r="G1505" s="17"/>
      <c r="I1505" s="17"/>
      <c r="L1505" s="17"/>
      <c r="M1505" s="17"/>
      <c r="N1505" s="17"/>
      <c r="O1505" s="17"/>
      <c r="R1505" s="17"/>
      <c r="S1505" s="17"/>
      <c r="T1505" s="17"/>
      <c r="U1505" s="17"/>
    </row>
    <row r="1506" spans="4:21" ht="12.75">
      <c r="D1506" s="17"/>
      <c r="F1506" s="17"/>
      <c r="G1506" s="17"/>
      <c r="I1506" s="17"/>
      <c r="L1506" s="17"/>
      <c r="M1506" s="17"/>
      <c r="N1506" s="17"/>
      <c r="O1506" s="17"/>
      <c r="R1506" s="17"/>
      <c r="S1506" s="17"/>
      <c r="T1506" s="17"/>
      <c r="U1506" s="17"/>
    </row>
    <row r="1507" spans="4:21" ht="12.75">
      <c r="D1507" s="17"/>
      <c r="F1507" s="17"/>
      <c r="G1507" s="17"/>
      <c r="I1507" s="17"/>
      <c r="L1507" s="17"/>
      <c r="M1507" s="17"/>
      <c r="N1507" s="17"/>
      <c r="O1507" s="17"/>
      <c r="R1507" s="17"/>
      <c r="S1507" s="17"/>
      <c r="T1507" s="17"/>
      <c r="U1507" s="17"/>
    </row>
    <row r="1508" spans="4:21" ht="12.75">
      <c r="D1508" s="17"/>
      <c r="F1508" s="17"/>
      <c r="G1508" s="17"/>
      <c r="I1508" s="17"/>
      <c r="L1508" s="17"/>
      <c r="M1508" s="17"/>
      <c r="N1508" s="17"/>
      <c r="O1508" s="17"/>
      <c r="R1508" s="17"/>
      <c r="S1508" s="17"/>
      <c r="T1508" s="17"/>
      <c r="U1508" s="17"/>
    </row>
    <row r="1509" spans="4:21" ht="12.75">
      <c r="D1509" s="17"/>
      <c r="F1509" s="17"/>
      <c r="G1509" s="17"/>
      <c r="I1509" s="17"/>
      <c r="L1509" s="17"/>
      <c r="M1509" s="17"/>
      <c r="N1509" s="17"/>
      <c r="O1509" s="17"/>
      <c r="R1509" s="17"/>
      <c r="S1509" s="17"/>
      <c r="T1509" s="17"/>
      <c r="U1509" s="17"/>
    </row>
    <row r="1510" spans="4:21" ht="12.75">
      <c r="D1510" s="17"/>
      <c r="F1510" s="17"/>
      <c r="G1510" s="17"/>
      <c r="I1510" s="17"/>
      <c r="L1510" s="17"/>
      <c r="M1510" s="17"/>
      <c r="N1510" s="17"/>
      <c r="O1510" s="17"/>
      <c r="R1510" s="17"/>
      <c r="S1510" s="17"/>
      <c r="T1510" s="17"/>
      <c r="U1510" s="17"/>
    </row>
    <row r="1511" spans="4:21" ht="12.75">
      <c r="D1511" s="17"/>
      <c r="F1511" s="17"/>
      <c r="G1511" s="17"/>
      <c r="I1511" s="17"/>
      <c r="L1511" s="17"/>
      <c r="M1511" s="17"/>
      <c r="N1511" s="17"/>
      <c r="O1511" s="17"/>
      <c r="R1511" s="17"/>
      <c r="S1511" s="17"/>
      <c r="T1511" s="17"/>
      <c r="U1511" s="17"/>
    </row>
    <row r="1512" spans="4:21" ht="12.75">
      <c r="D1512" s="17"/>
      <c r="F1512" s="17"/>
      <c r="G1512" s="17"/>
      <c r="I1512" s="17"/>
      <c r="L1512" s="17"/>
      <c r="M1512" s="17"/>
      <c r="N1512" s="17"/>
      <c r="O1512" s="17"/>
      <c r="R1512" s="17"/>
      <c r="S1512" s="17"/>
      <c r="T1512" s="17"/>
      <c r="U1512" s="17"/>
    </row>
    <row r="1513" spans="4:21" ht="12.75">
      <c r="D1513" s="17"/>
      <c r="F1513" s="17"/>
      <c r="G1513" s="17"/>
      <c r="I1513" s="17"/>
      <c r="L1513" s="17"/>
      <c r="M1513" s="17"/>
      <c r="N1513" s="17"/>
      <c r="O1513" s="17"/>
      <c r="R1513" s="17"/>
      <c r="S1513" s="17"/>
      <c r="T1513" s="17"/>
      <c r="U1513" s="17"/>
    </row>
    <row r="1514" spans="4:21" ht="12.75">
      <c r="D1514" s="17"/>
      <c r="F1514" s="17"/>
      <c r="G1514" s="17"/>
      <c r="I1514" s="17"/>
      <c r="L1514" s="17"/>
      <c r="M1514" s="17"/>
      <c r="N1514" s="17"/>
      <c r="O1514" s="17"/>
      <c r="R1514" s="17"/>
      <c r="S1514" s="17"/>
      <c r="T1514" s="17"/>
      <c r="U1514" s="17"/>
    </row>
    <row r="1515" spans="4:21" ht="12.75">
      <c r="D1515" s="17"/>
      <c r="F1515" s="17"/>
      <c r="G1515" s="17"/>
      <c r="I1515" s="17"/>
      <c r="L1515" s="17"/>
      <c r="M1515" s="17"/>
      <c r="N1515" s="17"/>
      <c r="O1515" s="17"/>
      <c r="R1515" s="17"/>
      <c r="S1515" s="17"/>
      <c r="T1515" s="17"/>
      <c r="U1515" s="17"/>
    </row>
    <row r="1516" spans="4:21" ht="12.75">
      <c r="D1516" s="17"/>
      <c r="F1516" s="17"/>
      <c r="G1516" s="17"/>
      <c r="I1516" s="17"/>
      <c r="L1516" s="17"/>
      <c r="M1516" s="17"/>
      <c r="N1516" s="17"/>
      <c r="O1516" s="17"/>
      <c r="R1516" s="17"/>
      <c r="S1516" s="17"/>
      <c r="T1516" s="17"/>
      <c r="U1516" s="17"/>
    </row>
    <row r="1517" spans="4:21" ht="12.75">
      <c r="D1517" s="17"/>
      <c r="F1517" s="17"/>
      <c r="G1517" s="17"/>
      <c r="I1517" s="17"/>
      <c r="L1517" s="17"/>
      <c r="M1517" s="17"/>
      <c r="N1517" s="17"/>
      <c r="O1517" s="17"/>
      <c r="R1517" s="17"/>
      <c r="S1517" s="17"/>
      <c r="T1517" s="17"/>
      <c r="U1517" s="17"/>
    </row>
    <row r="1518" spans="4:21" ht="12.75">
      <c r="D1518" s="17"/>
      <c r="F1518" s="17"/>
      <c r="G1518" s="17"/>
      <c r="I1518" s="17"/>
      <c r="L1518" s="17"/>
      <c r="M1518" s="17"/>
      <c r="N1518" s="17"/>
      <c r="O1518" s="17"/>
      <c r="R1518" s="17"/>
      <c r="S1518" s="17"/>
      <c r="T1518" s="17"/>
      <c r="U1518" s="17"/>
    </row>
    <row r="1519" spans="4:21" ht="12.75">
      <c r="D1519" s="17"/>
      <c r="F1519" s="17"/>
      <c r="G1519" s="17"/>
      <c r="I1519" s="17"/>
      <c r="L1519" s="17"/>
      <c r="M1519" s="17"/>
      <c r="N1519" s="17"/>
      <c r="O1519" s="17"/>
      <c r="R1519" s="17"/>
      <c r="S1519" s="17"/>
      <c r="T1519" s="17"/>
      <c r="U1519" s="17"/>
    </row>
    <row r="1520" spans="4:21" ht="12.75">
      <c r="D1520" s="17"/>
      <c r="F1520" s="17"/>
      <c r="G1520" s="17"/>
      <c r="I1520" s="17"/>
      <c r="L1520" s="17"/>
      <c r="M1520" s="17"/>
      <c r="N1520" s="17"/>
      <c r="O1520" s="17"/>
      <c r="R1520" s="17"/>
      <c r="S1520" s="17"/>
      <c r="T1520" s="17"/>
      <c r="U1520" s="17"/>
    </row>
    <row r="1521" spans="4:21" ht="12.75">
      <c r="D1521" s="17"/>
      <c r="F1521" s="17"/>
      <c r="G1521" s="17"/>
      <c r="I1521" s="17"/>
      <c r="L1521" s="17"/>
      <c r="M1521" s="17"/>
      <c r="N1521" s="17"/>
      <c r="O1521" s="17"/>
      <c r="R1521" s="17"/>
      <c r="S1521" s="17"/>
      <c r="T1521" s="17"/>
      <c r="U1521" s="17"/>
    </row>
    <row r="1522" spans="4:21" ht="12.75">
      <c r="D1522" s="17"/>
      <c r="F1522" s="17"/>
      <c r="G1522" s="17"/>
      <c r="I1522" s="17"/>
      <c r="L1522" s="17"/>
      <c r="M1522" s="17"/>
      <c r="N1522" s="17"/>
      <c r="O1522" s="17"/>
      <c r="R1522" s="17"/>
      <c r="S1522" s="17"/>
      <c r="T1522" s="17"/>
      <c r="U1522" s="17"/>
    </row>
    <row r="1523" spans="4:21" ht="12.75">
      <c r="D1523" s="17"/>
      <c r="F1523" s="17"/>
      <c r="G1523" s="17"/>
      <c r="I1523" s="17"/>
      <c r="L1523" s="17"/>
      <c r="M1523" s="17"/>
      <c r="N1523" s="17"/>
      <c r="O1523" s="17"/>
      <c r="R1523" s="17"/>
      <c r="S1523" s="17"/>
      <c r="T1523" s="17"/>
      <c r="U1523" s="17"/>
    </row>
    <row r="1524" spans="4:21" ht="12.75">
      <c r="D1524" s="17"/>
      <c r="F1524" s="17"/>
      <c r="G1524" s="17"/>
      <c r="I1524" s="17"/>
      <c r="L1524" s="17"/>
      <c r="M1524" s="17"/>
      <c r="N1524" s="17"/>
      <c r="O1524" s="17"/>
      <c r="R1524" s="17"/>
      <c r="S1524" s="17"/>
      <c r="T1524" s="17"/>
      <c r="U1524" s="17"/>
    </row>
    <row r="1525" spans="4:21" ht="12.75">
      <c r="D1525" s="17"/>
      <c r="F1525" s="17"/>
      <c r="G1525" s="17"/>
      <c r="I1525" s="17"/>
      <c r="L1525" s="17"/>
      <c r="M1525" s="17"/>
      <c r="N1525" s="17"/>
      <c r="O1525" s="17"/>
      <c r="R1525" s="17"/>
      <c r="S1525" s="17"/>
      <c r="T1525" s="17"/>
      <c r="U1525" s="17"/>
    </row>
    <row r="1526" spans="4:21" ht="12.75">
      <c r="D1526" s="17"/>
      <c r="F1526" s="17"/>
      <c r="G1526" s="17"/>
      <c r="I1526" s="17"/>
      <c r="L1526" s="17"/>
      <c r="M1526" s="17"/>
      <c r="N1526" s="17"/>
      <c r="O1526" s="17"/>
      <c r="R1526" s="17"/>
      <c r="S1526" s="17"/>
      <c r="T1526" s="17"/>
      <c r="U1526" s="17"/>
    </row>
    <row r="1527" spans="4:21" ht="12.75">
      <c r="D1527" s="17"/>
      <c r="F1527" s="17"/>
      <c r="G1527" s="17"/>
      <c r="I1527" s="17"/>
      <c r="L1527" s="17"/>
      <c r="M1527" s="17"/>
      <c r="N1527" s="17"/>
      <c r="O1527" s="17"/>
      <c r="R1527" s="17"/>
      <c r="S1527" s="17"/>
      <c r="T1527" s="17"/>
      <c r="U1527" s="17"/>
    </row>
    <row r="1528" spans="4:21" ht="12.75">
      <c r="D1528" s="17"/>
      <c r="F1528" s="17"/>
      <c r="G1528" s="17"/>
      <c r="I1528" s="17"/>
      <c r="L1528" s="17"/>
      <c r="M1528" s="17"/>
      <c r="N1528" s="17"/>
      <c r="O1528" s="17"/>
      <c r="R1528" s="17"/>
      <c r="S1528" s="17"/>
      <c r="T1528" s="17"/>
      <c r="U1528" s="17"/>
    </row>
    <row r="1529" spans="4:21" ht="12.75">
      <c r="D1529" s="17"/>
      <c r="F1529" s="17"/>
      <c r="G1529" s="17"/>
      <c r="I1529" s="17"/>
      <c r="L1529" s="17"/>
      <c r="M1529" s="17"/>
      <c r="N1529" s="17"/>
      <c r="O1529" s="17"/>
      <c r="R1529" s="17"/>
      <c r="S1529" s="17"/>
      <c r="T1529" s="17"/>
      <c r="U1529" s="17"/>
    </row>
    <row r="1530" spans="4:21" ht="12.75">
      <c r="D1530" s="17"/>
      <c r="F1530" s="17"/>
      <c r="G1530" s="17"/>
      <c r="I1530" s="17"/>
      <c r="L1530" s="17"/>
      <c r="M1530" s="17"/>
      <c r="N1530" s="17"/>
      <c r="O1530" s="17"/>
      <c r="R1530" s="17"/>
      <c r="S1530" s="17"/>
      <c r="T1530" s="17"/>
      <c r="U1530" s="17"/>
    </row>
    <row r="1531" spans="4:21" ht="12.75">
      <c r="D1531" s="17"/>
      <c r="F1531" s="17"/>
      <c r="G1531" s="17"/>
      <c r="I1531" s="17"/>
      <c r="L1531" s="17"/>
      <c r="M1531" s="17"/>
      <c r="N1531" s="17"/>
      <c r="O1531" s="17"/>
      <c r="R1531" s="17"/>
      <c r="S1531" s="17"/>
      <c r="T1531" s="17"/>
      <c r="U1531" s="17"/>
    </row>
    <row r="1532" spans="4:21" ht="12.75">
      <c r="D1532" s="17"/>
      <c r="F1532" s="17"/>
      <c r="G1532" s="17"/>
      <c r="I1532" s="17"/>
      <c r="L1532" s="17"/>
      <c r="M1532" s="17"/>
      <c r="N1532" s="17"/>
      <c r="O1532" s="17"/>
      <c r="R1532" s="17"/>
      <c r="S1532" s="17"/>
      <c r="T1532" s="17"/>
      <c r="U1532" s="17"/>
    </row>
    <row r="1533" spans="4:21" ht="12.75">
      <c r="D1533" s="17"/>
      <c r="F1533" s="17"/>
      <c r="G1533" s="17"/>
      <c r="I1533" s="17"/>
      <c r="L1533" s="17"/>
      <c r="M1533" s="17"/>
      <c r="N1533" s="17"/>
      <c r="O1533" s="17"/>
      <c r="R1533" s="17"/>
      <c r="S1533" s="17"/>
      <c r="T1533" s="17"/>
      <c r="U1533" s="17"/>
    </row>
    <row r="1534" spans="4:21" ht="12.75">
      <c r="D1534" s="17"/>
      <c r="F1534" s="17"/>
      <c r="G1534" s="17"/>
      <c r="I1534" s="17"/>
      <c r="L1534" s="17"/>
      <c r="M1534" s="17"/>
      <c r="N1534" s="17"/>
      <c r="O1534" s="17"/>
      <c r="R1534" s="17"/>
      <c r="S1534" s="17"/>
      <c r="T1534" s="17"/>
      <c r="U1534" s="17"/>
    </row>
    <row r="1535" spans="4:21" ht="12.75">
      <c r="D1535" s="17"/>
      <c r="F1535" s="17"/>
      <c r="G1535" s="17"/>
      <c r="I1535" s="17"/>
      <c r="L1535" s="17"/>
      <c r="M1535" s="17"/>
      <c r="N1535" s="17"/>
      <c r="O1535" s="17"/>
      <c r="R1535" s="17"/>
      <c r="S1535" s="17"/>
      <c r="T1535" s="17"/>
      <c r="U1535" s="17"/>
    </row>
    <row r="1536" spans="4:21" ht="12.75">
      <c r="D1536" s="17"/>
      <c r="F1536" s="17"/>
      <c r="G1536" s="17"/>
      <c r="I1536" s="17"/>
      <c r="L1536" s="17"/>
      <c r="M1536" s="17"/>
      <c r="N1536" s="17"/>
      <c r="O1536" s="17"/>
      <c r="R1536" s="17"/>
      <c r="S1536" s="17"/>
      <c r="T1536" s="17"/>
      <c r="U1536" s="17"/>
    </row>
    <row r="1537" spans="4:21" ht="12.75">
      <c r="D1537" s="17"/>
      <c r="F1537" s="17"/>
      <c r="G1537" s="17"/>
      <c r="I1537" s="17"/>
      <c r="L1537" s="17"/>
      <c r="M1537" s="17"/>
      <c r="N1537" s="17"/>
      <c r="O1537" s="17"/>
      <c r="R1537" s="17"/>
      <c r="S1537" s="17"/>
      <c r="T1537" s="17"/>
      <c r="U1537" s="17"/>
    </row>
    <row r="1538" spans="4:21" ht="12.75">
      <c r="D1538" s="17"/>
      <c r="F1538" s="17"/>
      <c r="G1538" s="17"/>
      <c r="I1538" s="17"/>
      <c r="L1538" s="17"/>
      <c r="M1538" s="17"/>
      <c r="N1538" s="17"/>
      <c r="O1538" s="17"/>
      <c r="R1538" s="17"/>
      <c r="S1538" s="17"/>
      <c r="T1538" s="17"/>
      <c r="U1538" s="17"/>
    </row>
    <row r="1539" spans="4:21" ht="12.75">
      <c r="D1539" s="17"/>
      <c r="F1539" s="17"/>
      <c r="G1539" s="17"/>
      <c r="I1539" s="17"/>
      <c r="L1539" s="17"/>
      <c r="M1539" s="17"/>
      <c r="N1539" s="17"/>
      <c r="O1539" s="17"/>
      <c r="R1539" s="17"/>
      <c r="S1539" s="17"/>
      <c r="T1539" s="17"/>
      <c r="U1539" s="17"/>
    </row>
    <row r="1540" spans="4:21" ht="12.75">
      <c r="D1540" s="17"/>
      <c r="F1540" s="17"/>
      <c r="G1540" s="17"/>
      <c r="I1540" s="17"/>
      <c r="L1540" s="17"/>
      <c r="M1540" s="17"/>
      <c r="N1540" s="17"/>
      <c r="O1540" s="17"/>
      <c r="R1540" s="17"/>
      <c r="S1540" s="17"/>
      <c r="T1540" s="17"/>
      <c r="U1540" s="17"/>
    </row>
    <row r="1541" spans="4:21" ht="12.75">
      <c r="D1541" s="17"/>
      <c r="F1541" s="17"/>
      <c r="G1541" s="17"/>
      <c r="I1541" s="17"/>
      <c r="L1541" s="17"/>
      <c r="M1541" s="17"/>
      <c r="N1541" s="17"/>
      <c r="O1541" s="17"/>
      <c r="R1541" s="17"/>
      <c r="S1541" s="17"/>
      <c r="T1541" s="17"/>
      <c r="U1541" s="17"/>
    </row>
    <row r="1542" spans="4:21" ht="12.75">
      <c r="D1542" s="17"/>
      <c r="F1542" s="17"/>
      <c r="G1542" s="17"/>
      <c r="I1542" s="17"/>
      <c r="L1542" s="17"/>
      <c r="M1542" s="17"/>
      <c r="N1542" s="17"/>
      <c r="O1542" s="17"/>
      <c r="R1542" s="17"/>
      <c r="S1542" s="17"/>
      <c r="T1542" s="17"/>
      <c r="U1542" s="17"/>
    </row>
    <row r="1543" spans="4:21" ht="12.75">
      <c r="D1543" s="17"/>
      <c r="F1543" s="17"/>
      <c r="G1543" s="17"/>
      <c r="I1543" s="17"/>
      <c r="L1543" s="17"/>
      <c r="M1543" s="17"/>
      <c r="N1543" s="17"/>
      <c r="O1543" s="17"/>
      <c r="R1543" s="17"/>
      <c r="S1543" s="17"/>
      <c r="T1543" s="17"/>
      <c r="U1543" s="17"/>
    </row>
    <row r="1544" spans="4:21" ht="12.75">
      <c r="D1544" s="17"/>
      <c r="F1544" s="17"/>
      <c r="G1544" s="17"/>
      <c r="I1544" s="17"/>
      <c r="L1544" s="17"/>
      <c r="M1544" s="17"/>
      <c r="N1544" s="17"/>
      <c r="O1544" s="17"/>
      <c r="R1544" s="17"/>
      <c r="S1544" s="17"/>
      <c r="T1544" s="17"/>
      <c r="U1544" s="17"/>
    </row>
    <row r="1545" spans="4:21" ht="12.75">
      <c r="D1545" s="17"/>
      <c r="F1545" s="17"/>
      <c r="G1545" s="17"/>
      <c r="I1545" s="17"/>
      <c r="L1545" s="17"/>
      <c r="M1545" s="17"/>
      <c r="N1545" s="17"/>
      <c r="O1545" s="17"/>
      <c r="R1545" s="17"/>
      <c r="S1545" s="17"/>
      <c r="T1545" s="17"/>
      <c r="U1545" s="17"/>
    </row>
    <row r="1546" spans="4:21" ht="12.75">
      <c r="D1546" s="17"/>
      <c r="F1546" s="17"/>
      <c r="G1546" s="17"/>
      <c r="I1546" s="17"/>
      <c r="L1546" s="17"/>
      <c r="M1546" s="17"/>
      <c r="N1546" s="17"/>
      <c r="O1546" s="17"/>
      <c r="R1546" s="17"/>
      <c r="S1546" s="17"/>
      <c r="T1546" s="17"/>
      <c r="U1546" s="17"/>
    </row>
    <row r="1547" spans="4:21" ht="12.75">
      <c r="D1547" s="17"/>
      <c r="F1547" s="17"/>
      <c r="G1547" s="17"/>
      <c r="I1547" s="17"/>
      <c r="L1547" s="17"/>
      <c r="M1547" s="17"/>
      <c r="N1547" s="17"/>
      <c r="O1547" s="17"/>
      <c r="R1547" s="17"/>
      <c r="S1547" s="17"/>
      <c r="T1547" s="17"/>
      <c r="U1547" s="17"/>
    </row>
    <row r="1548" spans="4:21" ht="12.75">
      <c r="D1548" s="17"/>
      <c r="F1548" s="17"/>
      <c r="G1548" s="17"/>
      <c r="I1548" s="17"/>
      <c r="L1548" s="17"/>
      <c r="M1548" s="17"/>
      <c r="N1548" s="17"/>
      <c r="O1548" s="17"/>
      <c r="R1548" s="17"/>
      <c r="S1548" s="17"/>
      <c r="T1548" s="17"/>
      <c r="U1548" s="17"/>
    </row>
    <row r="1549" spans="4:21" ht="12.75">
      <c r="D1549" s="17"/>
      <c r="F1549" s="17"/>
      <c r="G1549" s="17"/>
      <c r="I1549" s="17"/>
      <c r="L1549" s="17"/>
      <c r="M1549" s="17"/>
      <c r="N1549" s="17"/>
      <c r="O1549" s="17"/>
      <c r="R1549" s="17"/>
      <c r="S1549" s="17"/>
      <c r="T1549" s="17"/>
      <c r="U1549" s="17"/>
    </row>
    <row r="1550" spans="4:21" ht="12.75">
      <c r="D1550" s="17"/>
      <c r="F1550" s="17"/>
      <c r="G1550" s="17"/>
      <c r="I1550" s="17"/>
      <c r="L1550" s="17"/>
      <c r="M1550" s="17"/>
      <c r="N1550" s="17"/>
      <c r="O1550" s="17"/>
      <c r="R1550" s="17"/>
      <c r="S1550" s="17"/>
      <c r="T1550" s="17"/>
      <c r="U1550" s="17"/>
    </row>
    <row r="1551" spans="4:21" ht="12.75">
      <c r="D1551" s="17"/>
      <c r="F1551" s="17"/>
      <c r="G1551" s="17"/>
      <c r="I1551" s="17"/>
      <c r="L1551" s="17"/>
      <c r="M1551" s="17"/>
      <c r="N1551" s="17"/>
      <c r="O1551" s="17"/>
      <c r="R1551" s="17"/>
      <c r="S1551" s="17"/>
      <c r="T1551" s="17"/>
      <c r="U1551" s="17"/>
    </row>
    <row r="1552" spans="4:21" ht="12.75">
      <c r="D1552" s="17"/>
      <c r="F1552" s="17"/>
      <c r="G1552" s="17"/>
      <c r="I1552" s="17"/>
      <c r="L1552" s="17"/>
      <c r="M1552" s="17"/>
      <c r="N1552" s="17"/>
      <c r="O1552" s="17"/>
      <c r="R1552" s="17"/>
      <c r="S1552" s="17"/>
      <c r="T1552" s="17"/>
      <c r="U1552" s="17"/>
    </row>
    <row r="1553" spans="4:21" ht="12.75">
      <c r="D1553" s="17"/>
      <c r="F1553" s="17"/>
      <c r="G1553" s="17"/>
      <c r="I1553" s="17"/>
      <c r="L1553" s="17"/>
      <c r="M1553" s="17"/>
      <c r="N1553" s="17"/>
      <c r="O1553" s="17"/>
      <c r="R1553" s="17"/>
      <c r="S1553" s="17"/>
      <c r="T1553" s="17"/>
      <c r="U1553" s="17"/>
    </row>
    <row r="1554" spans="4:21" ht="12.75">
      <c r="D1554" s="17"/>
      <c r="F1554" s="17"/>
      <c r="G1554" s="17"/>
      <c r="I1554" s="17"/>
      <c r="L1554" s="17"/>
      <c r="M1554" s="17"/>
      <c r="N1554" s="17"/>
      <c r="O1554" s="17"/>
      <c r="R1554" s="17"/>
      <c r="S1554" s="17"/>
      <c r="T1554" s="17"/>
      <c r="U1554" s="17"/>
    </row>
    <row r="1555" spans="4:21" ht="12.75">
      <c r="D1555" s="17"/>
      <c r="F1555" s="17"/>
      <c r="G1555" s="17"/>
      <c r="I1555" s="17"/>
      <c r="L1555" s="17"/>
      <c r="M1555" s="17"/>
      <c r="N1555" s="17"/>
      <c r="O1555" s="17"/>
      <c r="R1555" s="17"/>
      <c r="S1555" s="17"/>
      <c r="T1555" s="17"/>
      <c r="U1555" s="17"/>
    </row>
    <row r="1556" spans="4:21" ht="12.75">
      <c r="D1556" s="17"/>
      <c r="F1556" s="17"/>
      <c r="G1556" s="17"/>
      <c r="I1556" s="17"/>
      <c r="L1556" s="17"/>
      <c r="M1556" s="17"/>
      <c r="N1556" s="17"/>
      <c r="O1556" s="17"/>
      <c r="R1556" s="17"/>
      <c r="S1556" s="17"/>
      <c r="T1556" s="17"/>
      <c r="U1556" s="17"/>
    </row>
    <row r="1557" spans="4:21" ht="12.75">
      <c r="D1557" s="17"/>
      <c r="F1557" s="17"/>
      <c r="G1557" s="17"/>
      <c r="I1557" s="17"/>
      <c r="L1557" s="17"/>
      <c r="M1557" s="17"/>
      <c r="N1557" s="17"/>
      <c r="O1557" s="17"/>
      <c r="R1557" s="17"/>
      <c r="S1557" s="17"/>
      <c r="T1557" s="17"/>
      <c r="U1557" s="17"/>
    </row>
    <row r="1558" spans="4:21" ht="12.75">
      <c r="D1558" s="17"/>
      <c r="F1558" s="17"/>
      <c r="G1558" s="17"/>
      <c r="I1558" s="17"/>
      <c r="L1558" s="17"/>
      <c r="M1558" s="17"/>
      <c r="N1558" s="17"/>
      <c r="O1558" s="17"/>
      <c r="R1558" s="17"/>
      <c r="S1558" s="17"/>
      <c r="T1558" s="17"/>
      <c r="U1558" s="17"/>
    </row>
    <row r="1559" spans="4:21" ht="12.75">
      <c r="D1559" s="17"/>
      <c r="F1559" s="17"/>
      <c r="G1559" s="17"/>
      <c r="I1559" s="17"/>
      <c r="L1559" s="17"/>
      <c r="M1559" s="17"/>
      <c r="N1559" s="17"/>
      <c r="O1559" s="17"/>
      <c r="R1559" s="17"/>
      <c r="S1559" s="17"/>
      <c r="T1559" s="17"/>
      <c r="U1559" s="17"/>
    </row>
    <row r="1560" spans="4:21" ht="12.75">
      <c r="D1560" s="17"/>
      <c r="F1560" s="17"/>
      <c r="G1560" s="17"/>
      <c r="I1560" s="17"/>
      <c r="L1560" s="17"/>
      <c r="M1560" s="17"/>
      <c r="N1560" s="17"/>
      <c r="O1560" s="17"/>
      <c r="R1560" s="17"/>
      <c r="S1560" s="17"/>
      <c r="T1560" s="17"/>
      <c r="U1560" s="17"/>
    </row>
    <row r="1561" spans="4:21" ht="12.75">
      <c r="D1561" s="17"/>
      <c r="F1561" s="17"/>
      <c r="G1561" s="17"/>
      <c r="I1561" s="17"/>
      <c r="L1561" s="17"/>
      <c r="M1561" s="17"/>
      <c r="N1561" s="17"/>
      <c r="O1561" s="17"/>
      <c r="R1561" s="17"/>
      <c r="S1561" s="17"/>
      <c r="T1561" s="17"/>
      <c r="U1561" s="17"/>
    </row>
    <row r="1562" spans="4:21" ht="12.75">
      <c r="D1562" s="17"/>
      <c r="F1562" s="17"/>
      <c r="G1562" s="17"/>
      <c r="I1562" s="17"/>
      <c r="L1562" s="17"/>
      <c r="M1562" s="17"/>
      <c r="N1562" s="17"/>
      <c r="O1562" s="17"/>
      <c r="R1562" s="17"/>
      <c r="S1562" s="17"/>
      <c r="T1562" s="17"/>
      <c r="U1562" s="17"/>
    </row>
    <row r="1563" spans="4:21" ht="12.75">
      <c r="D1563" s="17"/>
      <c r="F1563" s="17"/>
      <c r="G1563" s="17"/>
      <c r="I1563" s="17"/>
      <c r="L1563" s="17"/>
      <c r="M1563" s="17"/>
      <c r="N1563" s="17"/>
      <c r="O1563" s="17"/>
      <c r="R1563" s="17"/>
      <c r="S1563" s="17"/>
      <c r="T1563" s="17"/>
      <c r="U1563" s="17"/>
    </row>
    <row r="1564" spans="4:21" ht="12.75">
      <c r="D1564" s="17"/>
      <c r="F1564" s="17"/>
      <c r="G1564" s="17"/>
      <c r="I1564" s="17"/>
      <c r="L1564" s="17"/>
      <c r="M1564" s="17"/>
      <c r="N1564" s="17"/>
      <c r="O1564" s="17"/>
      <c r="R1564" s="17"/>
      <c r="S1564" s="17"/>
      <c r="T1564" s="17"/>
      <c r="U1564" s="17"/>
    </row>
    <row r="1565" spans="4:21" ht="12.75">
      <c r="D1565" s="17"/>
      <c r="F1565" s="17"/>
      <c r="G1565" s="17"/>
      <c r="I1565" s="17"/>
      <c r="L1565" s="17"/>
      <c r="M1565" s="17"/>
      <c r="N1565" s="17"/>
      <c r="O1565" s="17"/>
      <c r="R1565" s="17"/>
      <c r="S1565" s="17"/>
      <c r="T1565" s="17"/>
      <c r="U1565" s="17"/>
    </row>
    <row r="1566" spans="4:21" ht="12.75">
      <c r="D1566" s="17"/>
      <c r="F1566" s="17"/>
      <c r="G1566" s="17"/>
      <c r="I1566" s="17"/>
      <c r="L1566" s="17"/>
      <c r="M1566" s="17"/>
      <c r="N1566" s="17"/>
      <c r="O1566" s="17"/>
      <c r="R1566" s="17"/>
      <c r="S1566" s="17"/>
      <c r="T1566" s="17"/>
      <c r="U1566" s="17"/>
    </row>
    <row r="1567" spans="4:21" ht="12.75">
      <c r="D1567" s="17"/>
      <c r="F1567" s="17"/>
      <c r="G1567" s="17"/>
      <c r="I1567" s="17"/>
      <c r="L1567" s="17"/>
      <c r="M1567" s="17"/>
      <c r="N1567" s="17"/>
      <c r="O1567" s="17"/>
      <c r="R1567" s="17"/>
      <c r="S1567" s="17"/>
      <c r="T1567" s="17"/>
      <c r="U1567" s="17"/>
    </row>
    <row r="1568" spans="4:21" ht="12.75">
      <c r="D1568" s="17"/>
      <c r="F1568" s="17"/>
      <c r="G1568" s="17"/>
      <c r="I1568" s="17"/>
      <c r="L1568" s="17"/>
      <c r="M1568" s="17"/>
      <c r="N1568" s="17"/>
      <c r="O1568" s="17"/>
      <c r="R1568" s="17"/>
      <c r="S1568" s="17"/>
      <c r="T1568" s="17"/>
      <c r="U1568" s="17"/>
    </row>
    <row r="1569" spans="4:21" ht="12.75">
      <c r="D1569" s="17"/>
      <c r="F1569" s="17"/>
      <c r="G1569" s="17"/>
      <c r="I1569" s="17"/>
      <c r="L1569" s="17"/>
      <c r="M1569" s="17"/>
      <c r="N1569" s="17"/>
      <c r="O1569" s="17"/>
      <c r="R1569" s="17"/>
      <c r="S1569" s="17"/>
      <c r="T1569" s="17"/>
      <c r="U1569" s="17"/>
    </row>
    <row r="1570" spans="4:21" ht="12.75">
      <c r="D1570" s="17"/>
      <c r="F1570" s="17"/>
      <c r="G1570" s="17"/>
      <c r="I1570" s="17"/>
      <c r="L1570" s="17"/>
      <c r="M1570" s="17"/>
      <c r="N1570" s="17"/>
      <c r="O1570" s="17"/>
      <c r="R1570" s="17"/>
      <c r="S1570" s="17"/>
      <c r="T1570" s="17"/>
      <c r="U1570" s="17"/>
    </row>
    <row r="1571" spans="4:21" ht="12.75">
      <c r="D1571" s="17"/>
      <c r="F1571" s="17"/>
      <c r="G1571" s="17"/>
      <c r="I1571" s="17"/>
      <c r="L1571" s="17"/>
      <c r="M1571" s="17"/>
      <c r="N1571" s="17"/>
      <c r="O1571" s="17"/>
      <c r="R1571" s="17"/>
      <c r="S1571" s="17"/>
      <c r="T1571" s="17"/>
      <c r="U1571" s="17"/>
    </row>
    <row r="1572" spans="4:21" ht="12.75">
      <c r="D1572" s="17"/>
      <c r="F1572" s="17"/>
      <c r="G1572" s="17"/>
      <c r="I1572" s="17"/>
      <c r="L1572" s="17"/>
      <c r="M1572" s="17"/>
      <c r="N1572" s="17"/>
      <c r="O1572" s="17"/>
      <c r="R1572" s="17"/>
      <c r="S1572" s="17"/>
      <c r="T1572" s="17"/>
      <c r="U1572" s="17"/>
    </row>
    <row r="1573" spans="4:21" ht="12.75">
      <c r="D1573" s="17"/>
      <c r="F1573" s="17"/>
      <c r="G1573" s="17"/>
      <c r="I1573" s="17"/>
      <c r="L1573" s="17"/>
      <c r="M1573" s="17"/>
      <c r="N1573" s="17"/>
      <c r="O1573" s="17"/>
      <c r="R1573" s="17"/>
      <c r="S1573" s="17"/>
      <c r="T1573" s="17"/>
      <c r="U1573" s="17"/>
    </row>
    <row r="1574" spans="4:21" ht="12.75">
      <c r="D1574" s="17"/>
      <c r="F1574" s="17"/>
      <c r="G1574" s="17"/>
      <c r="I1574" s="17"/>
      <c r="L1574" s="17"/>
      <c r="M1574" s="17"/>
      <c r="N1574" s="17"/>
      <c r="O1574" s="17"/>
      <c r="R1574" s="17"/>
      <c r="S1574" s="17"/>
      <c r="T1574" s="17"/>
      <c r="U1574" s="17"/>
    </row>
    <row r="1575" spans="4:21" ht="12.75">
      <c r="D1575" s="17"/>
      <c r="F1575" s="17"/>
      <c r="G1575" s="17"/>
      <c r="I1575" s="17"/>
      <c r="L1575" s="17"/>
      <c r="M1575" s="17"/>
      <c r="N1575" s="17"/>
      <c r="O1575" s="17"/>
      <c r="R1575" s="17"/>
      <c r="S1575" s="17"/>
      <c r="T1575" s="17"/>
      <c r="U1575" s="17"/>
    </row>
    <row r="1576" spans="4:21" ht="12.75">
      <c r="D1576" s="17"/>
      <c r="F1576" s="17"/>
      <c r="G1576" s="17"/>
      <c r="I1576" s="17"/>
      <c r="L1576" s="17"/>
      <c r="M1576" s="17"/>
      <c r="N1576" s="17"/>
      <c r="O1576" s="17"/>
      <c r="R1576" s="17"/>
      <c r="S1576" s="17"/>
      <c r="T1576" s="17"/>
      <c r="U1576" s="17"/>
    </row>
    <row r="1577" spans="4:21" ht="12.75">
      <c r="D1577" s="17"/>
      <c r="F1577" s="17"/>
      <c r="G1577" s="17"/>
      <c r="I1577" s="17"/>
      <c r="L1577" s="17"/>
      <c r="M1577" s="17"/>
      <c r="N1577" s="17"/>
      <c r="O1577" s="17"/>
      <c r="R1577" s="17"/>
      <c r="S1577" s="17"/>
      <c r="T1577" s="17"/>
      <c r="U1577" s="17"/>
    </row>
    <row r="1578" spans="4:21" ht="12.75">
      <c r="D1578" s="17"/>
      <c r="F1578" s="17"/>
      <c r="G1578" s="17"/>
      <c r="I1578" s="17"/>
      <c r="L1578" s="17"/>
      <c r="M1578" s="17"/>
      <c r="N1578" s="17"/>
      <c r="O1578" s="17"/>
      <c r="R1578" s="17"/>
      <c r="S1578" s="17"/>
      <c r="T1578" s="17"/>
      <c r="U1578" s="17"/>
    </row>
    <row r="1579" spans="4:21" ht="12.75">
      <c r="D1579" s="17"/>
      <c r="F1579" s="17"/>
      <c r="G1579" s="17"/>
      <c r="I1579" s="17"/>
      <c r="L1579" s="17"/>
      <c r="M1579" s="17"/>
      <c r="N1579" s="17"/>
      <c r="O1579" s="17"/>
      <c r="R1579" s="17"/>
      <c r="S1579" s="17"/>
      <c r="T1579" s="17"/>
      <c r="U1579" s="17"/>
    </row>
    <row r="1580" spans="4:21" ht="12.75">
      <c r="D1580" s="17"/>
      <c r="F1580" s="17"/>
      <c r="G1580" s="17"/>
      <c r="I1580" s="17"/>
      <c r="L1580" s="17"/>
      <c r="M1580" s="17"/>
      <c r="N1580" s="17"/>
      <c r="O1580" s="17"/>
      <c r="R1580" s="17"/>
      <c r="S1580" s="17"/>
      <c r="T1580" s="17"/>
      <c r="U1580" s="17"/>
    </row>
    <row r="1581" spans="4:21" ht="12.75">
      <c r="D1581" s="17"/>
      <c r="F1581" s="17"/>
      <c r="G1581" s="17"/>
      <c r="I1581" s="17"/>
      <c r="L1581" s="17"/>
      <c r="M1581" s="17"/>
      <c r="N1581" s="17"/>
      <c r="O1581" s="17"/>
      <c r="R1581" s="17"/>
      <c r="S1581" s="17"/>
      <c r="T1581" s="17"/>
      <c r="U1581" s="17"/>
    </row>
    <row r="1582" spans="4:21" ht="12.75">
      <c r="D1582" s="17"/>
      <c r="F1582" s="17"/>
      <c r="G1582" s="17"/>
      <c r="I1582" s="17"/>
      <c r="L1582" s="17"/>
      <c r="M1582" s="17"/>
      <c r="N1582" s="17"/>
      <c r="O1582" s="17"/>
      <c r="R1582" s="17"/>
      <c r="S1582" s="17"/>
      <c r="T1582" s="17"/>
      <c r="U1582" s="17"/>
    </row>
    <row r="1583" spans="4:21" ht="12.75">
      <c r="D1583" s="17"/>
      <c r="F1583" s="17"/>
      <c r="G1583" s="17"/>
      <c r="I1583" s="17"/>
      <c r="L1583" s="17"/>
      <c r="M1583" s="17"/>
      <c r="N1583" s="17"/>
      <c r="O1583" s="17"/>
      <c r="R1583" s="17"/>
      <c r="S1583" s="17"/>
      <c r="T1583" s="17"/>
      <c r="U1583" s="17"/>
    </row>
    <row r="1584" spans="4:21" ht="12.75">
      <c r="D1584" s="17"/>
      <c r="F1584" s="17"/>
      <c r="G1584" s="17"/>
      <c r="I1584" s="17"/>
      <c r="L1584" s="17"/>
      <c r="M1584" s="17"/>
      <c r="N1584" s="17"/>
      <c r="O1584" s="17"/>
      <c r="R1584" s="17"/>
      <c r="S1584" s="17"/>
      <c r="T1584" s="17"/>
      <c r="U1584" s="17"/>
    </row>
    <row r="1585" spans="4:21" ht="12.75">
      <c r="D1585" s="17"/>
      <c r="F1585" s="17"/>
      <c r="G1585" s="17"/>
      <c r="I1585" s="17"/>
      <c r="L1585" s="17"/>
      <c r="M1585" s="17"/>
      <c r="N1585" s="17"/>
      <c r="O1585" s="17"/>
      <c r="R1585" s="17"/>
      <c r="S1585" s="17"/>
      <c r="T1585" s="17"/>
      <c r="U1585" s="17"/>
    </row>
    <row r="1586" spans="4:21" ht="12.75">
      <c r="D1586" s="17"/>
      <c r="F1586" s="17"/>
      <c r="G1586" s="17"/>
      <c r="I1586" s="17"/>
      <c r="L1586" s="17"/>
      <c r="M1586" s="17"/>
      <c r="N1586" s="17"/>
      <c r="O1586" s="17"/>
      <c r="R1586" s="17"/>
      <c r="S1586" s="17"/>
      <c r="T1586" s="17"/>
      <c r="U1586" s="17"/>
    </row>
    <row r="1587" spans="4:21" ht="12.75">
      <c r="D1587" s="17"/>
      <c r="F1587" s="17"/>
      <c r="G1587" s="17"/>
      <c r="I1587" s="17"/>
      <c r="L1587" s="17"/>
      <c r="M1587" s="17"/>
      <c r="N1587" s="17"/>
      <c r="O1587" s="17"/>
      <c r="R1587" s="17"/>
      <c r="S1587" s="17"/>
      <c r="T1587" s="17"/>
      <c r="U1587" s="17"/>
    </row>
    <row r="1588" spans="4:21" ht="12.75">
      <c r="D1588" s="17"/>
      <c r="F1588" s="17"/>
      <c r="G1588" s="17"/>
      <c r="I1588" s="17"/>
      <c r="L1588" s="17"/>
      <c r="M1588" s="17"/>
      <c r="N1588" s="17"/>
      <c r="O1588" s="17"/>
      <c r="R1588" s="17"/>
      <c r="S1588" s="17"/>
      <c r="T1588" s="17"/>
      <c r="U1588" s="17"/>
    </row>
    <row r="1589" spans="4:21" ht="12.75">
      <c r="D1589" s="17"/>
      <c r="F1589" s="17"/>
      <c r="G1589" s="17"/>
      <c r="I1589" s="17"/>
      <c r="L1589" s="17"/>
      <c r="M1589" s="17"/>
      <c r="N1589" s="17"/>
      <c r="O1589" s="17"/>
      <c r="R1589" s="17"/>
      <c r="S1589" s="17"/>
      <c r="T1589" s="17"/>
      <c r="U1589" s="17"/>
    </row>
    <row r="1590" spans="4:21" ht="12.75">
      <c r="D1590" s="17"/>
      <c r="F1590" s="17"/>
      <c r="G1590" s="17"/>
      <c r="I1590" s="17"/>
      <c r="L1590" s="17"/>
      <c r="M1590" s="17"/>
      <c r="N1590" s="17"/>
      <c r="O1590" s="17"/>
      <c r="R1590" s="17"/>
      <c r="S1590" s="17"/>
      <c r="T1590" s="17"/>
      <c r="U1590" s="17"/>
    </row>
    <row r="1591" spans="4:21" ht="12.75">
      <c r="D1591" s="17"/>
      <c r="F1591" s="17"/>
      <c r="G1591" s="17"/>
      <c r="I1591" s="17"/>
      <c r="L1591" s="17"/>
      <c r="M1591" s="17"/>
      <c r="N1591" s="17"/>
      <c r="O1591" s="17"/>
      <c r="R1591" s="17"/>
      <c r="S1591" s="17"/>
      <c r="T1591" s="17"/>
      <c r="U1591" s="17"/>
    </row>
    <row r="1592" spans="4:21" ht="12.75">
      <c r="D1592" s="17"/>
      <c r="F1592" s="17"/>
      <c r="G1592" s="17"/>
      <c r="I1592" s="17"/>
      <c r="L1592" s="17"/>
      <c r="M1592" s="17"/>
      <c r="N1592" s="17"/>
      <c r="O1592" s="17"/>
      <c r="R1592" s="17"/>
      <c r="S1592" s="17"/>
      <c r="T1592" s="17"/>
      <c r="U1592" s="17"/>
    </row>
    <row r="1593" spans="4:21" ht="12.75">
      <c r="D1593" s="17"/>
      <c r="F1593" s="17"/>
      <c r="G1593" s="17"/>
      <c r="I1593" s="17"/>
      <c r="L1593" s="17"/>
      <c r="M1593" s="17"/>
      <c r="N1593" s="17"/>
      <c r="O1593" s="17"/>
      <c r="R1593" s="17"/>
      <c r="S1593" s="17"/>
      <c r="T1593" s="17"/>
      <c r="U1593" s="17"/>
    </row>
    <row r="1594" spans="4:21" ht="12.75">
      <c r="D1594" s="17"/>
      <c r="F1594" s="17"/>
      <c r="G1594" s="17"/>
      <c r="I1594" s="17"/>
      <c r="L1594" s="17"/>
      <c r="M1594" s="17"/>
      <c r="N1594" s="17"/>
      <c r="O1594" s="17"/>
      <c r="R1594" s="17"/>
      <c r="S1594" s="17"/>
      <c r="T1594" s="17"/>
      <c r="U1594" s="17"/>
    </row>
    <row r="1595" spans="4:21" ht="12.75">
      <c r="D1595" s="17"/>
      <c r="F1595" s="17"/>
      <c r="G1595" s="17"/>
      <c r="I1595" s="17"/>
      <c r="L1595" s="17"/>
      <c r="M1595" s="17"/>
      <c r="N1595" s="17"/>
      <c r="O1595" s="17"/>
      <c r="R1595" s="17"/>
      <c r="S1595" s="17"/>
      <c r="T1595" s="17"/>
      <c r="U1595" s="17"/>
    </row>
    <row r="1596" spans="4:21" ht="12.75">
      <c r="D1596" s="17"/>
      <c r="F1596" s="17"/>
      <c r="G1596" s="17"/>
      <c r="I1596" s="17"/>
      <c r="L1596" s="17"/>
      <c r="M1596" s="17"/>
      <c r="N1596" s="17"/>
      <c r="O1596" s="17"/>
      <c r="R1596" s="17"/>
      <c r="S1596" s="17"/>
      <c r="T1596" s="17"/>
      <c r="U1596" s="17"/>
    </row>
    <row r="1597" spans="4:21" ht="12.75">
      <c r="D1597" s="17"/>
      <c r="F1597" s="17"/>
      <c r="G1597" s="17"/>
      <c r="I1597" s="17"/>
      <c r="L1597" s="17"/>
      <c r="M1597" s="17"/>
      <c r="N1597" s="17"/>
      <c r="O1597" s="17"/>
      <c r="R1597" s="17"/>
      <c r="S1597" s="17"/>
      <c r="T1597" s="17"/>
      <c r="U1597" s="17"/>
    </row>
    <row r="1598" spans="4:21" ht="12.75">
      <c r="D1598" s="17"/>
      <c r="F1598" s="17"/>
      <c r="G1598" s="17"/>
      <c r="I1598" s="17"/>
      <c r="L1598" s="17"/>
      <c r="M1598" s="17"/>
      <c r="N1598" s="17"/>
      <c r="O1598" s="17"/>
      <c r="R1598" s="17"/>
      <c r="S1598" s="17"/>
      <c r="T1598" s="17"/>
      <c r="U1598" s="17"/>
    </row>
    <row r="1599" spans="4:21" ht="12.75">
      <c r="D1599" s="17"/>
      <c r="F1599" s="17"/>
      <c r="G1599" s="17"/>
      <c r="I1599" s="17"/>
      <c r="L1599" s="17"/>
      <c r="M1599" s="17"/>
      <c r="N1599" s="17"/>
      <c r="O1599" s="17"/>
      <c r="R1599" s="17"/>
      <c r="S1599" s="17"/>
      <c r="T1599" s="17"/>
      <c r="U1599" s="17"/>
    </row>
    <row r="1600" spans="4:21" ht="12.75">
      <c r="D1600" s="17"/>
      <c r="F1600" s="17"/>
      <c r="G1600" s="17"/>
      <c r="I1600" s="17"/>
      <c r="L1600" s="17"/>
      <c r="M1600" s="17"/>
      <c r="N1600" s="17"/>
      <c r="O1600" s="17"/>
      <c r="R1600" s="17"/>
      <c r="S1600" s="17"/>
      <c r="T1600" s="17"/>
      <c r="U1600" s="17"/>
    </row>
    <row r="1601" spans="4:21" ht="12.75">
      <c r="D1601" s="17"/>
      <c r="F1601" s="17"/>
      <c r="G1601" s="17"/>
      <c r="I1601" s="17"/>
      <c r="L1601" s="17"/>
      <c r="M1601" s="17"/>
      <c r="N1601" s="17"/>
      <c r="O1601" s="17"/>
      <c r="R1601" s="17"/>
      <c r="S1601" s="17"/>
      <c r="T1601" s="17"/>
      <c r="U1601" s="17"/>
    </row>
    <row r="1602" spans="4:21" ht="12.75">
      <c r="D1602" s="17"/>
      <c r="F1602" s="17"/>
      <c r="G1602" s="17"/>
      <c r="I1602" s="17"/>
      <c r="L1602" s="17"/>
      <c r="M1602" s="17"/>
      <c r="N1602" s="17"/>
      <c r="O1602" s="17"/>
      <c r="R1602" s="17"/>
      <c r="S1602" s="17"/>
      <c r="T1602" s="17"/>
      <c r="U1602" s="17"/>
    </row>
    <row r="1603" spans="4:21" ht="12.75">
      <c r="D1603" s="17"/>
      <c r="F1603" s="17"/>
      <c r="G1603" s="17"/>
      <c r="I1603" s="17"/>
      <c r="L1603" s="17"/>
      <c r="M1603" s="17"/>
      <c r="N1603" s="17"/>
      <c r="O1603" s="17"/>
      <c r="R1603" s="17"/>
      <c r="S1603" s="17"/>
      <c r="T1603" s="17"/>
      <c r="U1603" s="17"/>
    </row>
    <row r="1604" spans="4:21" ht="12.75">
      <c r="D1604" s="17"/>
      <c r="F1604" s="17"/>
      <c r="G1604" s="17"/>
      <c r="I1604" s="17"/>
      <c r="L1604" s="17"/>
      <c r="M1604" s="17"/>
      <c r="N1604" s="17"/>
      <c r="O1604" s="17"/>
      <c r="R1604" s="17"/>
      <c r="S1604" s="17"/>
      <c r="T1604" s="17"/>
      <c r="U1604" s="17"/>
    </row>
    <row r="1605" spans="4:21" ht="12.75">
      <c r="D1605" s="17"/>
      <c r="F1605" s="17"/>
      <c r="G1605" s="17"/>
      <c r="I1605" s="17"/>
      <c r="L1605" s="17"/>
      <c r="M1605" s="17"/>
      <c r="N1605" s="17"/>
      <c r="O1605" s="17"/>
      <c r="R1605" s="17"/>
      <c r="S1605" s="17"/>
      <c r="T1605" s="17"/>
      <c r="U1605" s="17"/>
    </row>
    <row r="1606" spans="4:21" ht="12.75">
      <c r="D1606" s="17"/>
      <c r="F1606" s="17"/>
      <c r="G1606" s="17"/>
      <c r="I1606" s="17"/>
      <c r="L1606" s="17"/>
      <c r="M1606" s="17"/>
      <c r="N1606" s="17"/>
      <c r="O1606" s="17"/>
      <c r="R1606" s="17"/>
      <c r="S1606" s="17"/>
      <c r="T1606" s="17"/>
      <c r="U1606" s="17"/>
    </row>
    <row r="1607" spans="4:21" ht="12.75">
      <c r="D1607" s="17"/>
      <c r="F1607" s="17"/>
      <c r="G1607" s="17"/>
      <c r="I1607" s="17"/>
      <c r="L1607" s="17"/>
      <c r="M1607" s="17"/>
      <c r="N1607" s="17"/>
      <c r="O1607" s="17"/>
      <c r="R1607" s="17"/>
      <c r="S1607" s="17"/>
      <c r="T1607" s="17"/>
      <c r="U1607" s="17"/>
    </row>
    <row r="1608" spans="4:21" ht="12.75">
      <c r="D1608" s="17"/>
      <c r="F1608" s="17"/>
      <c r="G1608" s="17"/>
      <c r="I1608" s="17"/>
      <c r="L1608" s="17"/>
      <c r="M1608" s="17"/>
      <c r="N1608" s="17"/>
      <c r="O1608" s="17"/>
      <c r="R1608" s="17"/>
      <c r="S1608" s="17"/>
      <c r="T1608" s="17"/>
      <c r="U1608" s="17"/>
    </row>
    <row r="1609" spans="4:21" ht="12.75">
      <c r="D1609" s="17"/>
      <c r="F1609" s="17"/>
      <c r="G1609" s="17"/>
      <c r="I1609" s="17"/>
      <c r="L1609" s="17"/>
      <c r="M1609" s="17"/>
      <c r="N1609" s="17"/>
      <c r="O1609" s="17"/>
      <c r="R1609" s="17"/>
      <c r="S1609" s="17"/>
      <c r="T1609" s="17"/>
      <c r="U1609" s="17"/>
    </row>
    <row r="1610" spans="4:21" ht="12.75">
      <c r="D1610" s="17"/>
      <c r="F1610" s="17"/>
      <c r="G1610" s="17"/>
      <c r="I1610" s="17"/>
      <c r="L1610" s="17"/>
      <c r="M1610" s="17"/>
      <c r="N1610" s="17"/>
      <c r="O1610" s="17"/>
      <c r="R1610" s="17"/>
      <c r="S1610" s="17"/>
      <c r="T1610" s="17"/>
      <c r="U1610" s="17"/>
    </row>
    <row r="1611" spans="4:21" ht="12.75">
      <c r="D1611" s="17"/>
      <c r="F1611" s="17"/>
      <c r="G1611" s="17"/>
      <c r="I1611" s="17"/>
      <c r="L1611" s="17"/>
      <c r="M1611" s="17"/>
      <c r="N1611" s="17"/>
      <c r="O1611" s="17"/>
      <c r="R1611" s="17"/>
      <c r="S1611" s="17"/>
      <c r="T1611" s="17"/>
      <c r="U1611" s="17"/>
    </row>
    <row r="1612" spans="4:21" ht="12.75">
      <c r="D1612" s="17"/>
      <c r="F1612" s="17"/>
      <c r="G1612" s="17"/>
      <c r="I1612" s="17"/>
      <c r="L1612" s="17"/>
      <c r="M1612" s="17"/>
      <c r="N1612" s="17"/>
      <c r="O1612" s="17"/>
      <c r="R1612" s="17"/>
      <c r="S1612" s="17"/>
      <c r="T1612" s="17"/>
      <c r="U1612" s="17"/>
    </row>
    <row r="1613" spans="4:21" ht="12.75">
      <c r="D1613" s="17"/>
      <c r="F1613" s="17"/>
      <c r="G1613" s="17"/>
      <c r="I1613" s="17"/>
      <c r="L1613" s="17"/>
      <c r="M1613" s="17"/>
      <c r="N1613" s="17"/>
      <c r="O1613" s="17"/>
      <c r="R1613" s="17"/>
      <c r="S1613" s="17"/>
      <c r="T1613" s="17"/>
      <c r="U1613" s="17"/>
    </row>
    <row r="1614" spans="4:21" ht="12.75">
      <c r="D1614" s="17"/>
      <c r="F1614" s="17"/>
      <c r="G1614" s="17"/>
      <c r="I1614" s="17"/>
      <c r="L1614" s="17"/>
      <c r="M1614" s="17"/>
      <c r="N1614" s="17"/>
      <c r="O1614" s="17"/>
      <c r="R1614" s="17"/>
      <c r="S1614" s="17"/>
      <c r="T1614" s="17"/>
      <c r="U1614" s="17"/>
    </row>
    <row r="1615" spans="4:21" ht="12.75">
      <c r="D1615" s="17"/>
      <c r="F1615" s="17"/>
      <c r="G1615" s="17"/>
      <c r="I1615" s="17"/>
      <c r="L1615" s="17"/>
      <c r="M1615" s="17"/>
      <c r="N1615" s="17"/>
      <c r="O1615" s="17"/>
      <c r="R1615" s="17"/>
      <c r="S1615" s="17"/>
      <c r="T1615" s="17"/>
      <c r="U1615" s="17"/>
    </row>
    <row r="1616" spans="4:21" ht="12.75">
      <c r="D1616" s="17"/>
      <c r="F1616" s="17"/>
      <c r="G1616" s="17"/>
      <c r="I1616" s="17"/>
      <c r="L1616" s="17"/>
      <c r="M1616" s="17"/>
      <c r="N1616" s="17"/>
      <c r="O1616" s="17"/>
      <c r="R1616" s="17"/>
      <c r="S1616" s="17"/>
      <c r="T1616" s="17"/>
      <c r="U1616" s="17"/>
    </row>
    <row r="1617" spans="4:21" ht="12.75">
      <c r="D1617" s="17"/>
      <c r="F1617" s="17"/>
      <c r="G1617" s="17"/>
      <c r="I1617" s="17"/>
      <c r="L1617" s="17"/>
      <c r="M1617" s="17"/>
      <c r="N1617" s="17"/>
      <c r="O1617" s="17"/>
      <c r="R1617" s="17"/>
      <c r="S1617" s="17"/>
      <c r="T1617" s="17"/>
      <c r="U1617" s="17"/>
    </row>
    <row r="1618" spans="4:21" ht="12.75">
      <c r="D1618" s="17"/>
      <c r="F1618" s="17"/>
      <c r="G1618" s="17"/>
      <c r="I1618" s="17"/>
      <c r="L1618" s="17"/>
      <c r="M1618" s="17"/>
      <c r="N1618" s="17"/>
      <c r="O1618" s="17"/>
      <c r="R1618" s="17"/>
      <c r="S1618" s="17"/>
      <c r="T1618" s="17"/>
      <c r="U1618" s="17"/>
    </row>
    <row r="1619" spans="4:21" ht="12.75">
      <c r="D1619" s="17"/>
      <c r="F1619" s="17"/>
      <c r="G1619" s="17"/>
      <c r="I1619" s="17"/>
      <c r="L1619" s="17"/>
      <c r="M1619" s="17"/>
      <c r="N1619" s="17"/>
      <c r="O1619" s="17"/>
      <c r="R1619" s="17"/>
      <c r="S1619" s="17"/>
      <c r="T1619" s="17"/>
      <c r="U1619" s="17"/>
    </row>
    <row r="1620" spans="4:21" ht="12.75">
      <c r="D1620" s="17"/>
      <c r="F1620" s="17"/>
      <c r="G1620" s="17"/>
      <c r="I1620" s="17"/>
      <c r="L1620" s="17"/>
      <c r="M1620" s="17"/>
      <c r="N1620" s="17"/>
      <c r="O1620" s="17"/>
      <c r="R1620" s="17"/>
      <c r="S1620" s="17"/>
      <c r="T1620" s="17"/>
      <c r="U1620" s="17"/>
    </row>
    <row r="1621" spans="4:21" ht="12.75">
      <c r="D1621" s="17"/>
      <c r="F1621" s="17"/>
      <c r="G1621" s="17"/>
      <c r="I1621" s="17"/>
      <c r="L1621" s="17"/>
      <c r="M1621" s="17"/>
      <c r="N1621" s="17"/>
      <c r="O1621" s="17"/>
      <c r="R1621" s="17"/>
      <c r="S1621" s="17"/>
      <c r="T1621" s="17"/>
      <c r="U1621" s="17"/>
    </row>
    <row r="1622" spans="4:21" ht="12.75">
      <c r="D1622" s="17"/>
      <c r="F1622" s="17"/>
      <c r="G1622" s="17"/>
      <c r="I1622" s="17"/>
      <c r="L1622" s="17"/>
      <c r="M1622" s="17"/>
      <c r="N1622" s="17"/>
      <c r="O1622" s="17"/>
      <c r="R1622" s="17"/>
      <c r="S1622" s="17"/>
      <c r="T1622" s="17"/>
      <c r="U1622" s="17"/>
    </row>
    <row r="1623" spans="4:21" ht="12.75">
      <c r="D1623" s="17"/>
      <c r="F1623" s="17"/>
      <c r="G1623" s="17"/>
      <c r="I1623" s="17"/>
      <c r="L1623" s="17"/>
      <c r="M1623" s="17"/>
      <c r="N1623" s="17"/>
      <c r="O1623" s="17"/>
      <c r="R1623" s="17"/>
      <c r="S1623" s="17"/>
      <c r="T1623" s="17"/>
      <c r="U1623" s="17"/>
    </row>
    <row r="1624" spans="4:21" ht="12.75">
      <c r="D1624" s="17"/>
      <c r="F1624" s="17"/>
      <c r="G1624" s="17"/>
      <c r="I1624" s="17"/>
      <c r="L1624" s="17"/>
      <c r="M1624" s="17"/>
      <c r="N1624" s="17"/>
      <c r="O1624" s="17"/>
      <c r="R1624" s="17"/>
      <c r="S1624" s="17"/>
      <c r="T1624" s="17"/>
      <c r="U1624" s="17"/>
    </row>
    <row r="1625" spans="4:21" ht="12.75">
      <c r="D1625" s="17"/>
      <c r="F1625" s="17"/>
      <c r="G1625" s="17"/>
      <c r="I1625" s="17"/>
      <c r="L1625" s="17"/>
      <c r="M1625" s="17"/>
      <c r="N1625" s="17"/>
      <c r="O1625" s="17"/>
      <c r="R1625" s="17"/>
      <c r="S1625" s="17"/>
      <c r="T1625" s="17"/>
      <c r="U1625" s="17"/>
    </row>
    <row r="1626" spans="4:21" ht="12.75">
      <c r="D1626" s="17"/>
      <c r="F1626" s="17"/>
      <c r="G1626" s="17"/>
      <c r="I1626" s="17"/>
      <c r="L1626" s="17"/>
      <c r="M1626" s="17"/>
      <c r="N1626" s="17"/>
      <c r="O1626" s="17"/>
      <c r="R1626" s="17"/>
      <c r="S1626" s="17"/>
      <c r="T1626" s="17"/>
      <c r="U1626" s="17"/>
    </row>
    <row r="1627" spans="4:21" ht="12.75">
      <c r="D1627" s="17"/>
      <c r="F1627" s="17"/>
      <c r="G1627" s="17"/>
      <c r="I1627" s="17"/>
      <c r="L1627" s="17"/>
      <c r="M1627" s="17"/>
      <c r="N1627" s="17"/>
      <c r="O1627" s="17"/>
      <c r="R1627" s="17"/>
      <c r="S1627" s="17"/>
      <c r="T1627" s="17"/>
      <c r="U1627" s="17"/>
    </row>
    <row r="1628" spans="4:21" ht="12.75">
      <c r="D1628" s="17"/>
      <c r="F1628" s="17"/>
      <c r="G1628" s="17"/>
      <c r="I1628" s="17"/>
      <c r="L1628" s="17"/>
      <c r="M1628" s="17"/>
      <c r="N1628" s="17"/>
      <c r="O1628" s="17"/>
      <c r="R1628" s="17"/>
      <c r="S1628" s="17"/>
      <c r="T1628" s="17"/>
      <c r="U1628" s="17"/>
    </row>
    <row r="1629" spans="4:21" ht="12.75">
      <c r="D1629" s="17"/>
      <c r="F1629" s="17"/>
      <c r="G1629" s="17"/>
      <c r="I1629" s="17"/>
      <c r="L1629" s="17"/>
      <c r="M1629" s="17"/>
      <c r="N1629" s="17"/>
      <c r="O1629" s="17"/>
      <c r="R1629" s="17"/>
      <c r="S1629" s="17"/>
      <c r="T1629" s="17"/>
      <c r="U1629" s="17"/>
    </row>
    <row r="1630" spans="4:21" ht="12.75">
      <c r="D1630" s="17"/>
      <c r="F1630" s="17"/>
      <c r="G1630" s="17"/>
      <c r="I1630" s="17"/>
      <c r="L1630" s="17"/>
      <c r="M1630" s="17"/>
      <c r="N1630" s="17"/>
      <c r="O1630" s="17"/>
      <c r="R1630" s="17"/>
      <c r="S1630" s="17"/>
      <c r="T1630" s="17"/>
      <c r="U1630" s="17"/>
    </row>
    <row r="1631" spans="4:21" ht="12.75">
      <c r="D1631" s="17"/>
      <c r="F1631" s="17"/>
      <c r="G1631" s="17"/>
      <c r="I1631" s="17"/>
      <c r="L1631" s="17"/>
      <c r="M1631" s="17"/>
      <c r="N1631" s="17"/>
      <c r="O1631" s="17"/>
      <c r="R1631" s="17"/>
      <c r="S1631" s="17"/>
      <c r="T1631" s="17"/>
      <c r="U1631" s="17"/>
    </row>
    <row r="1632" spans="4:21" ht="12.75">
      <c r="D1632" s="17"/>
      <c r="F1632" s="17"/>
      <c r="G1632" s="17"/>
      <c r="I1632" s="17"/>
      <c r="L1632" s="17"/>
      <c r="M1632" s="17"/>
      <c r="N1632" s="17"/>
      <c r="O1632" s="17"/>
      <c r="R1632" s="17"/>
      <c r="S1632" s="17"/>
      <c r="T1632" s="17"/>
      <c r="U1632" s="17"/>
    </row>
    <row r="1633" spans="4:21" ht="12.75">
      <c r="D1633" s="17"/>
      <c r="F1633" s="17"/>
      <c r="G1633" s="17"/>
      <c r="I1633" s="17"/>
      <c r="L1633" s="17"/>
      <c r="M1633" s="17"/>
      <c r="N1633" s="17"/>
      <c r="O1633" s="17"/>
      <c r="R1633" s="17"/>
      <c r="S1633" s="17"/>
      <c r="T1633" s="17"/>
      <c r="U1633" s="17"/>
    </row>
    <row r="1634" spans="4:21" ht="12.75">
      <c r="D1634" s="17"/>
      <c r="F1634" s="17"/>
      <c r="G1634" s="17"/>
      <c r="I1634" s="17"/>
      <c r="L1634" s="17"/>
      <c r="M1634" s="17"/>
      <c r="N1634" s="17"/>
      <c r="O1634" s="17"/>
      <c r="R1634" s="17"/>
      <c r="S1634" s="17"/>
      <c r="T1634" s="17"/>
      <c r="U1634" s="17"/>
    </row>
    <row r="1635" spans="4:21" ht="12.75">
      <c r="D1635" s="17"/>
      <c r="F1635" s="17"/>
      <c r="G1635" s="17"/>
      <c r="I1635" s="17"/>
      <c r="L1635" s="17"/>
      <c r="M1635" s="17"/>
      <c r="N1635" s="17"/>
      <c r="O1635" s="17"/>
      <c r="R1635" s="17"/>
      <c r="S1635" s="17"/>
      <c r="T1635" s="17"/>
      <c r="U1635" s="17"/>
    </row>
    <row r="1636" spans="4:21" ht="12.75">
      <c r="D1636" s="17"/>
      <c r="F1636" s="17"/>
      <c r="G1636" s="17"/>
      <c r="I1636" s="17"/>
      <c r="L1636" s="17"/>
      <c r="M1636" s="17"/>
      <c r="N1636" s="17"/>
      <c r="O1636" s="17"/>
      <c r="R1636" s="17"/>
      <c r="S1636" s="17"/>
      <c r="T1636" s="17"/>
      <c r="U1636" s="17"/>
    </row>
    <row r="1637" spans="4:21" ht="12.75">
      <c r="D1637" s="17"/>
      <c r="F1637" s="17"/>
      <c r="G1637" s="17"/>
      <c r="I1637" s="17"/>
      <c r="L1637" s="17"/>
      <c r="M1637" s="17"/>
      <c r="N1637" s="17"/>
      <c r="O1637" s="17"/>
      <c r="R1637" s="17"/>
      <c r="S1637" s="17"/>
      <c r="T1637" s="17"/>
      <c r="U1637" s="17"/>
    </row>
    <row r="1638" spans="4:21" ht="12.75">
      <c r="D1638" s="17"/>
      <c r="F1638" s="17"/>
      <c r="G1638" s="17"/>
      <c r="I1638" s="17"/>
      <c r="L1638" s="17"/>
      <c r="M1638" s="17"/>
      <c r="N1638" s="17"/>
      <c r="O1638" s="17"/>
      <c r="R1638" s="17"/>
      <c r="S1638" s="17"/>
      <c r="T1638" s="17"/>
      <c r="U1638" s="17"/>
    </row>
    <row r="1639" spans="4:21" ht="12.75">
      <c r="D1639" s="17"/>
      <c r="F1639" s="17"/>
      <c r="G1639" s="17"/>
      <c r="I1639" s="17"/>
      <c r="L1639" s="17"/>
      <c r="M1639" s="17"/>
      <c r="N1639" s="17"/>
      <c r="O1639" s="17"/>
      <c r="R1639" s="17"/>
      <c r="S1639" s="17"/>
      <c r="T1639" s="17"/>
      <c r="U1639" s="17"/>
    </row>
    <row r="1640" spans="4:21" ht="12.75">
      <c r="D1640" s="17"/>
      <c r="F1640" s="17"/>
      <c r="G1640" s="17"/>
      <c r="I1640" s="17"/>
      <c r="L1640" s="17"/>
      <c r="M1640" s="17"/>
      <c r="N1640" s="17"/>
      <c r="O1640" s="17"/>
      <c r="R1640" s="17"/>
      <c r="S1640" s="17"/>
      <c r="T1640" s="17"/>
      <c r="U1640" s="17"/>
    </row>
    <row r="1641" spans="4:21" ht="12.75">
      <c r="D1641" s="17"/>
      <c r="F1641" s="17"/>
      <c r="G1641" s="17"/>
      <c r="I1641" s="17"/>
      <c r="L1641" s="17"/>
      <c r="M1641" s="17"/>
      <c r="N1641" s="17"/>
      <c r="O1641" s="17"/>
      <c r="R1641" s="17"/>
      <c r="S1641" s="17"/>
      <c r="T1641" s="17"/>
      <c r="U1641" s="17"/>
    </row>
    <row r="1642" spans="4:21" ht="12.75">
      <c r="D1642" s="17"/>
      <c r="F1642" s="17"/>
      <c r="G1642" s="17"/>
      <c r="I1642" s="17"/>
      <c r="L1642" s="17"/>
      <c r="M1642" s="17"/>
      <c r="N1642" s="17"/>
      <c r="O1642" s="17"/>
      <c r="R1642" s="17"/>
      <c r="S1642" s="17"/>
      <c r="T1642" s="17"/>
      <c r="U1642" s="17"/>
    </row>
    <row r="1643" spans="4:21" ht="12.75">
      <c r="D1643" s="17"/>
      <c r="F1643" s="17"/>
      <c r="G1643" s="17"/>
      <c r="I1643" s="17"/>
      <c r="L1643" s="17"/>
      <c r="M1643" s="17"/>
      <c r="N1643" s="17"/>
      <c r="O1643" s="17"/>
      <c r="R1643" s="17"/>
      <c r="S1643" s="17"/>
      <c r="T1643" s="17"/>
      <c r="U1643" s="17"/>
    </row>
    <row r="1644" spans="4:21" ht="12.75">
      <c r="D1644" s="17"/>
      <c r="F1644" s="17"/>
      <c r="G1644" s="17"/>
      <c r="I1644" s="17"/>
      <c r="L1644" s="17"/>
      <c r="M1644" s="17"/>
      <c r="N1644" s="17"/>
      <c r="O1644" s="17"/>
      <c r="R1644" s="17"/>
      <c r="S1644" s="17"/>
      <c r="T1644" s="17"/>
      <c r="U1644" s="17"/>
    </row>
    <row r="1645" spans="4:21" ht="12.75">
      <c r="D1645" s="17"/>
      <c r="F1645" s="17"/>
      <c r="G1645" s="17"/>
      <c r="I1645" s="17"/>
      <c r="L1645" s="17"/>
      <c r="M1645" s="17"/>
      <c r="N1645" s="17"/>
      <c r="O1645" s="17"/>
      <c r="R1645" s="17"/>
      <c r="S1645" s="17"/>
      <c r="T1645" s="17"/>
      <c r="U1645" s="17"/>
    </row>
    <row r="1646" spans="4:21" ht="12.75">
      <c r="D1646" s="17"/>
      <c r="F1646" s="17"/>
      <c r="G1646" s="17"/>
      <c r="I1646" s="17"/>
      <c r="L1646" s="17"/>
      <c r="M1646" s="17"/>
      <c r="N1646" s="17"/>
      <c r="O1646" s="17"/>
      <c r="R1646" s="17"/>
      <c r="S1646" s="17"/>
      <c r="T1646" s="17"/>
      <c r="U1646" s="17"/>
    </row>
    <row r="1647" spans="4:21" ht="12.75">
      <c r="D1647" s="17"/>
      <c r="F1647" s="17"/>
      <c r="G1647" s="17"/>
      <c r="I1647" s="17"/>
      <c r="L1647" s="17"/>
      <c r="M1647" s="17"/>
      <c r="N1647" s="17"/>
      <c r="O1647" s="17"/>
      <c r="R1647" s="17"/>
      <c r="S1647" s="17"/>
      <c r="T1647" s="17"/>
      <c r="U1647" s="17"/>
    </row>
    <row r="1648" spans="4:21" ht="12.75">
      <c r="D1648" s="17"/>
      <c r="F1648" s="17"/>
      <c r="G1648" s="17"/>
      <c r="I1648" s="17"/>
      <c r="L1648" s="17"/>
      <c r="M1648" s="17"/>
      <c r="N1648" s="17"/>
      <c r="O1648" s="17"/>
      <c r="R1648" s="17"/>
      <c r="S1648" s="17"/>
      <c r="T1648" s="17"/>
      <c r="U1648" s="17"/>
    </row>
    <row r="1649" spans="4:21" ht="12.75">
      <c r="D1649" s="17"/>
      <c r="F1649" s="17"/>
      <c r="G1649" s="17"/>
      <c r="I1649" s="17"/>
      <c r="L1649" s="17"/>
      <c r="M1649" s="17"/>
      <c r="N1649" s="17"/>
      <c r="O1649" s="17"/>
      <c r="R1649" s="17"/>
      <c r="S1649" s="17"/>
      <c r="T1649" s="17"/>
      <c r="U1649" s="17"/>
    </row>
    <row r="1650" spans="4:21" ht="12.75">
      <c r="D1650" s="17"/>
      <c r="F1650" s="17"/>
      <c r="G1650" s="17"/>
      <c r="I1650" s="17"/>
      <c r="L1650" s="17"/>
      <c r="M1650" s="17"/>
      <c r="N1650" s="17"/>
      <c r="O1650" s="17"/>
      <c r="R1650" s="17"/>
      <c r="S1650" s="17"/>
      <c r="T1650" s="17"/>
      <c r="U1650" s="17"/>
    </row>
    <row r="1651" spans="4:21" ht="12.75">
      <c r="D1651" s="17"/>
      <c r="F1651" s="17"/>
      <c r="G1651" s="17"/>
      <c r="I1651" s="17"/>
      <c r="L1651" s="17"/>
      <c r="M1651" s="17"/>
      <c r="N1651" s="17"/>
      <c r="O1651" s="17"/>
      <c r="R1651" s="17"/>
      <c r="S1651" s="17"/>
      <c r="T1651" s="17"/>
      <c r="U1651" s="17"/>
    </row>
    <row r="1652" spans="4:21" ht="12.75">
      <c r="D1652" s="17"/>
      <c r="F1652" s="17"/>
      <c r="G1652" s="17"/>
      <c r="I1652" s="17"/>
      <c r="L1652" s="17"/>
      <c r="M1652" s="17"/>
      <c r="N1652" s="17"/>
      <c r="O1652" s="17"/>
      <c r="R1652" s="17"/>
      <c r="S1652" s="17"/>
      <c r="T1652" s="17"/>
      <c r="U1652" s="17"/>
    </row>
    <row r="1653" spans="4:21" ht="12.75">
      <c r="D1653" s="17"/>
      <c r="F1653" s="17"/>
      <c r="G1653" s="17"/>
      <c r="I1653" s="17"/>
      <c r="L1653" s="17"/>
      <c r="M1653" s="17"/>
      <c r="N1653" s="17"/>
      <c r="O1653" s="17"/>
      <c r="R1653" s="17"/>
      <c r="S1653" s="17"/>
      <c r="T1653" s="17"/>
      <c r="U1653" s="17"/>
    </row>
    <row r="1654" spans="4:21" ht="12.75">
      <c r="D1654" s="17"/>
      <c r="F1654" s="17"/>
      <c r="G1654" s="17"/>
      <c r="I1654" s="17"/>
      <c r="L1654" s="17"/>
      <c r="M1654" s="17"/>
      <c r="N1654" s="17"/>
      <c r="O1654" s="17"/>
      <c r="R1654" s="17"/>
      <c r="S1654" s="17"/>
      <c r="T1654" s="17"/>
      <c r="U1654" s="17"/>
    </row>
    <row r="1655" spans="4:21" ht="12.75">
      <c r="D1655" s="17"/>
      <c r="F1655" s="17"/>
      <c r="G1655" s="17"/>
      <c r="I1655" s="17"/>
      <c r="L1655" s="17"/>
      <c r="M1655" s="17"/>
      <c r="N1655" s="17"/>
      <c r="O1655" s="17"/>
      <c r="R1655" s="17"/>
      <c r="S1655" s="17"/>
      <c r="T1655" s="17"/>
      <c r="U1655" s="17"/>
    </row>
    <row r="1656" spans="4:21" ht="12.75">
      <c r="D1656" s="17"/>
      <c r="F1656" s="17"/>
      <c r="G1656" s="17"/>
      <c r="I1656" s="17"/>
      <c r="L1656" s="17"/>
      <c r="M1656" s="17"/>
      <c r="N1656" s="17"/>
      <c r="O1656" s="17"/>
      <c r="R1656" s="17"/>
      <c r="S1656" s="17"/>
      <c r="T1656" s="17"/>
      <c r="U1656" s="17"/>
    </row>
    <row r="1657" spans="4:21" ht="12.75">
      <c r="D1657" s="17"/>
      <c r="F1657" s="17"/>
      <c r="G1657" s="17"/>
      <c r="I1657" s="17"/>
      <c r="L1657" s="17"/>
      <c r="M1657" s="17"/>
      <c r="N1657" s="17"/>
      <c r="O1657" s="17"/>
      <c r="R1657" s="17"/>
      <c r="S1657" s="17"/>
      <c r="T1657" s="17"/>
      <c r="U1657" s="17"/>
    </row>
    <row r="1658" spans="4:21" ht="12.75">
      <c r="D1658" s="17"/>
      <c r="F1658" s="17"/>
      <c r="G1658" s="17"/>
      <c r="I1658" s="17"/>
      <c r="L1658" s="17"/>
      <c r="M1658" s="17"/>
      <c r="N1658" s="17"/>
      <c r="O1658" s="17"/>
      <c r="R1658" s="17"/>
      <c r="S1658" s="17"/>
      <c r="T1658" s="17"/>
      <c r="U1658" s="17"/>
    </row>
    <row r="1659" spans="4:21" ht="12.75">
      <c r="D1659" s="17"/>
      <c r="F1659" s="17"/>
      <c r="G1659" s="17"/>
      <c r="I1659" s="17"/>
      <c r="L1659" s="17"/>
      <c r="M1659" s="17"/>
      <c r="N1659" s="17"/>
      <c r="O1659" s="17"/>
      <c r="R1659" s="17"/>
      <c r="S1659" s="17"/>
      <c r="T1659" s="17"/>
      <c r="U1659" s="17"/>
    </row>
    <row r="1660" spans="4:21" ht="12.75">
      <c r="D1660" s="17"/>
      <c r="F1660" s="17"/>
      <c r="G1660" s="17"/>
      <c r="I1660" s="17"/>
      <c r="L1660" s="17"/>
      <c r="M1660" s="17"/>
      <c r="N1660" s="17"/>
      <c r="O1660" s="17"/>
      <c r="R1660" s="17"/>
      <c r="S1660" s="17"/>
      <c r="T1660" s="17"/>
      <c r="U1660" s="17"/>
    </row>
    <row r="1661" spans="4:21" ht="12.75">
      <c r="D1661" s="17"/>
      <c r="F1661" s="17"/>
      <c r="G1661" s="17"/>
      <c r="I1661" s="17"/>
      <c r="L1661" s="17"/>
      <c r="M1661" s="17"/>
      <c r="N1661" s="17"/>
      <c r="O1661" s="17"/>
      <c r="R1661" s="17"/>
      <c r="S1661" s="17"/>
      <c r="T1661" s="17"/>
      <c r="U1661" s="17"/>
    </row>
    <row r="1662" spans="4:21" ht="12.75">
      <c r="D1662" s="17"/>
      <c r="F1662" s="17"/>
      <c r="G1662" s="17"/>
      <c r="I1662" s="17"/>
      <c r="L1662" s="17"/>
      <c r="M1662" s="17"/>
      <c r="N1662" s="17"/>
      <c r="O1662" s="17"/>
      <c r="R1662" s="17"/>
      <c r="S1662" s="17"/>
      <c r="T1662" s="17"/>
      <c r="U1662" s="17"/>
    </row>
    <row r="1663" spans="4:21" ht="12.75">
      <c r="D1663" s="17"/>
      <c r="F1663" s="17"/>
      <c r="G1663" s="17"/>
      <c r="I1663" s="17"/>
      <c r="L1663" s="17"/>
      <c r="M1663" s="17"/>
      <c r="N1663" s="17"/>
      <c r="O1663" s="17"/>
      <c r="R1663" s="17"/>
      <c r="S1663" s="17"/>
      <c r="T1663" s="17"/>
      <c r="U1663" s="17"/>
    </row>
    <row r="1664" spans="4:21" ht="12.75">
      <c r="D1664" s="17"/>
      <c r="F1664" s="17"/>
      <c r="G1664" s="17"/>
      <c r="I1664" s="17"/>
      <c r="L1664" s="17"/>
      <c r="M1664" s="17"/>
      <c r="N1664" s="17"/>
      <c r="O1664" s="17"/>
      <c r="R1664" s="17"/>
      <c r="S1664" s="17"/>
      <c r="T1664" s="17"/>
      <c r="U1664" s="17"/>
    </row>
    <row r="1665" spans="4:21" ht="12.75">
      <c r="D1665" s="17"/>
      <c r="F1665" s="17"/>
      <c r="G1665" s="17"/>
      <c r="I1665" s="17"/>
      <c r="L1665" s="17"/>
      <c r="M1665" s="17"/>
      <c r="N1665" s="17"/>
      <c r="O1665" s="17"/>
      <c r="R1665" s="17"/>
      <c r="S1665" s="17"/>
      <c r="T1665" s="17"/>
      <c r="U1665" s="17"/>
    </row>
    <row r="1666" spans="4:21" ht="12.75">
      <c r="D1666" s="17"/>
      <c r="F1666" s="17"/>
      <c r="G1666" s="17"/>
      <c r="I1666" s="17"/>
      <c r="L1666" s="17"/>
      <c r="M1666" s="17"/>
      <c r="N1666" s="17"/>
      <c r="O1666" s="17"/>
      <c r="R1666" s="17"/>
      <c r="S1666" s="17"/>
      <c r="T1666" s="17"/>
      <c r="U1666" s="17"/>
    </row>
    <row r="1667" spans="4:21" ht="12.75">
      <c r="D1667" s="17"/>
      <c r="F1667" s="17"/>
      <c r="G1667" s="17"/>
      <c r="I1667" s="17"/>
      <c r="L1667" s="17"/>
      <c r="M1667" s="17"/>
      <c r="N1667" s="17"/>
      <c r="O1667" s="17"/>
      <c r="R1667" s="17"/>
      <c r="S1667" s="17"/>
      <c r="T1667" s="17"/>
      <c r="U1667" s="17"/>
    </row>
    <row r="1668" spans="4:21" ht="12.75">
      <c r="D1668" s="17"/>
      <c r="F1668" s="17"/>
      <c r="G1668" s="17"/>
      <c r="I1668" s="17"/>
      <c r="L1668" s="17"/>
      <c r="M1668" s="17"/>
      <c r="N1668" s="17"/>
      <c r="O1668" s="17"/>
      <c r="R1668" s="17"/>
      <c r="S1668" s="17"/>
      <c r="T1668" s="17"/>
      <c r="U1668" s="17"/>
    </row>
    <row r="1669" spans="4:21" ht="12.75">
      <c r="D1669" s="17"/>
      <c r="F1669" s="17"/>
      <c r="G1669" s="17"/>
      <c r="I1669" s="17"/>
      <c r="L1669" s="17"/>
      <c r="M1669" s="17"/>
      <c r="N1669" s="17"/>
      <c r="O1669" s="17"/>
      <c r="R1669" s="17"/>
      <c r="S1669" s="17"/>
      <c r="T1669" s="17"/>
      <c r="U1669" s="17"/>
    </row>
    <row r="1670" spans="4:21" ht="12.75">
      <c r="D1670" s="17"/>
      <c r="F1670" s="17"/>
      <c r="G1670" s="17"/>
      <c r="I1670" s="17"/>
      <c r="L1670" s="17"/>
      <c r="M1670" s="17"/>
      <c r="N1670" s="17"/>
      <c r="O1670" s="17"/>
      <c r="R1670" s="17"/>
      <c r="S1670" s="17"/>
      <c r="T1670" s="17"/>
      <c r="U1670" s="17"/>
    </row>
    <row r="1671" spans="4:21" ht="12.75">
      <c r="D1671" s="17"/>
      <c r="F1671" s="17"/>
      <c r="G1671" s="17"/>
      <c r="I1671" s="17"/>
      <c r="L1671" s="17"/>
      <c r="M1671" s="17"/>
      <c r="N1671" s="17"/>
      <c r="O1671" s="17"/>
      <c r="R1671" s="17"/>
      <c r="S1671" s="17"/>
      <c r="T1671" s="17"/>
      <c r="U1671" s="17"/>
    </row>
    <row r="1672" spans="4:21" ht="12.75">
      <c r="D1672" s="17"/>
      <c r="F1672" s="17"/>
      <c r="G1672" s="17"/>
      <c r="I1672" s="17"/>
      <c r="L1672" s="17"/>
      <c r="M1672" s="17"/>
      <c r="N1672" s="17"/>
      <c r="O1672" s="17"/>
      <c r="R1672" s="17"/>
      <c r="S1672" s="17"/>
      <c r="T1672" s="17"/>
      <c r="U1672" s="17"/>
    </row>
    <row r="1673" spans="4:21" ht="12.75">
      <c r="D1673" s="17"/>
      <c r="F1673" s="17"/>
      <c r="G1673" s="17"/>
      <c r="I1673" s="17"/>
      <c r="L1673" s="17"/>
      <c r="M1673" s="17"/>
      <c r="N1673" s="17"/>
      <c r="O1673" s="17"/>
      <c r="R1673" s="17"/>
      <c r="S1673" s="17"/>
      <c r="T1673" s="17"/>
      <c r="U1673" s="17"/>
    </row>
    <row r="1674" spans="4:21" ht="12.75">
      <c r="D1674" s="17"/>
      <c r="F1674" s="17"/>
      <c r="G1674" s="17"/>
      <c r="I1674" s="17"/>
      <c r="L1674" s="17"/>
      <c r="M1674" s="17"/>
      <c r="N1674" s="17"/>
      <c r="O1674" s="17"/>
      <c r="R1674" s="17"/>
      <c r="S1674" s="17"/>
      <c r="T1674" s="17"/>
      <c r="U1674" s="17"/>
    </row>
    <row r="1675" spans="4:21" ht="12.75">
      <c r="D1675" s="17"/>
      <c r="F1675" s="17"/>
      <c r="G1675" s="17"/>
      <c r="I1675" s="17"/>
      <c r="L1675" s="17"/>
      <c r="M1675" s="17"/>
      <c r="N1675" s="17"/>
      <c r="O1675" s="17"/>
      <c r="R1675" s="17"/>
      <c r="S1675" s="17"/>
      <c r="T1675" s="17"/>
      <c r="U1675" s="17"/>
    </row>
    <row r="1676" spans="4:21" ht="12.75">
      <c r="D1676" s="17"/>
      <c r="F1676" s="17"/>
      <c r="G1676" s="17"/>
      <c r="I1676" s="17"/>
      <c r="L1676" s="17"/>
      <c r="M1676" s="17"/>
      <c r="N1676" s="17"/>
      <c r="O1676" s="17"/>
      <c r="R1676" s="17"/>
      <c r="S1676" s="17"/>
      <c r="T1676" s="17"/>
      <c r="U1676" s="17"/>
    </row>
    <row r="1677" spans="4:21" ht="12.75">
      <c r="D1677" s="17"/>
      <c r="F1677" s="17"/>
      <c r="G1677" s="17"/>
      <c r="I1677" s="17"/>
      <c r="L1677" s="17"/>
      <c r="M1677" s="17"/>
      <c r="N1677" s="17"/>
      <c r="O1677" s="17"/>
      <c r="R1677" s="17"/>
      <c r="S1677" s="17"/>
      <c r="T1677" s="17"/>
      <c r="U1677" s="17"/>
    </row>
    <row r="1678" spans="4:21" ht="12.75">
      <c r="D1678" s="17"/>
      <c r="F1678" s="17"/>
      <c r="G1678" s="17"/>
      <c r="I1678" s="17"/>
      <c r="L1678" s="17"/>
      <c r="M1678" s="17"/>
      <c r="N1678" s="17"/>
      <c r="O1678" s="17"/>
      <c r="R1678" s="17"/>
      <c r="S1678" s="17"/>
      <c r="T1678" s="17"/>
      <c r="U1678" s="17"/>
    </row>
    <row r="1679" spans="4:21" ht="12.75">
      <c r="D1679" s="17"/>
      <c r="F1679" s="17"/>
      <c r="G1679" s="17"/>
      <c r="I1679" s="17"/>
      <c r="L1679" s="17"/>
      <c r="M1679" s="17"/>
      <c r="N1679" s="17"/>
      <c r="O1679" s="17"/>
      <c r="R1679" s="17"/>
      <c r="S1679" s="17"/>
      <c r="T1679" s="17"/>
      <c r="U1679" s="17"/>
    </row>
    <row r="1680" spans="4:21" ht="12.75">
      <c r="D1680" s="17"/>
      <c r="F1680" s="17"/>
      <c r="G1680" s="17"/>
      <c r="I1680" s="17"/>
      <c r="L1680" s="17"/>
      <c r="M1680" s="17"/>
      <c r="N1680" s="17"/>
      <c r="O1680" s="17"/>
      <c r="R1680" s="17"/>
      <c r="S1680" s="17"/>
      <c r="T1680" s="17"/>
      <c r="U1680" s="17"/>
    </row>
    <row r="1681" spans="4:21" ht="12.75">
      <c r="D1681" s="17"/>
      <c r="F1681" s="17"/>
      <c r="G1681" s="17"/>
      <c r="I1681" s="17"/>
      <c r="L1681" s="17"/>
      <c r="M1681" s="17"/>
      <c r="N1681" s="17"/>
      <c r="O1681" s="17"/>
      <c r="R1681" s="17"/>
      <c r="S1681" s="17"/>
      <c r="T1681" s="17"/>
      <c r="U1681" s="17"/>
    </row>
    <row r="1682" spans="4:21" ht="12.75">
      <c r="D1682" s="17"/>
      <c r="F1682" s="17"/>
      <c r="G1682" s="17"/>
      <c r="I1682" s="17"/>
      <c r="L1682" s="17"/>
      <c r="M1682" s="17"/>
      <c r="N1682" s="17"/>
      <c r="O1682" s="17"/>
      <c r="R1682" s="17"/>
      <c r="S1682" s="17"/>
      <c r="T1682" s="17"/>
      <c r="U1682" s="17"/>
    </row>
    <row r="1683" spans="4:21" ht="12.75">
      <c r="D1683" s="17"/>
      <c r="F1683" s="17"/>
      <c r="G1683" s="17"/>
      <c r="I1683" s="17"/>
      <c r="L1683" s="17"/>
      <c r="M1683" s="17"/>
      <c r="N1683" s="17"/>
      <c r="O1683" s="17"/>
      <c r="R1683" s="17"/>
      <c r="S1683" s="17"/>
      <c r="T1683" s="17"/>
      <c r="U1683" s="17"/>
    </row>
    <row r="1684" spans="4:21" ht="12.75">
      <c r="D1684" s="17"/>
      <c r="F1684" s="17"/>
      <c r="G1684" s="17"/>
      <c r="I1684" s="17"/>
      <c r="L1684" s="17"/>
      <c r="M1684" s="17"/>
      <c r="N1684" s="17"/>
      <c r="O1684" s="17"/>
      <c r="R1684" s="17"/>
      <c r="S1684" s="17"/>
      <c r="T1684" s="17"/>
      <c r="U1684" s="17"/>
    </row>
    <row r="1685" spans="4:21" ht="12.75">
      <c r="D1685" s="17"/>
      <c r="F1685" s="17"/>
      <c r="G1685" s="17"/>
      <c r="I1685" s="17"/>
      <c r="L1685" s="17"/>
      <c r="M1685" s="17"/>
      <c r="N1685" s="17"/>
      <c r="O1685" s="17"/>
      <c r="R1685" s="17"/>
      <c r="S1685" s="17"/>
      <c r="T1685" s="17"/>
      <c r="U1685" s="17"/>
    </row>
    <row r="1686" spans="4:21" ht="12.75">
      <c r="D1686" s="17"/>
      <c r="F1686" s="17"/>
      <c r="G1686" s="17"/>
      <c r="I1686" s="17"/>
      <c r="L1686" s="17"/>
      <c r="M1686" s="17"/>
      <c r="N1686" s="17"/>
      <c r="O1686" s="17"/>
      <c r="R1686" s="17"/>
      <c r="S1686" s="17"/>
      <c r="T1686" s="17"/>
      <c r="U1686" s="17"/>
    </row>
    <row r="1687" spans="4:21" ht="12.75">
      <c r="D1687" s="17"/>
      <c r="F1687" s="17"/>
      <c r="G1687" s="17"/>
      <c r="I1687" s="17"/>
      <c r="L1687" s="17"/>
      <c r="M1687" s="17"/>
      <c r="N1687" s="17"/>
      <c r="O1687" s="17"/>
      <c r="R1687" s="17"/>
      <c r="S1687" s="17"/>
      <c r="T1687" s="17"/>
      <c r="U1687" s="17"/>
    </row>
    <row r="1688" spans="4:21" ht="12.75">
      <c r="D1688" s="17"/>
      <c r="F1688" s="17"/>
      <c r="G1688" s="17"/>
      <c r="I1688" s="17"/>
      <c r="L1688" s="17"/>
      <c r="M1688" s="17"/>
      <c r="N1688" s="17"/>
      <c r="O1688" s="17"/>
      <c r="R1688" s="17"/>
      <c r="S1688" s="17"/>
      <c r="T1688" s="17"/>
      <c r="U1688" s="17"/>
    </row>
    <row r="1689" spans="4:21" ht="12.75">
      <c r="D1689" s="17"/>
      <c r="F1689" s="17"/>
      <c r="G1689" s="17"/>
      <c r="I1689" s="17"/>
      <c r="L1689" s="17"/>
      <c r="M1689" s="17"/>
      <c r="N1689" s="17"/>
      <c r="O1689" s="17"/>
      <c r="R1689" s="17"/>
      <c r="S1689" s="17"/>
      <c r="T1689" s="17"/>
      <c r="U1689" s="17"/>
    </row>
    <row r="1690" spans="4:21" ht="12.75">
      <c r="D1690" s="17"/>
      <c r="F1690" s="17"/>
      <c r="G1690" s="17"/>
      <c r="I1690" s="17"/>
      <c r="L1690" s="17"/>
      <c r="M1690" s="17"/>
      <c r="N1690" s="17"/>
      <c r="O1690" s="17"/>
      <c r="R1690" s="17"/>
      <c r="S1690" s="17"/>
      <c r="T1690" s="17"/>
      <c r="U1690" s="17"/>
    </row>
    <row r="1691" spans="4:21" ht="12.75">
      <c r="D1691" s="17"/>
      <c r="F1691" s="17"/>
      <c r="G1691" s="17"/>
      <c r="I1691" s="17"/>
      <c r="L1691" s="17"/>
      <c r="M1691" s="17"/>
      <c r="N1691" s="17"/>
      <c r="O1691" s="17"/>
      <c r="R1691" s="17"/>
      <c r="S1691" s="17"/>
      <c r="T1691" s="17"/>
      <c r="U1691" s="17"/>
    </row>
    <row r="1692" spans="4:21" ht="12.75">
      <c r="D1692" s="17"/>
      <c r="F1692" s="17"/>
      <c r="G1692" s="17"/>
      <c r="I1692" s="17"/>
      <c r="L1692" s="17"/>
      <c r="M1692" s="17"/>
      <c r="N1692" s="17"/>
      <c r="O1692" s="17"/>
      <c r="R1692" s="17"/>
      <c r="S1692" s="17"/>
      <c r="T1692" s="17"/>
      <c r="U1692" s="17"/>
    </row>
    <row r="1693" spans="4:21" ht="12.75">
      <c r="D1693" s="17"/>
      <c r="F1693" s="17"/>
      <c r="G1693" s="17"/>
      <c r="I1693" s="17"/>
      <c r="L1693" s="17"/>
      <c r="M1693" s="17"/>
      <c r="N1693" s="17"/>
      <c r="O1693" s="17"/>
      <c r="R1693" s="17"/>
      <c r="S1693" s="17"/>
      <c r="T1693" s="17"/>
      <c r="U1693" s="17"/>
    </row>
    <row r="1694" spans="4:21" ht="12.75">
      <c r="D1694" s="17"/>
      <c r="F1694" s="17"/>
      <c r="G1694" s="17"/>
      <c r="I1694" s="17"/>
      <c r="L1694" s="17"/>
      <c r="M1694" s="17"/>
      <c r="N1694" s="17"/>
      <c r="O1694" s="17"/>
      <c r="R1694" s="17"/>
      <c r="S1694" s="17"/>
      <c r="T1694" s="17"/>
      <c r="U1694" s="17"/>
    </row>
    <row r="1695" spans="4:21" ht="12.75">
      <c r="D1695" s="17"/>
      <c r="F1695" s="17"/>
      <c r="G1695" s="17"/>
      <c r="I1695" s="17"/>
      <c r="L1695" s="17"/>
      <c r="M1695" s="17"/>
      <c r="N1695" s="17"/>
      <c r="O1695" s="17"/>
      <c r="R1695" s="17"/>
      <c r="S1695" s="17"/>
      <c r="T1695" s="17"/>
      <c r="U1695" s="17"/>
    </row>
  </sheetData>
  <mergeCells count="2">
    <mergeCell ref="A46:B46"/>
    <mergeCell ref="A48:B48"/>
  </mergeCells>
  <printOptions/>
  <pageMargins left="0.25" right="0.25" top="0.5" bottom="0.5" header="0.25" footer="0.25"/>
  <pageSetup horizontalDpi="600" verticalDpi="600" orientation="portrait" scale="65" r:id="rId1"/>
  <colBreaks count="4" manualBreakCount="4">
    <brk id="4" max="65535" man="1"/>
    <brk id="10" max="65535" man="1"/>
    <brk id="16" max="65535" man="1"/>
    <brk id="22" max="65535" man="1"/>
  </colBreaks>
</worksheet>
</file>

<file path=xl/worksheets/sheet4.xml><?xml version="1.0" encoding="utf-8"?>
<worksheet xmlns="http://schemas.openxmlformats.org/spreadsheetml/2006/main" xmlns:r="http://schemas.openxmlformats.org/officeDocument/2006/relationships">
  <dimension ref="A1:AC60"/>
  <sheetViews>
    <sheetView view="pageBreakPreview" zoomScale="60" workbookViewId="0" topLeftCell="A1">
      <selection activeCell="E9" sqref="E9"/>
    </sheetView>
  </sheetViews>
  <sheetFormatPr defaultColWidth="13.7109375" defaultRowHeight="12.75"/>
  <cols>
    <col min="1" max="1" width="55.8515625" style="3" customWidth="1"/>
    <col min="2" max="2" width="7.57421875" style="2" customWidth="1"/>
    <col min="3" max="3" width="14.8515625" style="64" customWidth="1"/>
    <col min="4" max="4" width="3.421875" style="3" customWidth="1"/>
    <col min="5" max="5" width="14.8515625" style="64" customWidth="1"/>
    <col min="6" max="8" width="13.7109375" style="24" customWidth="1"/>
    <col min="9" max="9" width="13.7109375" style="29" customWidth="1"/>
    <col min="10" max="10" width="3.421875" style="3" customWidth="1"/>
    <col min="11" max="11" width="14.8515625" style="64" customWidth="1"/>
    <col min="12" max="14" width="13.7109375" style="24" customWidth="1"/>
    <col min="15" max="15" width="13.7109375" style="29" customWidth="1"/>
    <col min="16" max="16" width="3.421875" style="3" customWidth="1"/>
    <col min="17" max="17" width="14.8515625" style="64" customWidth="1"/>
    <col min="18" max="20" width="13.7109375" style="24" customWidth="1"/>
    <col min="21" max="21" width="13.7109375" style="29" customWidth="1"/>
    <col min="22" max="22" width="3.421875" style="3" customWidth="1"/>
    <col min="23" max="23" width="14.8515625" style="64" customWidth="1"/>
    <col min="24" max="26" width="13.7109375" style="24" customWidth="1"/>
    <col min="27" max="27" width="13.7109375" style="29" customWidth="1"/>
    <col min="28" max="16384" width="13.7109375" style="3" customWidth="1"/>
  </cols>
  <sheetData>
    <row r="1" spans="1:23" ht="20.25">
      <c r="A1" s="85" t="s">
        <v>0</v>
      </c>
      <c r="B1" s="26"/>
      <c r="C1" s="24"/>
      <c r="E1" s="24"/>
      <c r="K1" s="24"/>
      <c r="Q1" s="24"/>
      <c r="W1" s="24"/>
    </row>
    <row r="2" spans="1:23" ht="20.25">
      <c r="A2" s="85" t="s">
        <v>254</v>
      </c>
      <c r="B2" s="26"/>
      <c r="C2" s="24"/>
      <c r="E2" s="24"/>
      <c r="K2" s="24"/>
      <c r="Q2" s="24"/>
      <c r="W2" s="24"/>
    </row>
    <row r="3" spans="1:23" ht="20.25">
      <c r="A3" s="85" t="s">
        <v>153</v>
      </c>
      <c r="B3" s="26"/>
      <c r="C3" s="24"/>
      <c r="E3" s="24"/>
      <c r="K3" s="24"/>
      <c r="Q3" s="24"/>
      <c r="W3" s="24"/>
    </row>
    <row r="4" spans="1:23" ht="13.5" thickBot="1">
      <c r="A4" s="34"/>
      <c r="B4" s="34"/>
      <c r="C4" s="24"/>
      <c r="E4" s="24"/>
      <c r="K4" s="24"/>
      <c r="Q4" s="24"/>
      <c r="W4" s="24"/>
    </row>
    <row r="5" spans="1:27" ht="12.75">
      <c r="A5" s="77"/>
      <c r="B5" s="34"/>
      <c r="C5" s="278"/>
      <c r="E5" s="325"/>
      <c r="F5" s="225"/>
      <c r="G5" s="225"/>
      <c r="H5" s="72"/>
      <c r="I5" s="278"/>
      <c r="K5" s="325"/>
      <c r="L5" s="225"/>
      <c r="M5" s="225"/>
      <c r="N5" s="72"/>
      <c r="O5" s="278"/>
      <c r="Q5" s="325"/>
      <c r="R5" s="225"/>
      <c r="S5" s="225"/>
      <c r="T5" s="72"/>
      <c r="U5" s="278"/>
      <c r="W5" s="325"/>
      <c r="X5" s="225"/>
      <c r="Y5" s="225"/>
      <c r="Z5" s="72"/>
      <c r="AA5" s="278"/>
    </row>
    <row r="6" spans="1:27" ht="12.75">
      <c r="A6" s="78"/>
      <c r="B6" s="53"/>
      <c r="C6" s="279" t="s">
        <v>35</v>
      </c>
      <c r="E6" s="326" t="s">
        <v>35</v>
      </c>
      <c r="F6" s="52" t="str">
        <f>+'GAAP Cons Stmt of Income'!H6</f>
        <v>Q2</v>
      </c>
      <c r="G6" s="52" t="str">
        <f>+'GAAP Cons Stmt of Income'!I6</f>
        <v>Q3</v>
      </c>
      <c r="H6" s="73" t="str">
        <f>+'GAAP Cons Stmt of Income'!J6</f>
        <v>Q4</v>
      </c>
      <c r="I6" s="279"/>
      <c r="K6" s="326" t="s">
        <v>35</v>
      </c>
      <c r="L6" s="52" t="str">
        <f>+'GAAP Cons Stmt of Income'!N6</f>
        <v>Q2</v>
      </c>
      <c r="M6" s="52" t="str">
        <f>+'GAAP Cons Stmt of Income'!O6</f>
        <v>Q3</v>
      </c>
      <c r="N6" s="73" t="str">
        <f>+'GAAP Cons Stmt of Income'!P6</f>
        <v>Q4</v>
      </c>
      <c r="O6" s="279"/>
      <c r="Q6" s="326" t="s">
        <v>35</v>
      </c>
      <c r="R6" s="52" t="str">
        <f>+'GAAP Cons Stmt of Income'!T6</f>
        <v>Q2</v>
      </c>
      <c r="S6" s="52" t="str">
        <f>+'GAAP Cons Stmt of Income'!U6</f>
        <v>Q3</v>
      </c>
      <c r="T6" s="73" t="str">
        <f>+'GAAP Cons Stmt of Income'!V6</f>
        <v>Q4</v>
      </c>
      <c r="U6" s="279"/>
      <c r="W6" s="326" t="s">
        <v>35</v>
      </c>
      <c r="X6" s="52" t="s">
        <v>36</v>
      </c>
      <c r="Y6" s="52" t="s">
        <v>37</v>
      </c>
      <c r="Z6" s="73" t="s">
        <v>38</v>
      </c>
      <c r="AA6" s="279"/>
    </row>
    <row r="7" spans="1:27" ht="12.75">
      <c r="A7" s="78"/>
      <c r="B7" s="53"/>
      <c r="C7" s="279" t="s">
        <v>2</v>
      </c>
      <c r="E7" s="326" t="s">
        <v>2</v>
      </c>
      <c r="F7" s="52" t="str">
        <f>+'GAAP Cons Stmt of Income'!H7</f>
        <v>July 31,</v>
      </c>
      <c r="G7" s="52" t="str">
        <f>+'GAAP Cons Stmt of Income'!I7</f>
        <v>October 31,</v>
      </c>
      <c r="H7" s="73" t="str">
        <f>+'GAAP Cons Stmt of Income'!J7</f>
        <v>January 31,</v>
      </c>
      <c r="I7" s="279" t="s">
        <v>42</v>
      </c>
      <c r="K7" s="326" t="s">
        <v>2</v>
      </c>
      <c r="L7" s="52" t="str">
        <f>+'GAAP Cons Stmt of Income'!N7</f>
        <v>July 31,</v>
      </c>
      <c r="M7" s="52" t="str">
        <f>+'GAAP Cons Stmt of Income'!O7</f>
        <v>October 31,</v>
      </c>
      <c r="N7" s="73" t="str">
        <f>+'GAAP Cons Stmt of Income'!P7</f>
        <v>January 31,</v>
      </c>
      <c r="O7" s="279" t="s">
        <v>42</v>
      </c>
      <c r="Q7" s="326" t="s">
        <v>2</v>
      </c>
      <c r="R7" s="52" t="str">
        <f>+'GAAP Cons Stmt of Income'!T7</f>
        <v>July 31,</v>
      </c>
      <c r="S7" s="52" t="str">
        <f>+'GAAP Cons Stmt of Income'!U7</f>
        <v>October 31,</v>
      </c>
      <c r="T7" s="73" t="str">
        <f>+'GAAP Cons Stmt of Income'!V7</f>
        <v>January 31,</v>
      </c>
      <c r="U7" s="279" t="s">
        <v>42</v>
      </c>
      <c r="W7" s="326" t="s">
        <v>2</v>
      </c>
      <c r="X7" s="52" t="s">
        <v>3</v>
      </c>
      <c r="Y7" s="52" t="s">
        <v>4</v>
      </c>
      <c r="Z7" s="73" t="s">
        <v>1</v>
      </c>
      <c r="AA7" s="279" t="s">
        <v>42</v>
      </c>
    </row>
    <row r="8" spans="1:27" s="62" customFormat="1" ht="12.75">
      <c r="A8" s="84"/>
      <c r="B8" s="61"/>
      <c r="C8" s="315">
        <v>2006</v>
      </c>
      <c r="E8" s="335">
        <v>2005</v>
      </c>
      <c r="F8" s="185">
        <v>2005</v>
      </c>
      <c r="G8" s="185">
        <v>2005</v>
      </c>
      <c r="H8" s="299">
        <v>2006</v>
      </c>
      <c r="I8" s="280">
        <v>2006</v>
      </c>
      <c r="K8" s="335">
        <v>2004</v>
      </c>
      <c r="L8" s="185">
        <v>2004</v>
      </c>
      <c r="M8" s="185">
        <v>2004</v>
      </c>
      <c r="N8" s="299">
        <v>2005</v>
      </c>
      <c r="O8" s="280">
        <v>2005</v>
      </c>
      <c r="Q8" s="335">
        <v>2003</v>
      </c>
      <c r="R8" s="185">
        <v>2003</v>
      </c>
      <c r="S8" s="185">
        <v>2003</v>
      </c>
      <c r="T8" s="299">
        <v>2004</v>
      </c>
      <c r="U8" s="280">
        <v>2004</v>
      </c>
      <c r="W8" s="335">
        <v>2002</v>
      </c>
      <c r="X8" s="185">
        <v>2002</v>
      </c>
      <c r="Y8" s="185">
        <v>2002</v>
      </c>
      <c r="Z8" s="299">
        <v>2003</v>
      </c>
      <c r="AA8" s="280">
        <v>2003</v>
      </c>
    </row>
    <row r="9" spans="1:27" ht="12.75">
      <c r="A9" s="78"/>
      <c r="B9" s="29"/>
      <c r="C9" s="316"/>
      <c r="E9" s="327"/>
      <c r="H9" s="74"/>
      <c r="I9" s="281"/>
      <c r="K9" s="327"/>
      <c r="N9" s="74"/>
      <c r="O9" s="281"/>
      <c r="Q9" s="327"/>
      <c r="T9" s="74"/>
      <c r="U9" s="281"/>
      <c r="W9" s="327"/>
      <c r="Z9" s="74"/>
      <c r="AA9" s="281"/>
    </row>
    <row r="10" spans="1:27" ht="12.75">
      <c r="A10" s="79" t="s">
        <v>66</v>
      </c>
      <c r="B10" s="26"/>
      <c r="C10" s="397"/>
      <c r="E10" s="328"/>
      <c r="H10" s="74"/>
      <c r="I10" s="281"/>
      <c r="K10" s="328"/>
      <c r="N10" s="74"/>
      <c r="O10" s="281"/>
      <c r="Q10" s="328"/>
      <c r="T10" s="74"/>
      <c r="U10" s="281"/>
      <c r="W10" s="328"/>
      <c r="Z10" s="74"/>
      <c r="AA10" s="281"/>
    </row>
    <row r="11" spans="1:27" ht="12.75">
      <c r="A11" s="79" t="s">
        <v>72</v>
      </c>
      <c r="B11" s="26"/>
      <c r="C11" s="297">
        <f>'GAAP Cons Stmt of Income'!C11</f>
        <v>349395</v>
      </c>
      <c r="E11" s="329">
        <v>296378</v>
      </c>
      <c r="F11" s="96">
        <v>309365</v>
      </c>
      <c r="G11" s="96">
        <v>304402</v>
      </c>
      <c r="H11" s="320">
        <f>336574-25</f>
        <v>336549</v>
      </c>
      <c r="I11" s="297">
        <f>+H11+G11+F11+E11</f>
        <v>1246694</v>
      </c>
      <c r="K11" s="329">
        <v>260509</v>
      </c>
      <c r="L11" s="96">
        <v>238445</v>
      </c>
      <c r="M11" s="96">
        <v>254450</v>
      </c>
      <c r="N11" s="320">
        <v>303704</v>
      </c>
      <c r="O11" s="297">
        <f>+N11+M11+L11+K11</f>
        <v>1057108</v>
      </c>
      <c r="Q11" s="329">
        <v>186881</v>
      </c>
      <c r="R11" s="96">
        <v>183434</v>
      </c>
      <c r="S11" s="96">
        <v>204303</v>
      </c>
      <c r="T11" s="320">
        <v>262119</v>
      </c>
      <c r="U11" s="297">
        <f>+T11+S11+R11+Q11</f>
        <v>836737</v>
      </c>
      <c r="W11" s="329">
        <v>213664</v>
      </c>
      <c r="X11" s="96">
        <v>193335</v>
      </c>
      <c r="Y11" s="96">
        <v>168271</v>
      </c>
      <c r="Z11" s="320">
        <v>173674</v>
      </c>
      <c r="AA11" s="297">
        <f>+Z11+Y11+X11+W11</f>
        <v>748944</v>
      </c>
    </row>
    <row r="12" spans="1:27" ht="12.75">
      <c r="A12" s="79" t="s">
        <v>67</v>
      </c>
      <c r="B12" s="26"/>
      <c r="C12" s="298">
        <f>'GAAP Cons Stmt of Income'!C12</f>
        <v>86636</v>
      </c>
      <c r="E12" s="336">
        <v>58741</v>
      </c>
      <c r="F12" s="100">
        <v>63619</v>
      </c>
      <c r="G12" s="100">
        <v>73860</v>
      </c>
      <c r="H12" s="321">
        <f>80248+25</f>
        <v>80273</v>
      </c>
      <c r="I12" s="298">
        <f>+H12+G12+F12+E12</f>
        <v>276493</v>
      </c>
      <c r="K12" s="336">
        <v>37367</v>
      </c>
      <c r="L12" s="100">
        <v>41133</v>
      </c>
      <c r="M12" s="100">
        <v>45708</v>
      </c>
      <c r="N12" s="321">
        <v>52451</v>
      </c>
      <c r="O12" s="298">
        <f>+N12+M12+L12+K12</f>
        <v>176659</v>
      </c>
      <c r="Q12" s="336">
        <v>23885</v>
      </c>
      <c r="R12" s="100">
        <v>28271</v>
      </c>
      <c r="S12" s="100">
        <v>29559</v>
      </c>
      <c r="T12" s="321">
        <v>33191</v>
      </c>
      <c r="U12" s="298">
        <f>+T12+S12+R12+Q12</f>
        <v>114906</v>
      </c>
      <c r="W12" s="336">
        <v>15663</v>
      </c>
      <c r="X12" s="100">
        <v>18066</v>
      </c>
      <c r="Y12" s="100">
        <v>20430</v>
      </c>
      <c r="Z12" s="321">
        <v>21842</v>
      </c>
      <c r="AA12" s="298">
        <f>+Z12+Y12+X12+W12</f>
        <v>76001</v>
      </c>
    </row>
    <row r="13" spans="1:27" ht="12.75">
      <c r="A13" s="79" t="s">
        <v>68</v>
      </c>
      <c r="B13" s="26"/>
      <c r="C13" s="284">
        <f>SUM(C11:C12)</f>
        <v>436031</v>
      </c>
      <c r="E13" s="330">
        <f>SUM(E11:E12)</f>
        <v>355119</v>
      </c>
      <c r="F13" s="115">
        <f>SUM(F11:F12)</f>
        <v>372984</v>
      </c>
      <c r="G13" s="115">
        <f>SUM(G11:G12)</f>
        <v>378262</v>
      </c>
      <c r="H13" s="116">
        <f>SUM(H11:H12)</f>
        <v>416822</v>
      </c>
      <c r="I13" s="284">
        <f>SUM(I11:I12)</f>
        <v>1523187</v>
      </c>
      <c r="K13" s="330">
        <f>SUM(K11:K12)</f>
        <v>297876</v>
      </c>
      <c r="L13" s="115">
        <f>SUM(L11:L12)</f>
        <v>279578</v>
      </c>
      <c r="M13" s="115">
        <f>SUM(M11:M12)</f>
        <v>300158</v>
      </c>
      <c r="N13" s="116">
        <f>SUM(N11:N12)</f>
        <v>356155</v>
      </c>
      <c r="O13" s="284">
        <f>SUM(O11:O12)</f>
        <v>1233767</v>
      </c>
      <c r="Q13" s="330">
        <f>SUM(Q11:Q12)</f>
        <v>210766</v>
      </c>
      <c r="R13" s="115">
        <f>SUM(R11:R12)</f>
        <v>211705</v>
      </c>
      <c r="S13" s="115">
        <f>SUM(S11:S12)</f>
        <v>233862</v>
      </c>
      <c r="T13" s="116">
        <f>SUM(T11:T12)</f>
        <v>295310</v>
      </c>
      <c r="U13" s="284">
        <f>SUM(U11:U12)</f>
        <v>951643</v>
      </c>
      <c r="W13" s="330">
        <f>SUM(W11:W12)</f>
        <v>229327</v>
      </c>
      <c r="X13" s="115">
        <f>SUM(X11:X12)</f>
        <v>211401</v>
      </c>
      <c r="Y13" s="115">
        <f>SUM(Y11:Y12)</f>
        <v>188701</v>
      </c>
      <c r="Z13" s="116">
        <f>SUM(Z11:Z12)</f>
        <v>195516</v>
      </c>
      <c r="AA13" s="284">
        <f>SUM(AA11:AA12)</f>
        <v>824945</v>
      </c>
    </row>
    <row r="14" spans="1:27" ht="12.75">
      <c r="A14" s="79"/>
      <c r="B14" s="26"/>
      <c r="C14" s="285"/>
      <c r="E14" s="331"/>
      <c r="F14" s="97"/>
      <c r="G14" s="97"/>
      <c r="H14" s="114"/>
      <c r="I14" s="285"/>
      <c r="K14" s="331"/>
      <c r="L14" s="97"/>
      <c r="M14" s="97"/>
      <c r="N14" s="114"/>
      <c r="O14" s="285"/>
      <c r="Q14" s="331"/>
      <c r="R14" s="97"/>
      <c r="S14" s="97"/>
      <c r="T14" s="114"/>
      <c r="U14" s="285"/>
      <c r="W14" s="331"/>
      <c r="X14" s="97"/>
      <c r="Y14" s="97"/>
      <c r="Z14" s="114"/>
      <c r="AA14" s="285"/>
    </row>
    <row r="15" spans="1:27" ht="12.75">
      <c r="A15" s="78" t="s">
        <v>263</v>
      </c>
      <c r="B15" s="26"/>
      <c r="C15" s="297">
        <v>45046</v>
      </c>
      <c r="E15" s="329">
        <v>38693</v>
      </c>
      <c r="F15" s="97">
        <v>39847</v>
      </c>
      <c r="G15" s="97">
        <v>40762</v>
      </c>
      <c r="H15" s="114">
        <v>38186</v>
      </c>
      <c r="I15" s="285">
        <f>+H15+G15+F15+E15</f>
        <v>157488</v>
      </c>
      <c r="K15" s="329">
        <v>37585</v>
      </c>
      <c r="L15" s="97">
        <v>36116</v>
      </c>
      <c r="M15" s="97">
        <v>39184</v>
      </c>
      <c r="N15" s="114">
        <v>39561</v>
      </c>
      <c r="O15" s="285">
        <f>+N15+M15+L15+K15+10</f>
        <v>152456</v>
      </c>
      <c r="Q15" s="329">
        <v>35047</v>
      </c>
      <c r="R15" s="97">
        <v>32455</v>
      </c>
      <c r="S15" s="97">
        <v>32690</v>
      </c>
      <c r="T15" s="114">
        <f>'GAAP Cons Stmt of Income'!V15</f>
        <v>32535</v>
      </c>
      <c r="U15" s="285">
        <f>+T15+S15+R15+Q15</f>
        <v>132727</v>
      </c>
      <c r="W15" s="329">
        <f>'GAAP Cons Stmt of Income'!Y15</f>
        <v>39845</v>
      </c>
      <c r="X15" s="97">
        <v>33217</v>
      </c>
      <c r="Y15" s="97">
        <v>30812</v>
      </c>
      <c r="Z15" s="114">
        <v>31813</v>
      </c>
      <c r="AA15" s="285">
        <f>+Z15+Y15+X15+W15</f>
        <v>135687</v>
      </c>
    </row>
    <row r="16" spans="1:27" ht="12.75">
      <c r="A16" s="78" t="s">
        <v>251</v>
      </c>
      <c r="B16" s="26"/>
      <c r="C16" s="298">
        <v>2428</v>
      </c>
      <c r="E16" s="336">
        <v>4814</v>
      </c>
      <c r="F16" s="98">
        <v>4625</v>
      </c>
      <c r="G16" s="98">
        <v>1636</v>
      </c>
      <c r="H16" s="117">
        <v>2011</v>
      </c>
      <c r="I16" s="286">
        <f>+H16+G16+F16+E16</f>
        <v>13086</v>
      </c>
      <c r="K16" s="336">
        <v>4287</v>
      </c>
      <c r="L16" s="98">
        <v>4100</v>
      </c>
      <c r="M16" s="98">
        <v>4210</v>
      </c>
      <c r="N16" s="117">
        <v>4400</v>
      </c>
      <c r="O16" s="286">
        <f>+N16+M16+L16+K16</f>
        <v>16997</v>
      </c>
      <c r="Q16" s="336">
        <v>3195</v>
      </c>
      <c r="R16" s="98">
        <v>3591</v>
      </c>
      <c r="S16" s="98">
        <v>3919</v>
      </c>
      <c r="T16" s="117">
        <f>'GAAP Cons Stmt of Income'!V16</f>
        <v>4696</v>
      </c>
      <c r="U16" s="286">
        <f>+T16+S16+R16+Q16</f>
        <v>15401</v>
      </c>
      <c r="W16" s="336">
        <f>'GAAP Cons Stmt of Income'!Y16</f>
        <v>2426</v>
      </c>
      <c r="X16" s="98">
        <v>2349</v>
      </c>
      <c r="Y16" s="98">
        <v>2380</v>
      </c>
      <c r="Z16" s="117">
        <v>2968</v>
      </c>
      <c r="AA16" s="286">
        <f>+Z16+Y16+X16+W16</f>
        <v>10123</v>
      </c>
    </row>
    <row r="17" spans="1:27" ht="12.75">
      <c r="A17" s="196" t="s">
        <v>252</v>
      </c>
      <c r="B17" s="26"/>
      <c r="C17" s="284">
        <f>+C16+C15</f>
        <v>47474</v>
      </c>
      <c r="E17" s="330">
        <f>+E16+E15</f>
        <v>43507</v>
      </c>
      <c r="F17" s="115">
        <f>+F16+F15</f>
        <v>44472</v>
      </c>
      <c r="G17" s="115">
        <f>+G16+G15</f>
        <v>42398</v>
      </c>
      <c r="H17" s="116">
        <f>+H16+H15</f>
        <v>40197</v>
      </c>
      <c r="I17" s="284">
        <f>+I16+I15</f>
        <v>170574</v>
      </c>
      <c r="K17" s="330">
        <f>+K16+K15</f>
        <v>41872</v>
      </c>
      <c r="L17" s="115">
        <f>+L16+L15</f>
        <v>40216</v>
      </c>
      <c r="M17" s="115">
        <f>+M16+M15</f>
        <v>43394</v>
      </c>
      <c r="N17" s="116">
        <f>+N16+N15</f>
        <v>43961</v>
      </c>
      <c r="O17" s="284">
        <f>+O16+O15</f>
        <v>169453</v>
      </c>
      <c r="Q17" s="330">
        <f>+Q16+Q15</f>
        <v>38242</v>
      </c>
      <c r="R17" s="115">
        <f>+R16+R15</f>
        <v>36046</v>
      </c>
      <c r="S17" s="115">
        <f>+S16+S15</f>
        <v>36609</v>
      </c>
      <c r="T17" s="116">
        <f>+T16+T15</f>
        <v>37231</v>
      </c>
      <c r="U17" s="284">
        <f>+U16+U15</f>
        <v>148128</v>
      </c>
      <c r="W17" s="330">
        <f>+W16+W15</f>
        <v>42271</v>
      </c>
      <c r="X17" s="115">
        <f>+X16+X15</f>
        <v>35566</v>
      </c>
      <c r="Y17" s="115">
        <f>+Y16+Y15</f>
        <v>33192</v>
      </c>
      <c r="Z17" s="116">
        <f>+Z16+Z15</f>
        <v>34781</v>
      </c>
      <c r="AA17" s="284">
        <f>+AA16+AA15</f>
        <v>145810</v>
      </c>
    </row>
    <row r="18" spans="1:27" ht="12.75">
      <c r="A18" s="79"/>
      <c r="B18" s="26"/>
      <c r="C18" s="285"/>
      <c r="E18" s="331"/>
      <c r="F18" s="97"/>
      <c r="G18" s="97"/>
      <c r="H18" s="114"/>
      <c r="I18" s="284"/>
      <c r="K18" s="331"/>
      <c r="L18" s="97"/>
      <c r="M18" s="97"/>
      <c r="N18" s="114"/>
      <c r="O18" s="284"/>
      <c r="Q18" s="331"/>
      <c r="R18" s="97"/>
      <c r="S18" s="97"/>
      <c r="T18" s="114"/>
      <c r="U18" s="284"/>
      <c r="W18" s="331"/>
      <c r="X18" s="97"/>
      <c r="Y18" s="97"/>
      <c r="Z18" s="114"/>
      <c r="AA18" s="284"/>
    </row>
    <row r="19" spans="1:27" ht="12.75">
      <c r="A19" s="196" t="s">
        <v>237</v>
      </c>
      <c r="B19" s="26"/>
      <c r="C19" s="284">
        <f>+C13-C17</f>
        <v>388557</v>
      </c>
      <c r="E19" s="330">
        <f>+E13-E17</f>
        <v>311612</v>
      </c>
      <c r="F19" s="115">
        <f>+F13-F17</f>
        <v>328512</v>
      </c>
      <c r="G19" s="115">
        <f>+G13-G17</f>
        <v>335864</v>
      </c>
      <c r="H19" s="116">
        <f>+H13-H17</f>
        <v>376625</v>
      </c>
      <c r="I19" s="284">
        <f>+I13-I17</f>
        <v>1352613</v>
      </c>
      <c r="K19" s="330">
        <f>+K13-K17</f>
        <v>256004</v>
      </c>
      <c r="L19" s="115">
        <f>+L13-L17</f>
        <v>239362</v>
      </c>
      <c r="M19" s="115">
        <f>+M13-M17</f>
        <v>256764</v>
      </c>
      <c r="N19" s="116">
        <f>+N13-N17</f>
        <v>312194</v>
      </c>
      <c r="O19" s="284">
        <f>+O13-O17</f>
        <v>1064314</v>
      </c>
      <c r="Q19" s="330">
        <f>+Q13-Q17</f>
        <v>172524</v>
      </c>
      <c r="R19" s="115">
        <f>+R13-R17</f>
        <v>175659</v>
      </c>
      <c r="S19" s="115">
        <f>+S13-S17</f>
        <v>197253</v>
      </c>
      <c r="T19" s="116">
        <f>+T13-T17</f>
        <v>258079</v>
      </c>
      <c r="U19" s="284">
        <f>+U13-U17</f>
        <v>803515</v>
      </c>
      <c r="W19" s="330">
        <f>+W13-W17</f>
        <v>187056</v>
      </c>
      <c r="X19" s="115">
        <f>+X13-X17</f>
        <v>175835</v>
      </c>
      <c r="Y19" s="115">
        <f>+Y13-Y17</f>
        <v>155509</v>
      </c>
      <c r="Z19" s="116">
        <f>+Z13-Z17</f>
        <v>160735</v>
      </c>
      <c r="AA19" s="284">
        <f>+AA13-AA17</f>
        <v>679135</v>
      </c>
    </row>
    <row r="20" spans="1:27" ht="12.75">
      <c r="A20" s="79"/>
      <c r="B20" s="26"/>
      <c r="C20" s="285"/>
      <c r="E20" s="331"/>
      <c r="F20" s="97"/>
      <c r="G20" s="97"/>
      <c r="H20" s="114"/>
      <c r="I20" s="285"/>
      <c r="K20" s="331"/>
      <c r="L20" s="97"/>
      <c r="M20" s="97"/>
      <c r="N20" s="114"/>
      <c r="O20" s="285"/>
      <c r="Q20" s="331"/>
      <c r="R20" s="97"/>
      <c r="S20" s="97"/>
      <c r="T20" s="114"/>
      <c r="U20" s="285"/>
      <c r="W20" s="331"/>
      <c r="X20" s="97"/>
      <c r="Y20" s="97"/>
      <c r="Z20" s="114"/>
      <c r="AA20" s="285"/>
    </row>
    <row r="21" spans="1:27" ht="12.75">
      <c r="A21" s="78" t="s">
        <v>264</v>
      </c>
      <c r="B21" s="29"/>
      <c r="C21" s="297">
        <v>161287</v>
      </c>
      <c r="E21" s="329">
        <v>127397</v>
      </c>
      <c r="F21" s="97">
        <v>134019</v>
      </c>
      <c r="G21" s="97">
        <v>136349</v>
      </c>
      <c r="H21" s="114">
        <v>155987</v>
      </c>
      <c r="I21" s="285">
        <f>+H21+G21+F21+E21+25</f>
        <v>553777</v>
      </c>
      <c r="K21" s="329">
        <v>109279</v>
      </c>
      <c r="L21" s="97">
        <v>105013</v>
      </c>
      <c r="M21" s="97">
        <v>113205</v>
      </c>
      <c r="N21" s="114">
        <v>134435</v>
      </c>
      <c r="O21" s="285">
        <f>+N21+M21+L21+K21</f>
        <v>461932</v>
      </c>
      <c r="Q21" s="329">
        <f>92353+1</f>
        <v>92354</v>
      </c>
      <c r="R21" s="97">
        <v>89864</v>
      </c>
      <c r="S21" s="97">
        <v>95364</v>
      </c>
      <c r="T21" s="114">
        <f>'GAAP Cons Stmt of Income'!V21</f>
        <v>115652</v>
      </c>
      <c r="U21" s="285">
        <f>+T21+S21+R21+Q21</f>
        <v>393234</v>
      </c>
      <c r="W21" s="329">
        <v>93654</v>
      </c>
      <c r="X21" s="97">
        <v>88246</v>
      </c>
      <c r="Y21" s="97">
        <v>88500</v>
      </c>
      <c r="Z21" s="114">
        <v>87267</v>
      </c>
      <c r="AA21" s="285">
        <f>+Z21+Y21+X21+W21</f>
        <v>357667</v>
      </c>
    </row>
    <row r="22" spans="1:27" ht="12.75">
      <c r="A22" s="78"/>
      <c r="B22" s="29"/>
      <c r="C22" s="285"/>
      <c r="E22" s="331"/>
      <c r="F22" s="97"/>
      <c r="G22" s="97"/>
      <c r="H22" s="114"/>
      <c r="I22" s="285"/>
      <c r="K22" s="331"/>
      <c r="L22" s="97"/>
      <c r="M22" s="97"/>
      <c r="N22" s="114"/>
      <c r="O22" s="285"/>
      <c r="Q22" s="331"/>
      <c r="R22" s="97"/>
      <c r="S22" s="97"/>
      <c r="T22" s="114"/>
      <c r="U22" s="285"/>
      <c r="W22" s="331"/>
      <c r="X22" s="97"/>
      <c r="Y22" s="97"/>
      <c r="Z22" s="114"/>
      <c r="AA22" s="285"/>
    </row>
    <row r="23" spans="1:27" ht="12.75">
      <c r="A23" s="78" t="s">
        <v>265</v>
      </c>
      <c r="B23" s="29"/>
      <c r="C23" s="297">
        <v>92501</v>
      </c>
      <c r="E23" s="329">
        <v>65852</v>
      </c>
      <c r="F23" s="97">
        <v>72995</v>
      </c>
      <c r="G23" s="97">
        <v>74034</v>
      </c>
      <c r="H23" s="114">
        <v>80831</v>
      </c>
      <c r="I23" s="285">
        <f>+H23+G23+F23+E23</f>
        <v>293712</v>
      </c>
      <c r="K23" s="329">
        <v>57881</v>
      </c>
      <c r="L23" s="97">
        <v>58342</v>
      </c>
      <c r="M23" s="97">
        <v>59942</v>
      </c>
      <c r="N23" s="114">
        <v>63239</v>
      </c>
      <c r="O23" s="285">
        <f>+N23+M23+L23+K23</f>
        <v>239404</v>
      </c>
      <c r="Q23" s="329">
        <v>51579</v>
      </c>
      <c r="R23" s="97">
        <v>49664</v>
      </c>
      <c r="S23" s="97">
        <v>53004</v>
      </c>
      <c r="T23" s="114">
        <f>'GAAP Cons Stmt of Income'!V23</f>
        <v>55102</v>
      </c>
      <c r="U23" s="285">
        <f>+T23+S23+R23+Q23+10</f>
        <v>209359</v>
      </c>
      <c r="W23" s="329">
        <v>49693</v>
      </c>
      <c r="X23" s="97">
        <v>51022</v>
      </c>
      <c r="Y23" s="97">
        <v>45287</v>
      </c>
      <c r="Z23" s="114">
        <v>44250</v>
      </c>
      <c r="AA23" s="285">
        <f>+Z23+Y23+X23+W23</f>
        <v>190252</v>
      </c>
    </row>
    <row r="24" spans="1:27" ht="12.75">
      <c r="A24" s="78"/>
      <c r="B24" s="29"/>
      <c r="C24" s="285"/>
      <c r="E24" s="331"/>
      <c r="F24" s="97"/>
      <c r="G24" s="97"/>
      <c r="H24" s="114"/>
      <c r="I24" s="285"/>
      <c r="K24" s="331"/>
      <c r="L24" s="97"/>
      <c r="M24" s="97"/>
      <c r="N24" s="114"/>
      <c r="O24" s="285"/>
      <c r="Q24" s="331"/>
      <c r="R24" s="97"/>
      <c r="S24" s="97"/>
      <c r="T24" s="114"/>
      <c r="U24" s="285"/>
      <c r="W24" s="331"/>
      <c r="X24" s="97"/>
      <c r="Y24" s="97"/>
      <c r="Z24" s="114"/>
      <c r="AA24" s="285"/>
    </row>
    <row r="25" spans="1:27" s="2" customFormat="1" ht="12.75">
      <c r="A25" s="78" t="s">
        <v>266</v>
      </c>
      <c r="B25" s="29"/>
      <c r="C25" s="297">
        <v>33910</v>
      </c>
      <c r="E25" s="329">
        <v>27741</v>
      </c>
      <c r="F25" s="97">
        <v>32604</v>
      </c>
      <c r="G25" s="97">
        <v>32444</v>
      </c>
      <c r="H25" s="114">
        <v>33907</v>
      </c>
      <c r="I25" s="285">
        <f>+H25+G25+F25+E25</f>
        <v>126696</v>
      </c>
      <c r="K25" s="329">
        <v>27073</v>
      </c>
      <c r="L25" s="97">
        <v>22946</v>
      </c>
      <c r="M25" s="97">
        <v>26837</v>
      </c>
      <c r="N25" s="114">
        <v>24559</v>
      </c>
      <c r="O25" s="285">
        <f>+N25+M25+L25+K25</f>
        <v>101415</v>
      </c>
      <c r="Q25" s="329">
        <v>21984</v>
      </c>
      <c r="R25" s="97">
        <v>22190</v>
      </c>
      <c r="S25" s="97">
        <v>20945</v>
      </c>
      <c r="T25" s="114">
        <f>'GAAP Cons Stmt of Income'!V25</f>
        <v>26393</v>
      </c>
      <c r="U25" s="285">
        <f>+T25+S25+R25+Q25</f>
        <v>91512</v>
      </c>
      <c r="W25" s="329">
        <v>20979</v>
      </c>
      <c r="X25" s="97">
        <v>22439</v>
      </c>
      <c r="Y25" s="97">
        <v>16281</v>
      </c>
      <c r="Z25" s="114">
        <v>20668</v>
      </c>
      <c r="AA25" s="285">
        <f>+Z25+Y25+X25+W25</f>
        <v>80367</v>
      </c>
    </row>
    <row r="26" spans="1:27" s="2" customFormat="1" ht="12.75">
      <c r="A26" s="78"/>
      <c r="B26" s="29"/>
      <c r="C26" s="285"/>
      <c r="E26" s="331"/>
      <c r="F26" s="97"/>
      <c r="G26" s="97"/>
      <c r="H26" s="114"/>
      <c r="I26" s="285"/>
      <c r="K26" s="331"/>
      <c r="L26" s="97"/>
      <c r="M26" s="97"/>
      <c r="N26" s="114"/>
      <c r="O26" s="285"/>
      <c r="Q26" s="331"/>
      <c r="R26" s="97"/>
      <c r="S26" s="97"/>
      <c r="T26" s="114"/>
      <c r="U26" s="285"/>
      <c r="W26" s="331"/>
      <c r="X26" s="97"/>
      <c r="Y26" s="97"/>
      <c r="Z26" s="114"/>
      <c r="AA26" s="285"/>
    </row>
    <row r="27" spans="1:27" ht="12.75">
      <c r="A27" s="78" t="s">
        <v>267</v>
      </c>
      <c r="B27" s="29"/>
      <c r="C27" s="286"/>
      <c r="E27" s="337"/>
      <c r="F27" s="98"/>
      <c r="G27" s="98"/>
      <c r="H27" s="117"/>
      <c r="I27" s="286"/>
      <c r="K27" s="337"/>
      <c r="L27" s="98"/>
      <c r="M27" s="98"/>
      <c r="N27" s="117"/>
      <c r="O27" s="286"/>
      <c r="Q27" s="337"/>
      <c r="R27" s="98"/>
      <c r="S27" s="98"/>
      <c r="T27" s="117"/>
      <c r="U27" s="286"/>
      <c r="W27" s="337"/>
      <c r="X27" s="98"/>
      <c r="Y27" s="98"/>
      <c r="Z27" s="117"/>
      <c r="AA27" s="286"/>
    </row>
    <row r="28" spans="1:27" ht="12.75">
      <c r="A28" s="78"/>
      <c r="B28" s="29"/>
      <c r="C28" s="285"/>
      <c r="E28" s="331"/>
      <c r="F28" s="97"/>
      <c r="G28" s="97"/>
      <c r="H28" s="114"/>
      <c r="I28" s="285"/>
      <c r="K28" s="331"/>
      <c r="L28" s="97"/>
      <c r="M28" s="97"/>
      <c r="N28" s="114"/>
      <c r="O28" s="285"/>
      <c r="Q28" s="331"/>
      <c r="R28" s="97"/>
      <c r="S28" s="97"/>
      <c r="T28" s="114"/>
      <c r="U28" s="285"/>
      <c r="W28" s="331"/>
      <c r="X28" s="97"/>
      <c r="Y28" s="97"/>
      <c r="Z28" s="114"/>
      <c r="AA28" s="285"/>
    </row>
    <row r="29" spans="1:27" ht="12.75">
      <c r="A29" s="197" t="s">
        <v>253</v>
      </c>
      <c r="B29" s="56"/>
      <c r="C29" s="284">
        <f>SUM(C21:C27)</f>
        <v>287698</v>
      </c>
      <c r="E29" s="330">
        <f>SUM(E21:E27)</f>
        <v>220990</v>
      </c>
      <c r="F29" s="115">
        <f>SUM(F21:F27)</f>
        <v>239618</v>
      </c>
      <c r="G29" s="115">
        <f>SUM(G21:G27)</f>
        <v>242827</v>
      </c>
      <c r="H29" s="116">
        <f>SUM(H21:H27)</f>
        <v>270725</v>
      </c>
      <c r="I29" s="284">
        <f>SUM(I21:I27)</f>
        <v>974185</v>
      </c>
      <c r="K29" s="330">
        <f>SUM(K21:K27)</f>
        <v>194233</v>
      </c>
      <c r="L29" s="115">
        <f>SUM(L21:L27)</f>
        <v>186301</v>
      </c>
      <c r="M29" s="115">
        <f>SUM(M21:M27)</f>
        <v>199984</v>
      </c>
      <c r="N29" s="116">
        <f>SUM(N21:N27)</f>
        <v>222233</v>
      </c>
      <c r="O29" s="284">
        <f>SUM(O21:O27)</f>
        <v>802751</v>
      </c>
      <c r="Q29" s="330">
        <f>SUM(Q21:Q27)</f>
        <v>165917</v>
      </c>
      <c r="R29" s="115">
        <f>SUM(R21:R27)</f>
        <v>161718</v>
      </c>
      <c r="S29" s="115">
        <f>SUM(S21:S27)</f>
        <v>169313</v>
      </c>
      <c r="T29" s="116">
        <f>SUM(T21:T27)</f>
        <v>197147</v>
      </c>
      <c r="U29" s="284">
        <f>SUM(U21:U27)</f>
        <v>694105</v>
      </c>
      <c r="W29" s="330">
        <f>SUM(W21:W27)</f>
        <v>164326</v>
      </c>
      <c r="X29" s="115">
        <f>SUM(X21:X27)</f>
        <v>161707</v>
      </c>
      <c r="Y29" s="115">
        <f>SUM(Y21:Y27)</f>
        <v>150068</v>
      </c>
      <c r="Z29" s="116">
        <f>SUM(Z21:Z27)</f>
        <v>152185</v>
      </c>
      <c r="AA29" s="284">
        <f>SUM(AA21:AA27)</f>
        <v>628286</v>
      </c>
    </row>
    <row r="30" spans="1:27" ht="12.75">
      <c r="A30" s="78"/>
      <c r="B30" s="29"/>
      <c r="C30" s="284"/>
      <c r="E30" s="330"/>
      <c r="F30" s="115"/>
      <c r="G30" s="115"/>
      <c r="H30" s="116"/>
      <c r="I30" s="284"/>
      <c r="K30" s="330"/>
      <c r="L30" s="115"/>
      <c r="M30" s="115"/>
      <c r="N30" s="116"/>
      <c r="O30" s="284"/>
      <c r="Q30" s="330"/>
      <c r="R30" s="115"/>
      <c r="S30" s="115"/>
      <c r="T30" s="116"/>
      <c r="U30" s="284"/>
      <c r="W30" s="330"/>
      <c r="X30" s="115"/>
      <c r="Y30" s="115"/>
      <c r="Z30" s="116"/>
      <c r="AA30" s="284"/>
    </row>
    <row r="31" spans="1:27" ht="12.75">
      <c r="A31" s="79" t="s">
        <v>69</v>
      </c>
      <c r="B31" s="56"/>
      <c r="C31" s="284">
        <f>+C19-C29</f>
        <v>100859</v>
      </c>
      <c r="E31" s="330">
        <f>+E19-E29</f>
        <v>90622</v>
      </c>
      <c r="F31" s="115">
        <f>+F19-F29</f>
        <v>88894</v>
      </c>
      <c r="G31" s="115">
        <f>+G19-G29</f>
        <v>93037</v>
      </c>
      <c r="H31" s="116">
        <f>+H19-H29</f>
        <v>105900</v>
      </c>
      <c r="I31" s="284">
        <f>+I19-I29</f>
        <v>378428</v>
      </c>
      <c r="K31" s="330">
        <f>+K19-K29</f>
        <v>61771</v>
      </c>
      <c r="L31" s="115">
        <f>+L19-L29</f>
        <v>53061</v>
      </c>
      <c r="M31" s="115">
        <f>+M19-M29</f>
        <v>56780</v>
      </c>
      <c r="N31" s="116">
        <f>+N19-N29</f>
        <v>89961</v>
      </c>
      <c r="O31" s="284">
        <f>+O19-O29</f>
        <v>261563</v>
      </c>
      <c r="Q31" s="330">
        <f>+Q19-Q29</f>
        <v>6607</v>
      </c>
      <c r="R31" s="115">
        <f>+R19-R29</f>
        <v>13941</v>
      </c>
      <c r="S31" s="115">
        <f>+S19-S29</f>
        <v>27940</v>
      </c>
      <c r="T31" s="116">
        <f>+T19-T29</f>
        <v>60932</v>
      </c>
      <c r="U31" s="284">
        <f>+U19-U29</f>
        <v>109410</v>
      </c>
      <c r="W31" s="330">
        <f>+W19-W29</f>
        <v>22730</v>
      </c>
      <c r="X31" s="115">
        <f>+X19-X29</f>
        <v>14128</v>
      </c>
      <c r="Y31" s="115">
        <f>+Y19-Y29</f>
        <v>5441</v>
      </c>
      <c r="Z31" s="116">
        <f>+Z19-Z29</f>
        <v>8550</v>
      </c>
      <c r="AA31" s="284">
        <f>+AA19-AA29</f>
        <v>50849</v>
      </c>
    </row>
    <row r="32" spans="1:27" ht="12.75">
      <c r="A32" s="78"/>
      <c r="B32" s="29"/>
      <c r="C32" s="285"/>
      <c r="E32" s="331"/>
      <c r="F32" s="97"/>
      <c r="G32" s="97"/>
      <c r="H32" s="114"/>
      <c r="I32" s="285"/>
      <c r="K32" s="331"/>
      <c r="L32" s="97"/>
      <c r="M32" s="97"/>
      <c r="N32" s="114"/>
      <c r="O32" s="285"/>
      <c r="Q32" s="331"/>
      <c r="R32" s="97"/>
      <c r="S32" s="97"/>
      <c r="T32" s="114"/>
      <c r="U32" s="285"/>
      <c r="W32" s="331"/>
      <c r="X32" s="97"/>
      <c r="Y32" s="97"/>
      <c r="Z32" s="114"/>
      <c r="AA32" s="285"/>
    </row>
    <row r="33" spans="1:27" ht="12.75">
      <c r="A33" s="78" t="s">
        <v>39</v>
      </c>
      <c r="B33" s="29"/>
      <c r="C33" s="298">
        <v>3457</v>
      </c>
      <c r="E33" s="336">
        <v>3012</v>
      </c>
      <c r="F33" s="98">
        <v>2832</v>
      </c>
      <c r="G33" s="98">
        <v>3167</v>
      </c>
      <c r="H33" s="117">
        <f>4151-2</f>
        <v>4149</v>
      </c>
      <c r="I33" s="286">
        <f>+H33+G33+F33+E33</f>
        <v>13160</v>
      </c>
      <c r="K33" s="336">
        <v>2416</v>
      </c>
      <c r="L33" s="98">
        <v>2179</v>
      </c>
      <c r="M33" s="98">
        <v>2801</v>
      </c>
      <c r="N33" s="117">
        <v>4059</v>
      </c>
      <c r="O33" s="286">
        <f>+N33+M33+L33+K33-10</f>
        <v>11445</v>
      </c>
      <c r="Q33" s="336">
        <v>3272</v>
      </c>
      <c r="R33" s="98">
        <v>3070</v>
      </c>
      <c r="S33" s="98">
        <v>1805</v>
      </c>
      <c r="T33" s="117">
        <v>8812</v>
      </c>
      <c r="U33" s="286">
        <f>+T33+S33+R33+Q33</f>
        <v>16959</v>
      </c>
      <c r="W33" s="336">
        <v>2978</v>
      </c>
      <c r="X33" s="98">
        <v>5716</v>
      </c>
      <c r="Y33" s="98">
        <v>2489</v>
      </c>
      <c r="Z33" s="117">
        <v>2321</v>
      </c>
      <c r="AA33" s="286">
        <f>+Z33+Y33+X33+W33</f>
        <v>13504</v>
      </c>
    </row>
    <row r="34" spans="1:27" ht="12.75">
      <c r="A34" s="78"/>
      <c r="B34" s="29"/>
      <c r="C34" s="285"/>
      <c r="E34" s="331"/>
      <c r="F34" s="97"/>
      <c r="G34" s="97"/>
      <c r="H34" s="114"/>
      <c r="I34" s="285"/>
      <c r="K34" s="331"/>
      <c r="L34" s="97"/>
      <c r="M34" s="97"/>
      <c r="N34" s="114"/>
      <c r="O34" s="285"/>
      <c r="Q34" s="331"/>
      <c r="R34" s="97"/>
      <c r="S34" s="97"/>
      <c r="T34" s="114"/>
      <c r="U34" s="285"/>
      <c r="W34" s="331"/>
      <c r="X34" s="97"/>
      <c r="Y34" s="97"/>
      <c r="Z34" s="114"/>
      <c r="AA34" s="285"/>
    </row>
    <row r="35" spans="1:27" ht="12.75">
      <c r="A35" s="79" t="s">
        <v>43</v>
      </c>
      <c r="B35" s="56"/>
      <c r="C35" s="285">
        <f>C31+C33</f>
        <v>104316</v>
      </c>
      <c r="E35" s="331">
        <f>E31+E33</f>
        <v>93634</v>
      </c>
      <c r="F35" s="115">
        <f>F31+F33</f>
        <v>91726</v>
      </c>
      <c r="G35" s="115">
        <f>G31+G33</f>
        <v>96204</v>
      </c>
      <c r="H35" s="116">
        <f>H31+H33-20</f>
        <v>110029</v>
      </c>
      <c r="I35" s="284">
        <f>I31+I33</f>
        <v>391588</v>
      </c>
      <c r="K35" s="331">
        <f>K31+K33</f>
        <v>64187</v>
      </c>
      <c r="L35" s="115">
        <f>L31+L33</f>
        <v>55240</v>
      </c>
      <c r="M35" s="115">
        <f>M31+M33</f>
        <v>59581</v>
      </c>
      <c r="N35" s="116">
        <f>N31+N33</f>
        <v>94020</v>
      </c>
      <c r="O35" s="284">
        <f>O31+O33</f>
        <v>273008</v>
      </c>
      <c r="Q35" s="331">
        <f>Q31+Q33</f>
        <v>9879</v>
      </c>
      <c r="R35" s="115">
        <f>R31+R33</f>
        <v>17011</v>
      </c>
      <c r="S35" s="115">
        <f>S31+S33</f>
        <v>29745</v>
      </c>
      <c r="T35" s="116">
        <f>T31+T33</f>
        <v>69744</v>
      </c>
      <c r="U35" s="284">
        <f>U31+U33</f>
        <v>126369</v>
      </c>
      <c r="W35" s="331">
        <f>W31+W33</f>
        <v>25708</v>
      </c>
      <c r="X35" s="115">
        <f>X31+X33</f>
        <v>19844</v>
      </c>
      <c r="Y35" s="115">
        <f>Y31+Y33</f>
        <v>7930</v>
      </c>
      <c r="Z35" s="116">
        <f>Z31+Z33</f>
        <v>10871</v>
      </c>
      <c r="AA35" s="284">
        <f>AA31+AA33</f>
        <v>64353</v>
      </c>
    </row>
    <row r="36" spans="1:27" ht="12.75">
      <c r="A36" s="78"/>
      <c r="B36" s="29"/>
      <c r="C36" s="285"/>
      <c r="E36" s="331"/>
      <c r="F36" s="97"/>
      <c r="G36" s="97"/>
      <c r="H36" s="114"/>
      <c r="I36" s="285"/>
      <c r="K36" s="331"/>
      <c r="L36" s="97"/>
      <c r="M36" s="97"/>
      <c r="N36" s="114"/>
      <c r="O36" s="285"/>
      <c r="Q36" s="331"/>
      <c r="R36" s="97"/>
      <c r="S36" s="97"/>
      <c r="T36" s="114"/>
      <c r="U36" s="285"/>
      <c r="W36" s="331"/>
      <c r="X36" s="97"/>
      <c r="Y36" s="97"/>
      <c r="Z36" s="114"/>
      <c r="AA36" s="285"/>
    </row>
    <row r="37" spans="1:27" ht="12.75">
      <c r="A37" s="80" t="s">
        <v>269</v>
      </c>
      <c r="B37" s="26"/>
      <c r="C37" s="298">
        <v>-24356</v>
      </c>
      <c r="E37" s="336">
        <v>-18727</v>
      </c>
      <c r="F37" s="98">
        <v>-18345</v>
      </c>
      <c r="G37" s="98">
        <v>-19241</v>
      </c>
      <c r="H37" s="117">
        <v>-18838</v>
      </c>
      <c r="I37" s="286">
        <f>+H37+G37+F37+E37</f>
        <v>-75151</v>
      </c>
      <c r="K37" s="336">
        <v>-12838</v>
      </c>
      <c r="L37" s="98">
        <v>-11048</v>
      </c>
      <c r="M37" s="98">
        <v>-11916</v>
      </c>
      <c r="N37" s="117">
        <v>-18804</v>
      </c>
      <c r="O37" s="286">
        <f>+N37+M37+L37+K37</f>
        <v>-54606</v>
      </c>
      <c r="Q37" s="336">
        <v>-2371</v>
      </c>
      <c r="R37" s="98">
        <v>-4083</v>
      </c>
      <c r="S37" s="98">
        <v>-7139</v>
      </c>
      <c r="T37" s="117">
        <v>-16739</v>
      </c>
      <c r="U37" s="286">
        <f>+T37+S37+R37+Q37</f>
        <v>-30332</v>
      </c>
      <c r="W37" s="336">
        <v>-6996</v>
      </c>
      <c r="X37" s="98">
        <v>-5370</v>
      </c>
      <c r="Y37" s="98">
        <v>-2148</v>
      </c>
      <c r="Z37" s="117">
        <v>-2942</v>
      </c>
      <c r="AA37" s="286">
        <f>+Z37+Y37+X37+W37</f>
        <v>-17456</v>
      </c>
    </row>
    <row r="38" spans="1:27" ht="12.75">
      <c r="A38" s="78"/>
      <c r="B38" s="29"/>
      <c r="C38" s="285"/>
      <c r="E38" s="331"/>
      <c r="F38" s="97"/>
      <c r="G38" s="97"/>
      <c r="H38" s="114"/>
      <c r="I38" s="285"/>
      <c r="K38" s="331"/>
      <c r="L38" s="97"/>
      <c r="M38" s="97"/>
      <c r="N38" s="114"/>
      <c r="O38" s="285"/>
      <c r="Q38" s="331"/>
      <c r="R38" s="97"/>
      <c r="S38" s="97"/>
      <c r="T38" s="114"/>
      <c r="U38" s="285"/>
      <c r="W38" s="331"/>
      <c r="X38" s="97"/>
      <c r="Y38" s="97"/>
      <c r="Z38" s="114"/>
      <c r="AA38" s="285"/>
    </row>
    <row r="39" spans="1:27" s="8" customFormat="1" ht="13.5" thickBot="1">
      <c r="A39" s="80" t="s">
        <v>268</v>
      </c>
      <c r="B39" s="55"/>
      <c r="C39" s="398">
        <f>SUM(C35:C37)</f>
        <v>79960</v>
      </c>
      <c r="E39" s="338">
        <f>SUM(E35:E37)</f>
        <v>74907</v>
      </c>
      <c r="F39" s="227">
        <f>SUM(F35:F37)</f>
        <v>73381</v>
      </c>
      <c r="G39" s="227">
        <f>SUM(G35:G37)</f>
        <v>76963</v>
      </c>
      <c r="H39" s="322">
        <f>SUM(H35:H37)</f>
        <v>91191</v>
      </c>
      <c r="I39" s="287">
        <f>SUM(I35:I37)</f>
        <v>316437</v>
      </c>
      <c r="K39" s="338">
        <f>SUM(K35:K37)</f>
        <v>51349</v>
      </c>
      <c r="L39" s="227">
        <f>SUM(L35:L37)</f>
        <v>44192</v>
      </c>
      <c r="M39" s="227">
        <f>SUM(M35:M37)</f>
        <v>47665</v>
      </c>
      <c r="N39" s="322">
        <f>SUM(N35:N37)</f>
        <v>75216</v>
      </c>
      <c r="O39" s="287">
        <f>SUM(O35:O37)</f>
        <v>218402</v>
      </c>
      <c r="Q39" s="338">
        <f>SUM(Q35:Q37)</f>
        <v>7508</v>
      </c>
      <c r="R39" s="227">
        <f>SUM(R35:R37)</f>
        <v>12928</v>
      </c>
      <c r="S39" s="227">
        <f>SUM(S35:S37)</f>
        <v>22606</v>
      </c>
      <c r="T39" s="322">
        <f>SUM(T35:T37)</f>
        <v>53005</v>
      </c>
      <c r="U39" s="287">
        <f>SUM(U35:U37)</f>
        <v>96037</v>
      </c>
      <c r="W39" s="338">
        <f>SUM(W35:W37)</f>
        <v>18712</v>
      </c>
      <c r="X39" s="227">
        <f>SUM(X35:X37)</f>
        <v>14474</v>
      </c>
      <c r="Y39" s="227">
        <f>SUM(Y35:Y37)</f>
        <v>5782</v>
      </c>
      <c r="Z39" s="322">
        <f>SUM(Z35:Z37)</f>
        <v>7929</v>
      </c>
      <c r="AA39" s="287">
        <f>SUM(AA35:AA37)</f>
        <v>46897</v>
      </c>
    </row>
    <row r="40" spans="1:27" ht="13.5" thickTop="1">
      <c r="A40" s="78"/>
      <c r="B40" s="29"/>
      <c r="C40" s="290"/>
      <c r="E40" s="332"/>
      <c r="F40" s="55"/>
      <c r="G40" s="55"/>
      <c r="H40" s="323"/>
      <c r="I40" s="288"/>
      <c r="K40" s="332"/>
      <c r="L40" s="55"/>
      <c r="M40" s="55"/>
      <c r="N40" s="323"/>
      <c r="O40" s="288"/>
      <c r="Q40" s="332"/>
      <c r="R40" s="55"/>
      <c r="S40" s="55"/>
      <c r="T40" s="323"/>
      <c r="U40" s="288"/>
      <c r="W40" s="332"/>
      <c r="X40" s="55"/>
      <c r="Y40" s="55"/>
      <c r="Z40" s="323"/>
      <c r="AA40" s="288"/>
    </row>
    <row r="41" spans="1:27" s="7" customFormat="1" ht="13.5" thickBot="1">
      <c r="A41" s="81" t="s">
        <v>40</v>
      </c>
      <c r="B41" s="65"/>
      <c r="C41" s="399">
        <f>C39/C45</f>
        <v>0.34722342846224663</v>
      </c>
      <c r="E41" s="339">
        <f>E39/E45</f>
        <v>0.3289506620117252</v>
      </c>
      <c r="F41" s="228">
        <f>F39/F45</f>
        <v>0.3209259405039929</v>
      </c>
      <c r="G41" s="228">
        <f>G39/G45</f>
        <v>0.33523828606524175</v>
      </c>
      <c r="H41" s="75">
        <f>H39/H45</f>
        <v>0.3969434082173654</v>
      </c>
      <c r="I41" s="289">
        <f>I39/I45</f>
        <v>1.3820502965557604</v>
      </c>
      <c r="K41" s="339">
        <f>K39/K45</f>
        <v>0.2291302252525613</v>
      </c>
      <c r="L41" s="228">
        <f>L39/L45</f>
        <v>0.1938211610322626</v>
      </c>
      <c r="M41" s="228">
        <f>M39/M45</f>
        <v>0.20921943789696387</v>
      </c>
      <c r="N41" s="75">
        <f>N39/N45</f>
        <v>0.33015393664324183</v>
      </c>
      <c r="O41" s="289">
        <f>O39/O45</f>
        <v>0.9619707887735865</v>
      </c>
      <c r="Q41" s="339">
        <f>Q39/Q45</f>
        <v>0.033585477904173135</v>
      </c>
      <c r="R41" s="228">
        <f>R39/R45</f>
        <v>0.05798375486075915</v>
      </c>
      <c r="S41" s="228">
        <f>S39/S45</f>
        <v>0.1016274051429599</v>
      </c>
      <c r="T41" s="75">
        <f>T39/T45</f>
        <v>0.2377662843326799</v>
      </c>
      <c r="U41" s="289">
        <f>U39/U45</f>
        <v>0.4306727116994704</v>
      </c>
      <c r="W41" s="339">
        <f>W39/W45</f>
        <v>0.08260821579144868</v>
      </c>
      <c r="X41" s="228">
        <f>X39/X45</f>
        <v>0.06384761971980096</v>
      </c>
      <c r="Y41" s="228">
        <f>Y39/Y45</f>
        <v>0.025627274298707113</v>
      </c>
      <c r="Z41" s="75">
        <f>Z39/Z45</f>
        <v>0.03520291959136376</v>
      </c>
      <c r="AA41" s="289">
        <f>AA39/AA45</f>
        <v>0.20744459680629893</v>
      </c>
    </row>
    <row r="42" spans="1:27" ht="13.5" thickTop="1">
      <c r="A42" s="78"/>
      <c r="B42" s="4"/>
      <c r="C42" s="400"/>
      <c r="E42" s="333"/>
      <c r="F42" s="56"/>
      <c r="G42" s="56"/>
      <c r="H42" s="216"/>
      <c r="I42" s="288"/>
      <c r="K42" s="333"/>
      <c r="L42" s="56"/>
      <c r="M42" s="56"/>
      <c r="N42" s="216"/>
      <c r="O42" s="288"/>
      <c r="Q42" s="333"/>
      <c r="R42" s="56"/>
      <c r="S42" s="56"/>
      <c r="T42" s="216"/>
      <c r="U42" s="288"/>
      <c r="W42" s="333"/>
      <c r="X42" s="56"/>
      <c r="Y42" s="56"/>
      <c r="Z42" s="216"/>
      <c r="AA42" s="288"/>
    </row>
    <row r="43" spans="1:27" s="7" customFormat="1" ht="13.5" thickBot="1">
      <c r="A43" s="82" t="s">
        <v>41</v>
      </c>
      <c r="B43" s="66"/>
      <c r="C43" s="399">
        <f>C39/C47</f>
        <v>0.3238230231851777</v>
      </c>
      <c r="E43" s="339">
        <f>E39/E47</f>
        <v>0.3005030649250618</v>
      </c>
      <c r="F43" s="228">
        <f>F39/F47</f>
        <v>0.2931604810035556</v>
      </c>
      <c r="G43" s="228">
        <f>G39/G47</f>
        <v>0.30851592627334024</v>
      </c>
      <c r="H43" s="75">
        <f>H39/H47</f>
        <v>0.3663451456486194</v>
      </c>
      <c r="I43" s="289">
        <f>I39/I47</f>
        <v>1.2782957510927262</v>
      </c>
      <c r="K43" s="339">
        <f>K39/K47</f>
        <v>0.21524112925198582</v>
      </c>
      <c r="L43" s="228">
        <f>L39/L47</f>
        <v>0.17633984685184373</v>
      </c>
      <c r="M43" s="228">
        <f>M39/M47</f>
        <v>0.19216271241105445</v>
      </c>
      <c r="N43" s="75">
        <f>N39/N47</f>
        <v>0.2976800145642211</v>
      </c>
      <c r="O43" s="289">
        <f>O39/O47</f>
        <v>0.8843009672965498</v>
      </c>
      <c r="Q43" s="339">
        <f>Q39/Q47</f>
        <v>0.03309063342912046</v>
      </c>
      <c r="R43" s="228">
        <f>R39/R47</f>
        <v>0.05697187102005562</v>
      </c>
      <c r="S43" s="228">
        <f>S39/S47</f>
        <v>0.09900452409419576</v>
      </c>
      <c r="T43" s="75">
        <f>T39/T47</f>
        <v>0.221154568288592</v>
      </c>
      <c r="U43" s="289">
        <f>U39/U47</f>
        <v>0.415198180749144</v>
      </c>
      <c r="W43" s="339">
        <f>W39/W47</f>
        <v>0.07901893549095454</v>
      </c>
      <c r="X43" s="228">
        <f>X39/X47</f>
        <v>0.0633299642527423</v>
      </c>
      <c r="Y43" s="228">
        <f>Y39/Y47</f>
        <v>0.025458356082354392</v>
      </c>
      <c r="Z43" s="75">
        <f>Z39/Z47</f>
        <v>0.03472711903750389</v>
      </c>
      <c r="AA43" s="289">
        <f>AA39/AA47</f>
        <v>0.20429971683729034</v>
      </c>
    </row>
    <row r="44" spans="1:27" ht="13.5" customHeight="1" thickTop="1">
      <c r="A44" s="78"/>
      <c r="B44" s="29"/>
      <c r="C44" s="290"/>
      <c r="E44" s="332"/>
      <c r="F44" s="32"/>
      <c r="G44" s="32"/>
      <c r="H44" s="89"/>
      <c r="I44" s="290"/>
      <c r="K44" s="332"/>
      <c r="L44" s="32"/>
      <c r="M44" s="32"/>
      <c r="N44" s="89"/>
      <c r="O44" s="290"/>
      <c r="Q44" s="332"/>
      <c r="R44" s="32"/>
      <c r="S44" s="32"/>
      <c r="T44" s="89"/>
      <c r="U44" s="290"/>
      <c r="W44" s="332"/>
      <c r="X44" s="32"/>
      <c r="Y44" s="32"/>
      <c r="Z44" s="89"/>
      <c r="AA44" s="290"/>
    </row>
    <row r="45" spans="1:27" ht="13.5" customHeight="1" thickBot="1">
      <c r="A45" s="79" t="s">
        <v>70</v>
      </c>
      <c r="B45" s="56"/>
      <c r="C45" s="398">
        <f>'GAAP Cons Stmt of Income'!C45</f>
        <v>230284</v>
      </c>
      <c r="E45" s="338">
        <v>227715</v>
      </c>
      <c r="F45" s="227">
        <v>228654</v>
      </c>
      <c r="G45" s="227">
        <v>229577</v>
      </c>
      <c r="H45" s="322">
        <f>'GAAP Cons Stmt of Income'!J45</f>
        <v>229733</v>
      </c>
      <c r="I45" s="287">
        <f>'GAAP Cons Stmt of Income'!K45</f>
        <v>228962</v>
      </c>
      <c r="K45" s="338">
        <v>224104</v>
      </c>
      <c r="L45" s="227">
        <v>228004</v>
      </c>
      <c r="M45" s="227">
        <v>227823</v>
      </c>
      <c r="N45" s="322">
        <v>227821</v>
      </c>
      <c r="O45" s="287">
        <v>227036</v>
      </c>
      <c r="Q45" s="338">
        <v>223549</v>
      </c>
      <c r="R45" s="227">
        <v>222959</v>
      </c>
      <c r="S45" s="227">
        <v>222440</v>
      </c>
      <c r="T45" s="322">
        <v>222929</v>
      </c>
      <c r="U45" s="287">
        <v>222993</v>
      </c>
      <c r="W45" s="338">
        <v>226515</v>
      </c>
      <c r="X45" s="227">
        <v>226696</v>
      </c>
      <c r="Y45" s="227">
        <v>225619</v>
      </c>
      <c r="Z45" s="322">
        <v>225237</v>
      </c>
      <c r="AA45" s="287">
        <v>226070</v>
      </c>
    </row>
    <row r="46" spans="1:27" ht="13.5" thickTop="1">
      <c r="A46" s="78"/>
      <c r="B46" s="29"/>
      <c r="C46" s="285"/>
      <c r="E46" s="331"/>
      <c r="F46" s="115"/>
      <c r="G46" s="115"/>
      <c r="H46" s="116"/>
      <c r="I46" s="284"/>
      <c r="K46" s="331"/>
      <c r="L46" s="115"/>
      <c r="M46" s="115"/>
      <c r="N46" s="116"/>
      <c r="O46" s="284"/>
      <c r="Q46" s="331"/>
      <c r="R46" s="115"/>
      <c r="S46" s="115"/>
      <c r="T46" s="116"/>
      <c r="U46" s="284"/>
      <c r="W46" s="331"/>
      <c r="X46" s="115"/>
      <c r="Y46" s="115"/>
      <c r="Z46" s="116"/>
      <c r="AA46" s="284"/>
    </row>
    <row r="47" spans="1:27" ht="13.5" customHeight="1" thickBot="1">
      <c r="A47" s="79" t="s">
        <v>63</v>
      </c>
      <c r="B47" s="56"/>
      <c r="C47" s="398">
        <v>246925</v>
      </c>
      <c r="E47" s="338">
        <v>249272</v>
      </c>
      <c r="F47" s="227">
        <v>250310</v>
      </c>
      <c r="G47" s="227">
        <v>249462</v>
      </c>
      <c r="H47" s="322">
        <f>'GAAP Cons Stmt of Income'!J47</f>
        <v>248921</v>
      </c>
      <c r="I47" s="287">
        <f>'GAAP Cons Stmt of Income'!K47</f>
        <v>247546</v>
      </c>
      <c r="K47" s="338">
        <v>238565</v>
      </c>
      <c r="L47" s="227">
        <v>250607</v>
      </c>
      <c r="M47" s="227">
        <v>248045</v>
      </c>
      <c r="N47" s="322">
        <v>252674</v>
      </c>
      <c r="O47" s="287">
        <v>246977</v>
      </c>
      <c r="Q47" s="338">
        <v>226892</v>
      </c>
      <c r="R47" s="227">
        <v>226919</v>
      </c>
      <c r="S47" s="227">
        <v>228333</v>
      </c>
      <c r="T47" s="322">
        <v>239674</v>
      </c>
      <c r="U47" s="287">
        <v>231304</v>
      </c>
      <c r="W47" s="338">
        <v>236804</v>
      </c>
      <c r="X47" s="227">
        <v>228549</v>
      </c>
      <c r="Y47" s="227">
        <v>227116</v>
      </c>
      <c r="Z47" s="322">
        <v>228323</v>
      </c>
      <c r="AA47" s="287">
        <v>229550</v>
      </c>
    </row>
    <row r="48" spans="1:27" ht="14.25" thickBot="1" thickTop="1">
      <c r="A48" s="83"/>
      <c r="B48" s="4"/>
      <c r="C48" s="401"/>
      <c r="E48" s="334"/>
      <c r="F48" s="226"/>
      <c r="G48" s="226"/>
      <c r="H48" s="324"/>
      <c r="I48" s="291"/>
      <c r="K48" s="334"/>
      <c r="L48" s="226"/>
      <c r="M48" s="226"/>
      <c r="N48" s="324"/>
      <c r="O48" s="291"/>
      <c r="Q48" s="334"/>
      <c r="R48" s="226"/>
      <c r="S48" s="226"/>
      <c r="T48" s="324"/>
      <c r="U48" s="291"/>
      <c r="W48" s="334"/>
      <c r="X48" s="226"/>
      <c r="Y48" s="226"/>
      <c r="Z48" s="324"/>
      <c r="AA48" s="291"/>
    </row>
    <row r="49" spans="1:27" ht="12.75">
      <c r="A49" s="26"/>
      <c r="B49" s="26"/>
      <c r="C49" s="32"/>
      <c r="E49" s="32"/>
      <c r="F49" s="32"/>
      <c r="G49" s="32"/>
      <c r="H49" s="32"/>
      <c r="I49" s="31"/>
      <c r="K49" s="32"/>
      <c r="L49" s="32"/>
      <c r="M49" s="32"/>
      <c r="N49" s="32"/>
      <c r="O49" s="31"/>
      <c r="Q49" s="32"/>
      <c r="R49" s="32"/>
      <c r="S49" s="32"/>
      <c r="T49" s="32"/>
      <c r="U49" s="31"/>
      <c r="W49" s="32"/>
      <c r="X49" s="32"/>
      <c r="Y49" s="32"/>
      <c r="Z49" s="32"/>
      <c r="AA49" s="31"/>
    </row>
    <row r="50" spans="1:16" s="360" customFormat="1" ht="157.5" customHeight="1">
      <c r="A50" s="419" t="s">
        <v>275</v>
      </c>
      <c r="B50" s="419"/>
      <c r="C50" s="389"/>
      <c r="D50" s="359"/>
      <c r="E50" s="359"/>
      <c r="F50" s="359"/>
      <c r="G50" s="359"/>
      <c r="H50" s="359"/>
      <c r="I50" s="359"/>
      <c r="J50" s="359"/>
      <c r="K50" s="359"/>
      <c r="L50" s="359"/>
      <c r="M50" s="359"/>
      <c r="N50" s="359"/>
      <c r="O50" s="359"/>
      <c r="P50" s="359"/>
    </row>
    <row r="51" spans="1:3" ht="105.75" customHeight="1">
      <c r="A51" s="419" t="s">
        <v>276</v>
      </c>
      <c r="B51" s="419"/>
      <c r="C51" s="389"/>
    </row>
    <row r="52" spans="1:3" ht="9" customHeight="1">
      <c r="A52" s="389"/>
      <c r="B52" s="389"/>
      <c r="C52" s="389"/>
    </row>
    <row r="53" spans="1:3" ht="148.5" customHeight="1">
      <c r="A53" s="421" t="s">
        <v>206</v>
      </c>
      <c r="B53" s="421"/>
      <c r="C53" s="389"/>
    </row>
    <row r="54" spans="1:3" ht="6.75" customHeight="1">
      <c r="A54" s="389"/>
      <c r="B54" s="389"/>
      <c r="C54" s="389"/>
    </row>
    <row r="55" spans="1:27" s="70" customFormat="1" ht="42.75" customHeight="1">
      <c r="A55" s="422" t="s">
        <v>270</v>
      </c>
      <c r="B55" s="422"/>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row>
    <row r="56" spans="1:29" s="70" customFormat="1" ht="6.75" customHeight="1">
      <c r="A56" s="199"/>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C56" s="87"/>
    </row>
    <row r="57" spans="1:29" s="70" customFormat="1" ht="25.5" customHeight="1">
      <c r="A57" s="420" t="s">
        <v>271</v>
      </c>
      <c r="B57" s="420"/>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C57" s="87"/>
    </row>
    <row r="58" spans="1:29" s="70" customFormat="1" ht="9" customHeight="1">
      <c r="A58" s="199"/>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C58" s="87"/>
    </row>
    <row r="59" spans="1:29" s="70" customFormat="1" ht="12.75">
      <c r="A59" s="420" t="s">
        <v>261</v>
      </c>
      <c r="B59" s="420"/>
      <c r="C59" s="420"/>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C59" s="87"/>
    </row>
    <row r="60" spans="1:27" ht="12.75">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row>
    <row r="64" ht="13.5" customHeight="1"/>
    <row r="65" ht="14.25" customHeight="1"/>
    <row r="66" ht="11.25" customHeight="1"/>
    <row r="67" ht="15" customHeight="1"/>
    <row r="68" ht="15" customHeight="1"/>
    <row r="69" ht="15.75" customHeight="1"/>
    <row r="70" ht="16.5" customHeight="1"/>
    <row r="71" ht="30.75" customHeight="1"/>
    <row r="72" ht="27.75" customHeight="1"/>
    <row r="73" ht="21" customHeight="1"/>
    <row r="74" ht="38.25" customHeight="1"/>
  </sheetData>
  <mergeCells count="6">
    <mergeCell ref="A50:B50"/>
    <mergeCell ref="A59:C59"/>
    <mergeCell ref="A51:B51"/>
    <mergeCell ref="A53:B53"/>
    <mergeCell ref="A55:B55"/>
    <mergeCell ref="A57:B57"/>
  </mergeCells>
  <printOptions/>
  <pageMargins left="0.25" right="0.25" top="0.5" bottom="0.5" header="0.25" footer="0.25"/>
  <pageSetup horizontalDpi="600" verticalDpi="600" orientation="portrait" scale="57" r:id="rId1"/>
  <colBreaks count="4" manualBreakCount="4">
    <brk id="3" max="57" man="1"/>
    <brk id="9" max="57" man="1"/>
    <brk id="15" max="57" man="1"/>
    <brk id="21" max="71" man="1"/>
  </colBreaks>
</worksheet>
</file>

<file path=xl/worksheets/sheet5.xml><?xml version="1.0" encoding="utf-8"?>
<worksheet xmlns="http://schemas.openxmlformats.org/spreadsheetml/2006/main" xmlns:r="http://schemas.openxmlformats.org/officeDocument/2006/relationships">
  <dimension ref="A1:AA101"/>
  <sheetViews>
    <sheetView view="pageBreakPreview" zoomScale="60" workbookViewId="0" topLeftCell="A1">
      <selection activeCell="A2" sqref="A2"/>
    </sheetView>
  </sheetViews>
  <sheetFormatPr defaultColWidth="13.7109375" defaultRowHeight="12.75" outlineLevelRow="1"/>
  <cols>
    <col min="1" max="1" width="55.8515625" style="2" customWidth="1"/>
    <col min="2" max="2" width="3.421875" style="2" customWidth="1"/>
    <col min="3" max="3" width="13.7109375" style="24" customWidth="1"/>
    <col min="4" max="4" width="3.421875" style="2" customWidth="1"/>
    <col min="5" max="5" width="13.7109375" style="29" customWidth="1"/>
    <col min="6" max="9" width="13.7109375" style="24" customWidth="1"/>
    <col min="10" max="10" width="3.140625" style="64" customWidth="1"/>
    <col min="11" max="11" width="13.7109375" style="29" customWidth="1"/>
    <col min="12" max="14" width="13.7109375" style="24" customWidth="1"/>
    <col min="15" max="15" width="14.8515625" style="64" bestFit="1" customWidth="1"/>
    <col min="16" max="16" width="3.421875" style="64" customWidth="1"/>
    <col min="17" max="17" width="13.7109375" style="68" customWidth="1"/>
    <col min="18" max="20" width="13.7109375" style="24" customWidth="1"/>
    <col min="21" max="21" width="14.8515625" style="64" bestFit="1" customWidth="1"/>
    <col min="22" max="22" width="3.421875" style="2" customWidth="1"/>
    <col min="23" max="23" width="13.7109375" style="68" customWidth="1"/>
    <col min="24" max="24" width="14.140625" style="9" customWidth="1"/>
    <col min="25" max="25" width="14.8515625" style="68" customWidth="1"/>
    <col min="26" max="26" width="13.7109375" style="68" customWidth="1"/>
    <col min="27" max="27" width="14.8515625" style="64" customWidth="1"/>
    <col min="28" max="16384" width="13.7109375" style="3" customWidth="1"/>
  </cols>
  <sheetData>
    <row r="1" spans="1:27" ht="20.25">
      <c r="A1" s="85" t="s">
        <v>0</v>
      </c>
      <c r="J1" s="24"/>
      <c r="O1" s="24"/>
      <c r="P1" s="24"/>
      <c r="Q1" s="50"/>
      <c r="U1" s="24"/>
      <c r="V1" s="85"/>
      <c r="W1" s="50"/>
      <c r="X1" s="50"/>
      <c r="Y1" s="50"/>
      <c r="Z1" s="50"/>
      <c r="AA1" s="24"/>
    </row>
    <row r="2" spans="1:27" ht="60.75">
      <c r="A2" s="414" t="s">
        <v>274</v>
      </c>
      <c r="J2" s="24"/>
      <c r="O2" s="24"/>
      <c r="P2" s="24"/>
      <c r="Q2" s="50"/>
      <c r="U2" s="24"/>
      <c r="V2" s="85"/>
      <c r="W2" s="50"/>
      <c r="X2" s="50"/>
      <c r="Y2" s="50"/>
      <c r="Z2" s="50"/>
      <c r="AA2" s="24"/>
    </row>
    <row r="3" spans="1:27" ht="20.25">
      <c r="A3" s="85" t="s">
        <v>153</v>
      </c>
      <c r="J3" s="24"/>
      <c r="O3" s="24"/>
      <c r="P3" s="24"/>
      <c r="Q3" s="50"/>
      <c r="U3" s="24"/>
      <c r="V3" s="85"/>
      <c r="W3" s="50"/>
      <c r="X3" s="50"/>
      <c r="Y3" s="50"/>
      <c r="Z3" s="50"/>
      <c r="AA3" s="24"/>
    </row>
    <row r="4" spans="1:27" ht="13.5" thickBot="1">
      <c r="A4" s="34"/>
      <c r="J4" s="24"/>
      <c r="O4" s="24"/>
      <c r="P4" s="24"/>
      <c r="Q4" s="50"/>
      <c r="U4" s="24"/>
      <c r="V4" s="34"/>
      <c r="W4" s="50"/>
      <c r="X4" s="50"/>
      <c r="Y4" s="50"/>
      <c r="Z4" s="50"/>
      <c r="AA4" s="51"/>
    </row>
    <row r="5" spans="1:27" ht="12.75">
      <c r="A5" s="29"/>
      <c r="C5" s="278" t="s">
        <v>35</v>
      </c>
      <c r="E5" s="369" t="s">
        <v>35</v>
      </c>
      <c r="F5" s="225" t="s">
        <v>36</v>
      </c>
      <c r="G5" s="225" t="s">
        <v>37</v>
      </c>
      <c r="H5" s="72" t="s">
        <v>38</v>
      </c>
      <c r="I5" s="278"/>
      <c r="J5" s="52"/>
      <c r="K5" s="369" t="s">
        <v>35</v>
      </c>
      <c r="L5" s="225" t="s">
        <v>36</v>
      </c>
      <c r="M5" s="225" t="s">
        <v>37</v>
      </c>
      <c r="N5" s="72" t="s">
        <v>38</v>
      </c>
      <c r="O5" s="278"/>
      <c r="P5" s="52"/>
      <c r="Q5" s="374" t="s">
        <v>35</v>
      </c>
      <c r="R5" s="225" t="s">
        <v>36</v>
      </c>
      <c r="S5" s="225" t="s">
        <v>37</v>
      </c>
      <c r="T5" s="72" t="s">
        <v>38</v>
      </c>
      <c r="U5" s="72"/>
      <c r="V5" s="29"/>
      <c r="W5" s="325" t="s">
        <v>35</v>
      </c>
      <c r="X5" s="225" t="s">
        <v>36</v>
      </c>
      <c r="Y5" s="225" t="s">
        <v>37</v>
      </c>
      <c r="Z5" s="72" t="s">
        <v>38</v>
      </c>
      <c r="AA5" s="278"/>
    </row>
    <row r="6" spans="1:27" ht="12.75">
      <c r="A6" s="29"/>
      <c r="C6" s="279" t="s">
        <v>2</v>
      </c>
      <c r="E6" s="370" t="s">
        <v>2</v>
      </c>
      <c r="F6" s="52" t="s">
        <v>3</v>
      </c>
      <c r="G6" s="52" t="s">
        <v>4</v>
      </c>
      <c r="H6" s="73" t="s">
        <v>1</v>
      </c>
      <c r="I6" s="279" t="s">
        <v>42</v>
      </c>
      <c r="J6" s="52"/>
      <c r="K6" s="370" t="s">
        <v>2</v>
      </c>
      <c r="L6" s="52" t="s">
        <v>3</v>
      </c>
      <c r="M6" s="52" t="s">
        <v>4</v>
      </c>
      <c r="N6" s="73" t="s">
        <v>1</v>
      </c>
      <c r="O6" s="279" t="s">
        <v>42</v>
      </c>
      <c r="P6" s="52"/>
      <c r="Q6" s="375" t="s">
        <v>2</v>
      </c>
      <c r="R6" s="52" t="s">
        <v>3</v>
      </c>
      <c r="S6" s="52" t="s">
        <v>4</v>
      </c>
      <c r="T6" s="73" t="s">
        <v>1</v>
      </c>
      <c r="U6" s="73" t="s">
        <v>42</v>
      </c>
      <c r="V6" s="29"/>
      <c r="W6" s="375" t="s">
        <v>2</v>
      </c>
      <c r="X6" s="51" t="s">
        <v>3</v>
      </c>
      <c r="Y6" s="51" t="s">
        <v>4</v>
      </c>
      <c r="Z6" s="73" t="s">
        <v>1</v>
      </c>
      <c r="AA6" s="279" t="s">
        <v>42</v>
      </c>
    </row>
    <row r="7" spans="1:27" s="62" customFormat="1" ht="12.75">
      <c r="A7" s="186"/>
      <c r="B7" s="91"/>
      <c r="C7" s="280">
        <v>2006</v>
      </c>
      <c r="D7" s="91"/>
      <c r="E7" s="361">
        <v>2005</v>
      </c>
      <c r="F7" s="185">
        <v>2005</v>
      </c>
      <c r="G7" s="185">
        <v>2005</v>
      </c>
      <c r="H7" s="299">
        <v>2006</v>
      </c>
      <c r="I7" s="280">
        <v>2006</v>
      </c>
      <c r="J7" s="182"/>
      <c r="K7" s="373">
        <v>2004</v>
      </c>
      <c r="L7" s="185">
        <v>2004</v>
      </c>
      <c r="M7" s="185">
        <v>2004</v>
      </c>
      <c r="N7" s="299">
        <v>2005</v>
      </c>
      <c r="O7" s="315">
        <v>2005</v>
      </c>
      <c r="P7" s="67"/>
      <c r="Q7" s="376">
        <v>2003</v>
      </c>
      <c r="R7" s="185">
        <v>2003</v>
      </c>
      <c r="S7" s="185">
        <v>2003</v>
      </c>
      <c r="T7" s="299">
        <v>2004</v>
      </c>
      <c r="U7" s="88">
        <v>2006</v>
      </c>
      <c r="V7" s="186"/>
      <c r="W7" s="376">
        <v>2002</v>
      </c>
      <c r="X7" s="181">
        <v>2002</v>
      </c>
      <c r="Y7" s="181">
        <v>2002</v>
      </c>
      <c r="Z7" s="306">
        <v>2003</v>
      </c>
      <c r="AA7" s="308">
        <v>2003</v>
      </c>
    </row>
    <row r="8" spans="1:27" ht="12.75">
      <c r="A8" s="29"/>
      <c r="C8" s="281"/>
      <c r="E8" s="371"/>
      <c r="H8" s="74"/>
      <c r="I8" s="281"/>
      <c r="J8" s="183"/>
      <c r="K8" s="371"/>
      <c r="N8" s="74"/>
      <c r="O8" s="316"/>
      <c r="P8" s="69"/>
      <c r="Q8" s="377"/>
      <c r="T8" s="74"/>
      <c r="U8" s="76"/>
      <c r="V8" s="29"/>
      <c r="W8" s="377"/>
      <c r="X8" s="54"/>
      <c r="Y8" s="54"/>
      <c r="Z8" s="307"/>
      <c r="AA8" s="309"/>
    </row>
    <row r="9" spans="1:27" ht="12.75">
      <c r="A9" s="26" t="s">
        <v>211</v>
      </c>
      <c r="B9" s="202"/>
      <c r="C9" s="284">
        <f>+'GAAP Cons Stmt of Income'!C15</f>
        <v>47524</v>
      </c>
      <c r="D9" s="202"/>
      <c r="E9" s="330">
        <f>+'GAAP Cons Stmt of Income'!G15</f>
        <v>38693</v>
      </c>
      <c r="F9" s="115">
        <f>+'GAAP Cons Stmt of Income'!H15</f>
        <v>39847</v>
      </c>
      <c r="G9" s="115">
        <f>+'GAAP Cons Stmt of Income'!I15</f>
        <v>40762</v>
      </c>
      <c r="H9" s="116">
        <f>+'GAAP Cons Stmt of Income'!J15</f>
        <v>38520</v>
      </c>
      <c r="I9" s="284">
        <f>+'GAAP Cons Stmt of Income'!K15</f>
        <v>157822</v>
      </c>
      <c r="J9" s="32"/>
      <c r="K9" s="330">
        <f>+'GAAP Cons Stmt of Income'!M15</f>
        <v>37585</v>
      </c>
      <c r="L9" s="115">
        <f>+'GAAP Cons Stmt of Income'!N15</f>
        <v>36116</v>
      </c>
      <c r="M9" s="115">
        <f>+'GAAP Cons Stmt of Income'!O15</f>
        <v>39184</v>
      </c>
      <c r="N9" s="116">
        <f>+'GAAP Cons Stmt of Income'!P15</f>
        <v>39561</v>
      </c>
      <c r="O9" s="284">
        <f>+'GAAP Cons Stmt of Income'!Q15</f>
        <v>152456</v>
      </c>
      <c r="P9" s="55"/>
      <c r="Q9" s="330">
        <f>+'GAAP Cons Stmt of Income'!S15</f>
        <v>35047</v>
      </c>
      <c r="R9" s="115">
        <f>+'GAAP Cons Stmt of Income'!T15</f>
        <v>32455</v>
      </c>
      <c r="S9" s="115">
        <f>+'GAAP Cons Stmt of Income'!U15</f>
        <v>32690</v>
      </c>
      <c r="T9" s="116">
        <f>+'GAAP Cons Stmt of Income'!V15</f>
        <v>32535</v>
      </c>
      <c r="U9" s="116">
        <f>+'GAAP Cons Stmt of Income'!W15</f>
        <v>132727</v>
      </c>
      <c r="V9" s="26"/>
      <c r="W9" s="330">
        <f>+'GAAP Cons Stmt of Income'!Y15</f>
        <v>39845</v>
      </c>
      <c r="X9" s="115">
        <f>+'GAAP Cons Stmt of Income'!Z15</f>
        <v>33217</v>
      </c>
      <c r="Y9" s="115">
        <f>+'GAAP Cons Stmt of Income'!AA15</f>
        <v>30812</v>
      </c>
      <c r="Z9" s="116">
        <f>+'GAAP Cons Stmt of Income'!AB15</f>
        <v>31813</v>
      </c>
      <c r="AA9" s="284">
        <f>+'GAAP Cons Stmt of Income'!AC15</f>
        <v>135687</v>
      </c>
    </row>
    <row r="10" spans="1:27" ht="12.75">
      <c r="A10" s="191" t="s">
        <v>212</v>
      </c>
      <c r="B10" s="204"/>
      <c r="C10" s="284">
        <v>-944</v>
      </c>
      <c r="D10" s="204"/>
      <c r="E10" s="366">
        <v>0</v>
      </c>
      <c r="F10" s="203">
        <v>0</v>
      </c>
      <c r="G10" s="203">
        <v>0</v>
      </c>
      <c r="H10" s="302">
        <v>0</v>
      </c>
      <c r="I10" s="284">
        <f>SUM(E10:H10)</f>
        <v>0</v>
      </c>
      <c r="J10" s="97"/>
      <c r="K10" s="366">
        <v>0</v>
      </c>
      <c r="L10" s="203">
        <v>0</v>
      </c>
      <c r="M10" s="203">
        <v>0</v>
      </c>
      <c r="N10" s="302">
        <v>0</v>
      </c>
      <c r="O10" s="284">
        <f>SUM(K10:N10)</f>
        <v>0</v>
      </c>
      <c r="P10" s="115"/>
      <c r="Q10" s="366">
        <v>0</v>
      </c>
      <c r="R10" s="203">
        <v>0</v>
      </c>
      <c r="S10" s="203">
        <v>0</v>
      </c>
      <c r="T10" s="302">
        <v>0</v>
      </c>
      <c r="U10" s="116">
        <f>SUM(Q10:T10)</f>
        <v>0</v>
      </c>
      <c r="V10" s="191"/>
      <c r="W10" s="366">
        <v>0</v>
      </c>
      <c r="X10" s="203">
        <v>0</v>
      </c>
      <c r="Y10" s="203">
        <v>0</v>
      </c>
      <c r="Z10" s="302">
        <v>0</v>
      </c>
      <c r="AA10" s="310">
        <v>0</v>
      </c>
    </row>
    <row r="11" spans="1:27" ht="12.75">
      <c r="A11" s="191" t="s">
        <v>213</v>
      </c>
      <c r="B11" s="204"/>
      <c r="C11" s="407">
        <v>-1534</v>
      </c>
      <c r="D11" s="204"/>
      <c r="E11" s="365">
        <v>0</v>
      </c>
      <c r="F11" s="203">
        <v>0</v>
      </c>
      <c r="G11" s="203">
        <v>0</v>
      </c>
      <c r="H11" s="116">
        <v>-344</v>
      </c>
      <c r="I11" s="284">
        <f>SUM(E11:H11)</f>
        <v>-344</v>
      </c>
      <c r="J11" s="97"/>
      <c r="K11" s="365">
        <v>0</v>
      </c>
      <c r="L11" s="203">
        <v>0</v>
      </c>
      <c r="M11" s="203">
        <v>0</v>
      </c>
      <c r="N11" s="302">
        <v>0</v>
      </c>
      <c r="O11" s="284">
        <f>SUM(K11:N11)</f>
        <v>0</v>
      </c>
      <c r="P11" s="115"/>
      <c r="Q11" s="365">
        <v>0</v>
      </c>
      <c r="R11" s="203">
        <v>0</v>
      </c>
      <c r="S11" s="203">
        <v>0</v>
      </c>
      <c r="T11" s="302">
        <v>0</v>
      </c>
      <c r="U11" s="116">
        <f>SUM(Q11:T11)</f>
        <v>0</v>
      </c>
      <c r="V11" s="191"/>
      <c r="W11" s="365">
        <v>0</v>
      </c>
      <c r="X11" s="203">
        <v>0</v>
      </c>
      <c r="Y11" s="203">
        <v>0</v>
      </c>
      <c r="Z11" s="302">
        <v>0</v>
      </c>
      <c r="AA11" s="310">
        <v>0</v>
      </c>
    </row>
    <row r="12" spans="1:27" ht="13.5" thickBot="1">
      <c r="A12" s="26" t="s">
        <v>214</v>
      </c>
      <c r="B12" s="204"/>
      <c r="C12" s="311">
        <f>SUM(C9:C11)</f>
        <v>45046</v>
      </c>
      <c r="D12" s="204"/>
      <c r="E12" s="363">
        <f>SUM(E9:E11)</f>
        <v>38693</v>
      </c>
      <c r="F12" s="205">
        <f>SUM(F9:F11)</f>
        <v>39847</v>
      </c>
      <c r="G12" s="205">
        <f>SUM(G9:G11)</f>
        <v>40762</v>
      </c>
      <c r="H12" s="300">
        <f>SUM(H9:H11)</f>
        <v>38176</v>
      </c>
      <c r="I12" s="311">
        <f>SUM(I9:I11)</f>
        <v>157478</v>
      </c>
      <c r="J12" s="97"/>
      <c r="K12" s="363">
        <f>SUM(K9:K11)</f>
        <v>37585</v>
      </c>
      <c r="L12" s="205">
        <f>SUM(L9:L11)</f>
        <v>36116</v>
      </c>
      <c r="M12" s="205">
        <f>SUM(M9:M11)</f>
        <v>39184</v>
      </c>
      <c r="N12" s="300">
        <f>SUM(N9:N11)</f>
        <v>39561</v>
      </c>
      <c r="O12" s="311">
        <f>SUM(O9:O11)</f>
        <v>152456</v>
      </c>
      <c r="P12" s="115"/>
      <c r="Q12" s="363">
        <f>SUM(Q9:Q11)</f>
        <v>35047</v>
      </c>
      <c r="R12" s="205">
        <f>SUM(R9:R11)</f>
        <v>32455</v>
      </c>
      <c r="S12" s="205">
        <f>SUM(S9:S11)</f>
        <v>32690</v>
      </c>
      <c r="T12" s="300">
        <f>SUM(T9:T11)</f>
        <v>32535</v>
      </c>
      <c r="U12" s="300">
        <f>SUM(U9:U11)</f>
        <v>132727</v>
      </c>
      <c r="V12" s="26"/>
      <c r="W12" s="378">
        <f>SUM(W9:W11)</f>
        <v>39845</v>
      </c>
      <c r="X12" s="205">
        <f>SUM(X9:X11)</f>
        <v>33217</v>
      </c>
      <c r="Y12" s="205">
        <f>SUM(Y9:Y11)</f>
        <v>30812</v>
      </c>
      <c r="Z12" s="300">
        <f>SUM(Z9:Z11)</f>
        <v>31813</v>
      </c>
      <c r="AA12" s="311">
        <f>SUM(AA9:AA11)</f>
        <v>135687</v>
      </c>
    </row>
    <row r="13" spans="2:27" ht="12.75" thickTop="1">
      <c r="B13" s="202"/>
      <c r="C13" s="312"/>
      <c r="D13" s="202"/>
      <c r="E13" s="364"/>
      <c r="F13" s="206"/>
      <c r="G13" s="206"/>
      <c r="H13" s="301"/>
      <c r="I13" s="312"/>
      <c r="J13" s="207"/>
      <c r="K13" s="364"/>
      <c r="L13" s="206"/>
      <c r="M13" s="206"/>
      <c r="N13" s="301"/>
      <c r="O13" s="312"/>
      <c r="P13" s="207"/>
      <c r="Q13" s="364"/>
      <c r="R13" s="206"/>
      <c r="S13" s="206"/>
      <c r="T13" s="301"/>
      <c r="U13" s="301"/>
      <c r="W13" s="364"/>
      <c r="X13" s="206"/>
      <c r="Y13" s="206"/>
      <c r="Z13" s="301"/>
      <c r="AA13" s="312"/>
    </row>
    <row r="14" spans="1:27" ht="12.75">
      <c r="A14" s="26" t="s">
        <v>215</v>
      </c>
      <c r="B14" s="204"/>
      <c r="C14" s="284">
        <f>+'GAAP Cons Stmt of Income'!C13-'GAAP Cons Stmt of Income'!C15-'GAAP Cons Stmt of Income'!C16</f>
        <v>386079</v>
      </c>
      <c r="D14" s="204"/>
      <c r="E14" s="330">
        <f>+'GAAP Cons Stmt of Income'!G13-'GAAP Cons Stmt of Income'!G15-'GAAP Cons Stmt of Income'!G16</f>
        <v>311612</v>
      </c>
      <c r="F14" s="115">
        <f>+'GAAP Cons Stmt of Income'!H13-'GAAP Cons Stmt of Income'!H15-'GAAP Cons Stmt of Income'!H16</f>
        <v>328512</v>
      </c>
      <c r="G14" s="115">
        <f>+'GAAP Cons Stmt of Income'!I13-'GAAP Cons Stmt of Income'!I15-'GAAP Cons Stmt of Income'!I16</f>
        <v>335864</v>
      </c>
      <c r="H14" s="116">
        <f>+'GAAP Cons Stmt of Income'!J13-'GAAP Cons Stmt of Income'!J15-'GAAP Cons Stmt of Income'!J16</f>
        <v>376291</v>
      </c>
      <c r="I14" s="284">
        <f>+'GAAP Cons Stmt of Income'!K13-'GAAP Cons Stmt of Income'!K15-'GAAP Cons Stmt of Income'!K16</f>
        <v>1352279</v>
      </c>
      <c r="J14" s="97"/>
      <c r="K14" s="330">
        <f>+'GAAP Cons Stmt of Income'!M13-'GAAP Cons Stmt of Income'!M15-'GAAP Cons Stmt of Income'!M16</f>
        <v>256004</v>
      </c>
      <c r="L14" s="115">
        <f>+'GAAP Cons Stmt of Income'!N13-'GAAP Cons Stmt of Income'!N15-'GAAP Cons Stmt of Income'!N16</f>
        <v>239362</v>
      </c>
      <c r="M14" s="115">
        <f>+'GAAP Cons Stmt of Income'!O13-'GAAP Cons Stmt of Income'!O15-'GAAP Cons Stmt of Income'!O16</f>
        <v>256764</v>
      </c>
      <c r="N14" s="116">
        <f>+'GAAP Cons Stmt of Income'!P13-'GAAP Cons Stmt of Income'!P15-'GAAP Cons Stmt of Income'!P16</f>
        <v>312194</v>
      </c>
      <c r="O14" s="284">
        <f>+'GAAP Cons Stmt of Income'!Q13-'GAAP Cons Stmt of Income'!Q15-'GAAP Cons Stmt of Income'!Q16</f>
        <v>1064314</v>
      </c>
      <c r="P14" s="115"/>
      <c r="Q14" s="330">
        <f>+'GAAP Cons Stmt of Income'!S13-'GAAP Cons Stmt of Income'!S15-'GAAP Cons Stmt of Income'!S16</f>
        <v>172524</v>
      </c>
      <c r="R14" s="115">
        <f>+'GAAP Cons Stmt of Income'!T13-'GAAP Cons Stmt of Income'!T15-'GAAP Cons Stmt of Income'!T16</f>
        <v>175659</v>
      </c>
      <c r="S14" s="115">
        <f>+'GAAP Cons Stmt of Income'!U13-'GAAP Cons Stmt of Income'!U15-'GAAP Cons Stmt of Income'!U16</f>
        <v>197253</v>
      </c>
      <c r="T14" s="116">
        <f>+'GAAP Cons Stmt of Income'!V13-'GAAP Cons Stmt of Income'!V15-'GAAP Cons Stmt of Income'!V16</f>
        <v>258079</v>
      </c>
      <c r="U14" s="116">
        <f>+'GAAP Cons Stmt of Income'!W13-'GAAP Cons Stmt of Income'!W15-'GAAP Cons Stmt of Income'!W16</f>
        <v>803515</v>
      </c>
      <c r="V14" s="26"/>
      <c r="W14" s="330">
        <f>+'GAAP Cons Stmt of Income'!Y13-'GAAP Cons Stmt of Income'!Y15-'GAAP Cons Stmt of Income'!Y16</f>
        <v>187056</v>
      </c>
      <c r="X14" s="115">
        <f>+'GAAP Cons Stmt of Income'!Z13-'GAAP Cons Stmt of Income'!Z15-'GAAP Cons Stmt of Income'!Z16</f>
        <v>175835</v>
      </c>
      <c r="Y14" s="115">
        <f>+'GAAP Cons Stmt of Income'!AA13-'GAAP Cons Stmt of Income'!AA15-'GAAP Cons Stmt of Income'!AA16</f>
        <v>155509</v>
      </c>
      <c r="Z14" s="116">
        <f>+'GAAP Cons Stmt of Income'!AB13-'GAAP Cons Stmt of Income'!AB15-'GAAP Cons Stmt of Income'!AB16</f>
        <v>160735</v>
      </c>
      <c r="AA14" s="284">
        <f>+'GAAP Cons Stmt of Income'!AC13-'GAAP Cons Stmt of Income'!AC15-'GAAP Cons Stmt of Income'!AC16</f>
        <v>679135</v>
      </c>
    </row>
    <row r="15" spans="1:27" ht="12.75">
      <c r="A15" s="191" t="s">
        <v>212</v>
      </c>
      <c r="B15" s="204"/>
      <c r="C15" s="284">
        <v>944</v>
      </c>
      <c r="D15" s="204"/>
      <c r="E15" s="366">
        <v>0</v>
      </c>
      <c r="F15" s="203">
        <v>0</v>
      </c>
      <c r="G15" s="203">
        <v>0</v>
      </c>
      <c r="H15" s="302">
        <v>0</v>
      </c>
      <c r="I15" s="284">
        <f>SUM(E15:H15)</f>
        <v>0</v>
      </c>
      <c r="J15" s="97"/>
      <c r="K15" s="366">
        <v>0</v>
      </c>
      <c r="L15" s="203">
        <v>0</v>
      </c>
      <c r="M15" s="203">
        <v>0</v>
      </c>
      <c r="N15" s="302">
        <v>0</v>
      </c>
      <c r="O15" s="284">
        <f>SUM(K15:N15)</f>
        <v>0</v>
      </c>
      <c r="P15" s="115"/>
      <c r="Q15" s="366">
        <v>0</v>
      </c>
      <c r="R15" s="203">
        <v>0</v>
      </c>
      <c r="S15" s="203">
        <v>0</v>
      </c>
      <c r="T15" s="302">
        <v>0</v>
      </c>
      <c r="U15" s="116">
        <f>SUM(Q15:T15)</f>
        <v>0</v>
      </c>
      <c r="V15" s="191"/>
      <c r="W15" s="366">
        <v>0</v>
      </c>
      <c r="X15" s="203">
        <v>0</v>
      </c>
      <c r="Y15" s="203">
        <v>0</v>
      </c>
      <c r="Z15" s="302">
        <v>0</v>
      </c>
      <c r="AA15" s="310">
        <v>0</v>
      </c>
    </row>
    <row r="16" spans="1:27" ht="12.75">
      <c r="A16" s="191" t="s">
        <v>213</v>
      </c>
      <c r="B16" s="204"/>
      <c r="C16" s="407">
        <v>1534</v>
      </c>
      <c r="D16" s="204"/>
      <c r="E16" s="365">
        <v>0</v>
      </c>
      <c r="F16" s="203">
        <v>0</v>
      </c>
      <c r="G16" s="203">
        <v>0</v>
      </c>
      <c r="H16" s="116">
        <v>344</v>
      </c>
      <c r="I16" s="284">
        <f>SUM(E16:H16)</f>
        <v>344</v>
      </c>
      <c r="J16" s="97"/>
      <c r="K16" s="365">
        <v>0</v>
      </c>
      <c r="L16" s="203">
        <v>0</v>
      </c>
      <c r="M16" s="203">
        <v>0</v>
      </c>
      <c r="N16" s="302">
        <v>0</v>
      </c>
      <c r="O16" s="284">
        <f>SUM(K16:N16)</f>
        <v>0</v>
      </c>
      <c r="P16" s="115"/>
      <c r="Q16" s="365">
        <v>0</v>
      </c>
      <c r="R16" s="203">
        <v>0</v>
      </c>
      <c r="S16" s="203">
        <v>0</v>
      </c>
      <c r="T16" s="302">
        <v>0</v>
      </c>
      <c r="U16" s="116">
        <f>SUM(Q16:T16)</f>
        <v>0</v>
      </c>
      <c r="V16" s="191"/>
      <c r="W16" s="365">
        <v>0</v>
      </c>
      <c r="X16" s="203">
        <v>0</v>
      </c>
      <c r="Y16" s="203">
        <v>0</v>
      </c>
      <c r="Z16" s="302">
        <v>0</v>
      </c>
      <c r="AA16" s="310">
        <v>0</v>
      </c>
    </row>
    <row r="17" spans="1:27" ht="13.5" thickBot="1">
      <c r="A17" s="26" t="s">
        <v>216</v>
      </c>
      <c r="B17" s="204"/>
      <c r="C17" s="311">
        <f>SUM(C14:C16)</f>
        <v>388557</v>
      </c>
      <c r="D17" s="204"/>
      <c r="E17" s="363">
        <f>SUM(E14:E16)</f>
        <v>311612</v>
      </c>
      <c r="F17" s="205">
        <f>SUM(F14:F16)</f>
        <v>328512</v>
      </c>
      <c r="G17" s="205">
        <f>SUM(G14:G16)</f>
        <v>335864</v>
      </c>
      <c r="H17" s="300">
        <f>SUM(H14:H16)</f>
        <v>376635</v>
      </c>
      <c r="I17" s="311">
        <f>SUM(I14:I16)</f>
        <v>1352623</v>
      </c>
      <c r="J17" s="97"/>
      <c r="K17" s="363">
        <f>SUM(K14:K16)</f>
        <v>256004</v>
      </c>
      <c r="L17" s="205">
        <f>SUM(L14:L16)</f>
        <v>239362</v>
      </c>
      <c r="M17" s="205">
        <f>SUM(M14:M16)</f>
        <v>256764</v>
      </c>
      <c r="N17" s="300">
        <f>SUM(N14:N16)</f>
        <v>312194</v>
      </c>
      <c r="O17" s="311">
        <f>SUM(O14:O16)</f>
        <v>1064314</v>
      </c>
      <c r="P17" s="115"/>
      <c r="Q17" s="363">
        <f>SUM(Q14:Q16)</f>
        <v>172524</v>
      </c>
      <c r="R17" s="205">
        <f>SUM(R14:R16)</f>
        <v>175659</v>
      </c>
      <c r="S17" s="205">
        <f>SUM(S14:S16)</f>
        <v>197253</v>
      </c>
      <c r="T17" s="300">
        <f>SUM(T14:T16)</f>
        <v>258079</v>
      </c>
      <c r="U17" s="300">
        <f>SUM(U14:U16)</f>
        <v>803515</v>
      </c>
      <c r="V17" s="26"/>
      <c r="W17" s="378">
        <f>SUM(W14:W16)</f>
        <v>187056</v>
      </c>
      <c r="X17" s="205">
        <f>SUM(X14:X16)</f>
        <v>175835</v>
      </c>
      <c r="Y17" s="205">
        <f>SUM(Y14:Y16)</f>
        <v>155509</v>
      </c>
      <c r="Z17" s="300">
        <f>SUM(Z14:Z16)</f>
        <v>160735</v>
      </c>
      <c r="AA17" s="311">
        <f>SUM(AA14:AA16)</f>
        <v>679135</v>
      </c>
    </row>
    <row r="18" spans="2:27" ht="12.75" thickTop="1">
      <c r="B18" s="202"/>
      <c r="C18" s="312"/>
      <c r="D18" s="202"/>
      <c r="E18" s="364"/>
      <c r="F18" s="206"/>
      <c r="G18" s="206"/>
      <c r="H18" s="301"/>
      <c r="I18" s="312"/>
      <c r="J18" s="207"/>
      <c r="K18" s="364"/>
      <c r="L18" s="206"/>
      <c r="M18" s="206"/>
      <c r="N18" s="301"/>
      <c r="O18" s="312"/>
      <c r="P18" s="207"/>
      <c r="Q18" s="364"/>
      <c r="R18" s="206"/>
      <c r="S18" s="206"/>
      <c r="T18" s="301"/>
      <c r="U18" s="301"/>
      <c r="W18" s="364"/>
      <c r="X18" s="206"/>
      <c r="Y18" s="206"/>
      <c r="Z18" s="301"/>
      <c r="AA18" s="312"/>
    </row>
    <row r="19" spans="1:27" ht="12.75">
      <c r="A19" s="26" t="s">
        <v>217</v>
      </c>
      <c r="B19" s="204"/>
      <c r="C19" s="284">
        <f>+'GAAP Cons Stmt of Income'!C21</f>
        <v>170375</v>
      </c>
      <c r="D19" s="204"/>
      <c r="E19" s="330">
        <f>+'GAAP Cons Stmt of Income'!G21</f>
        <v>127397</v>
      </c>
      <c r="F19" s="115">
        <f>+'GAAP Cons Stmt of Income'!H21</f>
        <v>134019</v>
      </c>
      <c r="G19" s="115">
        <f>+'GAAP Cons Stmt of Income'!I21</f>
        <v>136349</v>
      </c>
      <c r="H19" s="116">
        <f>+'GAAP Cons Stmt of Income'!J21</f>
        <v>155987</v>
      </c>
      <c r="I19" s="284">
        <f>+'GAAP Cons Stmt of Income'!K21</f>
        <v>553752</v>
      </c>
      <c r="J19" s="97"/>
      <c r="K19" s="330">
        <f>+'GAAP Cons Stmt of Income'!M21</f>
        <v>109279</v>
      </c>
      <c r="L19" s="115">
        <f>+'GAAP Cons Stmt of Income'!N21</f>
        <v>105013</v>
      </c>
      <c r="M19" s="115">
        <f>+'GAAP Cons Stmt of Income'!O21</f>
        <v>113205</v>
      </c>
      <c r="N19" s="116">
        <f>+'GAAP Cons Stmt of Income'!P21</f>
        <v>134435</v>
      </c>
      <c r="O19" s="284">
        <f>+'GAAP Cons Stmt of Income'!Q21</f>
        <v>461932</v>
      </c>
      <c r="P19" s="115"/>
      <c r="Q19" s="330">
        <f>+'GAAP Cons Stmt of Income'!S21</f>
        <v>92354</v>
      </c>
      <c r="R19" s="115">
        <f>+'GAAP Cons Stmt of Income'!T21</f>
        <v>89864</v>
      </c>
      <c r="S19" s="115">
        <f>+'GAAP Cons Stmt of Income'!U21</f>
        <v>95364</v>
      </c>
      <c r="T19" s="116">
        <f>+'GAAP Cons Stmt of Income'!V21</f>
        <v>115652</v>
      </c>
      <c r="U19" s="116">
        <f>+'GAAP Cons Stmt of Income'!W21</f>
        <v>393234</v>
      </c>
      <c r="V19" s="26"/>
      <c r="W19" s="330">
        <f>+'GAAP Cons Stmt of Income'!Y21</f>
        <v>93654</v>
      </c>
      <c r="X19" s="115">
        <f>+'GAAP Cons Stmt of Income'!Z21</f>
        <v>88246</v>
      </c>
      <c r="Y19" s="115">
        <f>+'GAAP Cons Stmt of Income'!AA21</f>
        <v>88500</v>
      </c>
      <c r="Z19" s="116">
        <f>+'GAAP Cons Stmt of Income'!AB21</f>
        <v>87267</v>
      </c>
      <c r="AA19" s="284">
        <f>+'GAAP Cons Stmt of Income'!AC21</f>
        <v>357667</v>
      </c>
    </row>
    <row r="20" spans="1:27" ht="12.75">
      <c r="A20" s="191" t="s">
        <v>212</v>
      </c>
      <c r="B20" s="204"/>
      <c r="C20" s="407">
        <v>-9088</v>
      </c>
      <c r="D20" s="204"/>
      <c r="E20" s="365">
        <v>0</v>
      </c>
      <c r="F20" s="203">
        <v>0</v>
      </c>
      <c r="G20" s="203">
        <v>0</v>
      </c>
      <c r="H20" s="302">
        <v>0</v>
      </c>
      <c r="I20" s="284">
        <f>SUM(E20:H20)</f>
        <v>0</v>
      </c>
      <c r="J20" s="97"/>
      <c r="K20" s="365">
        <v>0</v>
      </c>
      <c r="L20" s="203">
        <v>0</v>
      </c>
      <c r="M20" s="203">
        <v>0</v>
      </c>
      <c r="N20" s="302">
        <v>0</v>
      </c>
      <c r="O20" s="284">
        <f>SUM(K20:N20)</f>
        <v>0</v>
      </c>
      <c r="P20" s="115"/>
      <c r="Q20" s="365">
        <v>0</v>
      </c>
      <c r="R20" s="203">
        <v>0</v>
      </c>
      <c r="S20" s="203">
        <v>0</v>
      </c>
      <c r="T20" s="302">
        <v>0</v>
      </c>
      <c r="U20" s="116">
        <f>SUM(Q20:T20)</f>
        <v>0</v>
      </c>
      <c r="V20" s="191"/>
      <c r="W20" s="365">
        <v>0</v>
      </c>
      <c r="X20" s="203">
        <v>0</v>
      </c>
      <c r="Y20" s="203">
        <v>0</v>
      </c>
      <c r="Z20" s="302">
        <v>0</v>
      </c>
      <c r="AA20" s="310">
        <v>0</v>
      </c>
    </row>
    <row r="21" spans="1:27" ht="13.5" thickBot="1">
      <c r="A21" s="26" t="s">
        <v>218</v>
      </c>
      <c r="B21" s="204"/>
      <c r="C21" s="311">
        <f>SUM(C19:C20)</f>
        <v>161287</v>
      </c>
      <c r="D21" s="204"/>
      <c r="E21" s="363">
        <f>SUM(E19:E20)</f>
        <v>127397</v>
      </c>
      <c r="F21" s="205">
        <f>SUM(F19:F20)</f>
        <v>134019</v>
      </c>
      <c r="G21" s="205">
        <f>SUM(G19:G20)</f>
        <v>136349</v>
      </c>
      <c r="H21" s="300">
        <f>SUM(H19:H20)</f>
        <v>155987</v>
      </c>
      <c r="I21" s="311">
        <f>SUM(I19:I20)</f>
        <v>553752</v>
      </c>
      <c r="J21" s="97"/>
      <c r="K21" s="363">
        <f>SUM(K19:K20)</f>
        <v>109279</v>
      </c>
      <c r="L21" s="205">
        <f>SUM(L19:L20)</f>
        <v>105013</v>
      </c>
      <c r="M21" s="205">
        <f>SUM(M19:M20)</f>
        <v>113205</v>
      </c>
      <c r="N21" s="300">
        <f>SUM(N19:N20)</f>
        <v>134435</v>
      </c>
      <c r="O21" s="311">
        <f>SUM(O19:O20)</f>
        <v>461932</v>
      </c>
      <c r="P21" s="115"/>
      <c r="Q21" s="363">
        <f>SUM(Q19:Q20)</f>
        <v>92354</v>
      </c>
      <c r="R21" s="205">
        <f>SUM(R19:R20)</f>
        <v>89864</v>
      </c>
      <c r="S21" s="205">
        <f>SUM(S19:S20)</f>
        <v>95364</v>
      </c>
      <c r="T21" s="300">
        <f>SUM(T19:T20)</f>
        <v>115652</v>
      </c>
      <c r="U21" s="300">
        <f>SUM(U19:U20)</f>
        <v>393234</v>
      </c>
      <c r="V21" s="26"/>
      <c r="W21" s="378">
        <f>SUM(W19:W20)</f>
        <v>93654</v>
      </c>
      <c r="X21" s="205">
        <f>SUM(X19:X20)</f>
        <v>88246</v>
      </c>
      <c r="Y21" s="205">
        <f>SUM(Y19:Y20)</f>
        <v>88500</v>
      </c>
      <c r="Z21" s="300">
        <f>SUM(Z19:Z20)</f>
        <v>87267</v>
      </c>
      <c r="AA21" s="311">
        <f>SUM(AA19:AA20)</f>
        <v>357667</v>
      </c>
    </row>
    <row r="22" spans="2:27" ht="12.75" thickTop="1">
      <c r="B22" s="202"/>
      <c r="C22" s="312"/>
      <c r="D22" s="202"/>
      <c r="E22" s="364"/>
      <c r="F22" s="206"/>
      <c r="G22" s="206"/>
      <c r="H22" s="301"/>
      <c r="I22" s="312"/>
      <c r="J22" s="207"/>
      <c r="K22" s="364"/>
      <c r="L22" s="206"/>
      <c r="M22" s="206"/>
      <c r="N22" s="301"/>
      <c r="O22" s="312"/>
      <c r="P22" s="207"/>
      <c r="Q22" s="364"/>
      <c r="R22" s="206"/>
      <c r="S22" s="206"/>
      <c r="T22" s="301"/>
      <c r="U22" s="301"/>
      <c r="W22" s="364"/>
      <c r="X22" s="206"/>
      <c r="Y22" s="206"/>
      <c r="Z22" s="301"/>
      <c r="AA22" s="312"/>
    </row>
    <row r="23" spans="1:27" ht="12.75">
      <c r="A23" s="26" t="s">
        <v>219</v>
      </c>
      <c r="B23" s="204"/>
      <c r="C23" s="284">
        <f>+'GAAP Cons Stmt of Income'!C23</f>
        <v>99392</v>
      </c>
      <c r="D23" s="204"/>
      <c r="E23" s="330">
        <f>+'GAAP Cons Stmt of Income'!G23</f>
        <v>65852</v>
      </c>
      <c r="F23" s="115">
        <f>+'GAAP Cons Stmt of Income'!H23</f>
        <v>72995</v>
      </c>
      <c r="G23" s="115">
        <f>+'GAAP Cons Stmt of Income'!I23</f>
        <v>74034</v>
      </c>
      <c r="H23" s="116">
        <f>+'GAAP Cons Stmt of Income'!J23</f>
        <v>88731</v>
      </c>
      <c r="I23" s="284">
        <f>+'GAAP Cons Stmt of Income'!K23</f>
        <v>301612</v>
      </c>
      <c r="J23" s="97"/>
      <c r="K23" s="330">
        <f>+'GAAP Cons Stmt of Income'!M23</f>
        <v>57881</v>
      </c>
      <c r="L23" s="115">
        <f>+'GAAP Cons Stmt of Income'!N23</f>
        <v>58342</v>
      </c>
      <c r="M23" s="115">
        <f>+'GAAP Cons Stmt of Income'!O23</f>
        <v>59942</v>
      </c>
      <c r="N23" s="116">
        <f>+'GAAP Cons Stmt of Income'!P23</f>
        <v>63239</v>
      </c>
      <c r="O23" s="284">
        <f>+'GAAP Cons Stmt of Income'!Q23</f>
        <v>239404</v>
      </c>
      <c r="P23" s="115"/>
      <c r="Q23" s="330">
        <f>+'GAAP Cons Stmt of Income'!S23</f>
        <v>51579</v>
      </c>
      <c r="R23" s="115">
        <f>+'GAAP Cons Stmt of Income'!T23</f>
        <v>49664</v>
      </c>
      <c r="S23" s="115">
        <f>+'GAAP Cons Stmt of Income'!U23</f>
        <v>53004</v>
      </c>
      <c r="T23" s="116">
        <f>+'GAAP Cons Stmt of Income'!V23</f>
        <v>55102</v>
      </c>
      <c r="U23" s="116">
        <f>+'GAAP Cons Stmt of Income'!W23</f>
        <v>209359</v>
      </c>
      <c r="V23" s="26"/>
      <c r="W23" s="330">
        <f>+'GAAP Cons Stmt of Income'!Y23</f>
        <v>49693</v>
      </c>
      <c r="X23" s="115">
        <f>+'GAAP Cons Stmt of Income'!Z23</f>
        <v>51022</v>
      </c>
      <c r="Y23" s="115">
        <f>+'GAAP Cons Stmt of Income'!AA23</f>
        <v>45287</v>
      </c>
      <c r="Z23" s="116">
        <f>+'GAAP Cons Stmt of Income'!AB23</f>
        <v>44250</v>
      </c>
      <c r="AA23" s="284">
        <f>+'GAAP Cons Stmt of Income'!AC23</f>
        <v>190252</v>
      </c>
    </row>
    <row r="24" spans="1:27" ht="12.75">
      <c r="A24" s="191" t="s">
        <v>212</v>
      </c>
      <c r="B24" s="204"/>
      <c r="C24" s="284">
        <v>-6891</v>
      </c>
      <c r="D24" s="204"/>
      <c r="E24" s="366">
        <v>0</v>
      </c>
      <c r="F24" s="203">
        <v>0</v>
      </c>
      <c r="G24" s="203">
        <v>0</v>
      </c>
      <c r="H24" s="302">
        <v>0</v>
      </c>
      <c r="I24" s="284">
        <f>SUM(E24:H24)</f>
        <v>0</v>
      </c>
      <c r="J24" s="97"/>
      <c r="K24" s="366">
        <v>0</v>
      </c>
      <c r="L24" s="203">
        <v>0</v>
      </c>
      <c r="M24" s="203">
        <v>0</v>
      </c>
      <c r="N24" s="302">
        <v>0</v>
      </c>
      <c r="O24" s="284">
        <f>SUM(K24:N24)</f>
        <v>0</v>
      </c>
      <c r="P24" s="115"/>
      <c r="Q24" s="366">
        <v>0</v>
      </c>
      <c r="R24" s="203">
        <v>0</v>
      </c>
      <c r="S24" s="203">
        <v>0</v>
      </c>
      <c r="T24" s="302">
        <v>0</v>
      </c>
      <c r="U24" s="116">
        <f>SUM(Q24:T24)</f>
        <v>0</v>
      </c>
      <c r="V24" s="191"/>
      <c r="W24" s="366">
        <v>0</v>
      </c>
      <c r="X24" s="203">
        <v>0</v>
      </c>
      <c r="Y24" s="203">
        <v>0</v>
      </c>
      <c r="Z24" s="302">
        <v>0</v>
      </c>
      <c r="AA24" s="310">
        <v>0</v>
      </c>
    </row>
    <row r="25" spans="1:27" ht="12.75">
      <c r="A25" s="191" t="s">
        <v>250</v>
      </c>
      <c r="B25" s="204"/>
      <c r="C25" s="408">
        <v>0</v>
      </c>
      <c r="D25" s="204"/>
      <c r="E25" s="365">
        <v>0</v>
      </c>
      <c r="F25" s="203">
        <v>0</v>
      </c>
      <c r="G25" s="203">
        <v>0</v>
      </c>
      <c r="H25" s="116">
        <v>-7900</v>
      </c>
      <c r="I25" s="116">
        <f>SUM(E25:H25)</f>
        <v>-7900</v>
      </c>
      <c r="J25" s="97"/>
      <c r="K25" s="365">
        <v>0</v>
      </c>
      <c r="L25" s="203">
        <v>0</v>
      </c>
      <c r="M25" s="203">
        <v>0</v>
      </c>
      <c r="N25" s="302">
        <v>0</v>
      </c>
      <c r="O25" s="116">
        <f>SUM(K25:N25)</f>
        <v>0</v>
      </c>
      <c r="P25" s="115"/>
      <c r="Q25" s="365">
        <v>0</v>
      </c>
      <c r="R25" s="203">
        <v>0</v>
      </c>
      <c r="S25" s="203">
        <v>0</v>
      </c>
      <c r="T25" s="302">
        <v>0</v>
      </c>
      <c r="U25" s="116">
        <f>SUM(Q25:T25)</f>
        <v>0</v>
      </c>
      <c r="V25" s="191"/>
      <c r="W25" s="365">
        <v>0</v>
      </c>
      <c r="X25" s="203">
        <v>0</v>
      </c>
      <c r="Y25" s="203">
        <v>0</v>
      </c>
      <c r="Z25" s="302">
        <v>0</v>
      </c>
      <c r="AA25" s="310">
        <v>0</v>
      </c>
    </row>
    <row r="26" spans="1:27" ht="13.5" thickBot="1">
      <c r="A26" s="26" t="s">
        <v>220</v>
      </c>
      <c r="B26" s="204"/>
      <c r="C26" s="311">
        <f>SUM(C23:C25)</f>
        <v>92501</v>
      </c>
      <c r="D26" s="204"/>
      <c r="E26" s="363">
        <f>SUM(E23:E25)</f>
        <v>65852</v>
      </c>
      <c r="F26" s="205">
        <f>SUM(F23:F25)</f>
        <v>72995</v>
      </c>
      <c r="G26" s="205">
        <f>SUM(G23:G25)</f>
        <v>74034</v>
      </c>
      <c r="H26" s="300">
        <f>SUM(H23:H25)</f>
        <v>80831</v>
      </c>
      <c r="I26" s="311">
        <f>SUM(I23:I25)</f>
        <v>293712</v>
      </c>
      <c r="J26" s="97"/>
      <c r="K26" s="363">
        <f>SUM(K23:K25)</f>
        <v>57881</v>
      </c>
      <c r="L26" s="205">
        <f>SUM(L23:L25)</f>
        <v>58342</v>
      </c>
      <c r="M26" s="205">
        <f>SUM(M23:M25)</f>
        <v>59942</v>
      </c>
      <c r="N26" s="300">
        <f>SUM(N23:N25)</f>
        <v>63239</v>
      </c>
      <c r="O26" s="311">
        <f>SUM(O23:O25)</f>
        <v>239404</v>
      </c>
      <c r="P26" s="115"/>
      <c r="Q26" s="363">
        <f>SUM(Q23:Q25)</f>
        <v>51579</v>
      </c>
      <c r="R26" s="205">
        <f>SUM(R23:R25)</f>
        <v>49664</v>
      </c>
      <c r="S26" s="205">
        <f>SUM(S23:S25)</f>
        <v>53004</v>
      </c>
      <c r="T26" s="300">
        <f>SUM(T23:T25)</f>
        <v>55102</v>
      </c>
      <c r="U26" s="300">
        <f>SUM(U23:U25)</f>
        <v>209359</v>
      </c>
      <c r="V26" s="26"/>
      <c r="W26" s="378">
        <f>SUM(W23:W25)</f>
        <v>49693</v>
      </c>
      <c r="X26" s="205">
        <f>SUM(X23:X25)</f>
        <v>51022</v>
      </c>
      <c r="Y26" s="205">
        <f>SUM(Y23:Y25)</f>
        <v>45287</v>
      </c>
      <c r="Z26" s="300">
        <f>SUM(Z23:Z25)</f>
        <v>44250</v>
      </c>
      <c r="AA26" s="311">
        <f>SUM(AA23:AA25)</f>
        <v>190252</v>
      </c>
    </row>
    <row r="27" spans="2:27" ht="12.75" thickTop="1">
      <c r="B27" s="202"/>
      <c r="C27" s="312"/>
      <c r="D27" s="202"/>
      <c r="E27" s="364"/>
      <c r="F27" s="206"/>
      <c r="G27" s="206"/>
      <c r="H27" s="301"/>
      <c r="I27" s="312"/>
      <c r="J27" s="207"/>
      <c r="K27" s="364"/>
      <c r="L27" s="206"/>
      <c r="M27" s="206"/>
      <c r="N27" s="301"/>
      <c r="O27" s="312"/>
      <c r="P27" s="207"/>
      <c r="Q27" s="364"/>
      <c r="R27" s="206"/>
      <c r="S27" s="206"/>
      <c r="T27" s="301"/>
      <c r="U27" s="301"/>
      <c r="W27" s="364"/>
      <c r="X27" s="206"/>
      <c r="Y27" s="206"/>
      <c r="Z27" s="301"/>
      <c r="AA27" s="312"/>
    </row>
    <row r="28" spans="1:27" ht="12.75">
      <c r="A28" s="26" t="s">
        <v>221</v>
      </c>
      <c r="B28" s="204"/>
      <c r="C28" s="284">
        <f>+'GAAP Cons Stmt of Income'!C25</f>
        <v>56960</v>
      </c>
      <c r="D28" s="204"/>
      <c r="E28" s="330">
        <f>+'GAAP Cons Stmt of Income'!G25</f>
        <v>27741</v>
      </c>
      <c r="F28" s="115">
        <f>+'GAAP Cons Stmt of Income'!H25</f>
        <v>32604</v>
      </c>
      <c r="G28" s="115">
        <f>+'GAAP Cons Stmt of Income'!I25</f>
        <v>32444</v>
      </c>
      <c r="H28" s="116">
        <f>+'GAAP Cons Stmt of Income'!J25</f>
        <v>34301</v>
      </c>
      <c r="I28" s="284">
        <f>+'GAAP Cons Stmt of Income'!K25</f>
        <v>127090</v>
      </c>
      <c r="J28" s="97"/>
      <c r="K28" s="330">
        <f>+'GAAP Cons Stmt of Income'!M25</f>
        <v>27073</v>
      </c>
      <c r="L28" s="115">
        <f>+'GAAP Cons Stmt of Income'!N25</f>
        <v>22946</v>
      </c>
      <c r="M28" s="115">
        <f>+'GAAP Cons Stmt of Income'!O25</f>
        <v>26837</v>
      </c>
      <c r="N28" s="116">
        <f>+'GAAP Cons Stmt of Income'!P25</f>
        <v>24559</v>
      </c>
      <c r="O28" s="284">
        <f>+'GAAP Cons Stmt of Income'!Q25</f>
        <v>101415</v>
      </c>
      <c r="P28" s="115"/>
      <c r="Q28" s="330">
        <f>+'GAAP Cons Stmt of Income'!S25</f>
        <v>21984</v>
      </c>
      <c r="R28" s="115">
        <f>+'GAAP Cons Stmt of Income'!T25</f>
        <v>22190</v>
      </c>
      <c r="S28" s="115">
        <f>+'GAAP Cons Stmt of Income'!U25</f>
        <v>20945</v>
      </c>
      <c r="T28" s="116">
        <f>+'GAAP Cons Stmt of Income'!V25</f>
        <v>26393</v>
      </c>
      <c r="U28" s="116">
        <f>+'GAAP Cons Stmt of Income'!W25</f>
        <v>91512</v>
      </c>
      <c r="V28" s="26"/>
      <c r="W28" s="330">
        <f>+'GAAP Cons Stmt of Income'!Y25</f>
        <v>20979</v>
      </c>
      <c r="X28" s="115">
        <f>+'GAAP Cons Stmt of Income'!Z25</f>
        <v>22439</v>
      </c>
      <c r="Y28" s="115">
        <f>+'GAAP Cons Stmt of Income'!AA25</f>
        <v>16281</v>
      </c>
      <c r="Z28" s="116">
        <f>+'GAAP Cons Stmt of Income'!AB25</f>
        <v>20668</v>
      </c>
      <c r="AA28" s="284">
        <f>+'GAAP Cons Stmt of Income'!AC25</f>
        <v>80367</v>
      </c>
    </row>
    <row r="29" spans="1:27" ht="12.75">
      <c r="A29" s="191" t="s">
        <v>212</v>
      </c>
      <c r="B29" s="204"/>
      <c r="C29" s="284">
        <f>-4248-400</f>
        <v>-4648</v>
      </c>
      <c r="D29" s="204"/>
      <c r="E29" s="366">
        <v>0</v>
      </c>
      <c r="F29" s="203">
        <v>0</v>
      </c>
      <c r="G29" s="203">
        <v>0</v>
      </c>
      <c r="H29" s="302">
        <v>0</v>
      </c>
      <c r="I29" s="284">
        <f>SUM(E29:H29)</f>
        <v>0</v>
      </c>
      <c r="J29" s="97"/>
      <c r="K29" s="366">
        <v>0</v>
      </c>
      <c r="L29" s="203">
        <v>0</v>
      </c>
      <c r="M29" s="203">
        <v>0</v>
      </c>
      <c r="N29" s="302">
        <v>0</v>
      </c>
      <c r="O29" s="284">
        <f>SUM(K29:N29)</f>
        <v>0</v>
      </c>
      <c r="P29" s="115"/>
      <c r="Q29" s="366">
        <v>0</v>
      </c>
      <c r="R29" s="203">
        <v>0</v>
      </c>
      <c r="S29" s="203">
        <v>0</v>
      </c>
      <c r="T29" s="302">
        <v>0</v>
      </c>
      <c r="U29" s="116">
        <f>SUM(Q29:T29)</f>
        <v>0</v>
      </c>
      <c r="V29" s="191"/>
      <c r="W29" s="366">
        <v>0</v>
      </c>
      <c r="X29" s="203">
        <v>0</v>
      </c>
      <c r="Y29" s="203">
        <v>0</v>
      </c>
      <c r="Z29" s="302">
        <v>0</v>
      </c>
      <c r="AA29" s="310">
        <v>0</v>
      </c>
    </row>
    <row r="30" spans="1:27" ht="12.75">
      <c r="A30" s="191" t="s">
        <v>222</v>
      </c>
      <c r="B30" s="204"/>
      <c r="C30" s="284">
        <v>-16750</v>
      </c>
      <c r="D30" s="204"/>
      <c r="E30" s="366">
        <v>0</v>
      </c>
      <c r="F30" s="203">
        <v>0</v>
      </c>
      <c r="G30" s="203">
        <v>0</v>
      </c>
      <c r="H30" s="302">
        <v>0</v>
      </c>
      <c r="I30" s="284">
        <f>SUM(E30:H30)</f>
        <v>0</v>
      </c>
      <c r="J30" s="97"/>
      <c r="K30" s="366">
        <v>0</v>
      </c>
      <c r="L30" s="203">
        <v>0</v>
      </c>
      <c r="M30" s="203">
        <v>0</v>
      </c>
      <c r="N30" s="302">
        <v>0</v>
      </c>
      <c r="O30" s="284">
        <f>SUM(K30:N30)</f>
        <v>0</v>
      </c>
      <c r="P30" s="115"/>
      <c r="Q30" s="366">
        <v>0</v>
      </c>
      <c r="R30" s="203">
        <v>0</v>
      </c>
      <c r="S30" s="203">
        <v>0</v>
      </c>
      <c r="T30" s="302">
        <v>0</v>
      </c>
      <c r="U30" s="116">
        <f>SUM(Q30:T30)</f>
        <v>0</v>
      </c>
      <c r="V30" s="191"/>
      <c r="W30" s="366">
        <v>0</v>
      </c>
      <c r="X30" s="203">
        <v>0</v>
      </c>
      <c r="Y30" s="203">
        <v>0</v>
      </c>
      <c r="Z30" s="302">
        <v>0</v>
      </c>
      <c r="AA30" s="310">
        <v>0</v>
      </c>
    </row>
    <row r="31" spans="1:27" ht="25.5">
      <c r="A31" s="192" t="s">
        <v>249</v>
      </c>
      <c r="B31" s="204"/>
      <c r="C31" s="407">
        <f>-2052+400</f>
        <v>-1652</v>
      </c>
      <c r="D31" s="204"/>
      <c r="E31" s="365">
        <v>0</v>
      </c>
      <c r="F31" s="203">
        <v>0</v>
      </c>
      <c r="G31" s="203">
        <v>0</v>
      </c>
      <c r="H31" s="116">
        <v>-394</v>
      </c>
      <c r="I31" s="284">
        <f>SUM(E31:H31)</f>
        <v>-394</v>
      </c>
      <c r="J31" s="97"/>
      <c r="K31" s="365">
        <v>0</v>
      </c>
      <c r="L31" s="203">
        <v>0</v>
      </c>
      <c r="M31" s="203">
        <v>0</v>
      </c>
      <c r="N31" s="302">
        <v>0</v>
      </c>
      <c r="O31" s="284">
        <f>SUM(K31:N31)</f>
        <v>0</v>
      </c>
      <c r="P31" s="115"/>
      <c r="Q31" s="365">
        <v>0</v>
      </c>
      <c r="R31" s="203">
        <v>0</v>
      </c>
      <c r="S31" s="203">
        <v>0</v>
      </c>
      <c r="T31" s="302">
        <v>0</v>
      </c>
      <c r="U31" s="116">
        <f>SUM(Q31:T31)</f>
        <v>0</v>
      </c>
      <c r="V31" s="192"/>
      <c r="W31" s="365">
        <v>0</v>
      </c>
      <c r="X31" s="203">
        <v>0</v>
      </c>
      <c r="Y31" s="203">
        <v>0</v>
      </c>
      <c r="Z31" s="302">
        <v>0</v>
      </c>
      <c r="AA31" s="310">
        <v>0</v>
      </c>
    </row>
    <row r="32" spans="1:27" ht="13.5" thickBot="1">
      <c r="A32" s="26" t="s">
        <v>223</v>
      </c>
      <c r="B32" s="204"/>
      <c r="C32" s="311">
        <f>SUM(C28:C31)</f>
        <v>33910</v>
      </c>
      <c r="D32" s="204"/>
      <c r="E32" s="363">
        <f>SUM(E28:E31)</f>
        <v>27741</v>
      </c>
      <c r="F32" s="205">
        <f>SUM(F28:F31)</f>
        <v>32604</v>
      </c>
      <c r="G32" s="205">
        <f>SUM(G28:G31)</f>
        <v>32444</v>
      </c>
      <c r="H32" s="300">
        <f>SUM(H28:H31)</f>
        <v>33907</v>
      </c>
      <c r="I32" s="311">
        <f>SUM(I28:I31)</f>
        <v>126696</v>
      </c>
      <c r="J32" s="97"/>
      <c r="K32" s="363">
        <f>SUM(K28:K31)</f>
        <v>27073</v>
      </c>
      <c r="L32" s="205">
        <f>SUM(L28:L31)</f>
        <v>22946</v>
      </c>
      <c r="M32" s="205">
        <f>SUM(M28:M31)</f>
        <v>26837</v>
      </c>
      <c r="N32" s="300">
        <f>SUM(N28:N31)</f>
        <v>24559</v>
      </c>
      <c r="O32" s="311">
        <f>SUM(O28:O31)</f>
        <v>101415</v>
      </c>
      <c r="P32" s="115"/>
      <c r="Q32" s="363">
        <f>SUM(Q28:Q31)</f>
        <v>21984</v>
      </c>
      <c r="R32" s="205">
        <f>SUM(R28:R31)</f>
        <v>22190</v>
      </c>
      <c r="S32" s="205">
        <f>SUM(S28:S31)</f>
        <v>20945</v>
      </c>
      <c r="T32" s="300">
        <f>SUM(T28:T31)</f>
        <v>26393</v>
      </c>
      <c r="U32" s="300">
        <f>SUM(U28:U31)</f>
        <v>91512</v>
      </c>
      <c r="V32" s="26"/>
      <c r="W32" s="378">
        <f>SUM(W28:W31)</f>
        <v>20979</v>
      </c>
      <c r="X32" s="205">
        <f>SUM(X28:X31)</f>
        <v>22439</v>
      </c>
      <c r="Y32" s="205">
        <f>SUM(Y28:Y31)</f>
        <v>16281</v>
      </c>
      <c r="Z32" s="300">
        <f>SUM(Z28:Z31)</f>
        <v>20668</v>
      </c>
      <c r="AA32" s="311">
        <f>SUM(AA28:AA31)</f>
        <v>80367</v>
      </c>
    </row>
    <row r="33" spans="2:27" ht="12.75" thickTop="1">
      <c r="B33" s="202"/>
      <c r="C33" s="312"/>
      <c r="D33" s="202"/>
      <c r="E33" s="364"/>
      <c r="F33" s="206"/>
      <c r="G33" s="206"/>
      <c r="H33" s="301"/>
      <c r="I33" s="312"/>
      <c r="J33" s="207"/>
      <c r="K33" s="364"/>
      <c r="L33" s="206"/>
      <c r="M33" s="206"/>
      <c r="N33" s="301"/>
      <c r="O33" s="312"/>
      <c r="P33" s="207"/>
      <c r="Q33" s="364"/>
      <c r="R33" s="206"/>
      <c r="S33" s="206"/>
      <c r="T33" s="301"/>
      <c r="U33" s="301"/>
      <c r="W33" s="364"/>
      <c r="X33" s="206"/>
      <c r="Y33" s="206"/>
      <c r="Z33" s="301"/>
      <c r="AA33" s="312"/>
    </row>
    <row r="34" spans="1:27" ht="12.75">
      <c r="A34" s="26" t="s">
        <v>224</v>
      </c>
      <c r="B34" s="204"/>
      <c r="C34" s="284">
        <f>+'GAAP Cons Stmt of Income'!C29</f>
        <v>326727</v>
      </c>
      <c r="D34" s="204"/>
      <c r="E34" s="330">
        <f>+'GAAP Cons Stmt of Income'!G29</f>
        <v>220990</v>
      </c>
      <c r="F34" s="115">
        <f>+'GAAP Cons Stmt of Income'!H29</f>
        <v>239618</v>
      </c>
      <c r="G34" s="115">
        <f>+'GAAP Cons Stmt of Income'!I29</f>
        <v>242827</v>
      </c>
      <c r="H34" s="116">
        <f>+'GAAP Cons Stmt of Income'!J29</f>
        <v>279019</v>
      </c>
      <c r="I34" s="284">
        <f>+'GAAP Cons Stmt of Income'!K29</f>
        <v>982454</v>
      </c>
      <c r="J34" s="97"/>
      <c r="K34" s="330">
        <f>+'GAAP Cons Stmt of Income'!M29</f>
        <v>202483</v>
      </c>
      <c r="L34" s="115">
        <f>+'GAAP Cons Stmt of Income'!N29</f>
        <v>190018</v>
      </c>
      <c r="M34" s="115">
        <f>+'GAAP Cons Stmt of Income'!O29</f>
        <v>202906</v>
      </c>
      <c r="N34" s="116">
        <f>+'GAAP Cons Stmt of Income'!P29</f>
        <v>234044</v>
      </c>
      <c r="O34" s="284">
        <f>+'GAAP Cons Stmt of Income'!Q29</f>
        <v>829451</v>
      </c>
      <c r="P34" s="115"/>
      <c r="Q34" s="330">
        <f>+'GAAP Cons Stmt of Income'!S29</f>
        <v>165917</v>
      </c>
      <c r="R34" s="115">
        <f>+'GAAP Cons Stmt of Income'!T29</f>
        <v>161718</v>
      </c>
      <c r="S34" s="115">
        <f>+'GAAP Cons Stmt of Income'!U29</f>
        <v>169313</v>
      </c>
      <c r="T34" s="116">
        <f>+'GAAP Cons Stmt of Income'!V29</f>
        <v>200330</v>
      </c>
      <c r="U34" s="116">
        <f>+'GAAP Cons Stmt of Income'!W29</f>
        <v>697288</v>
      </c>
      <c r="V34" s="26"/>
      <c r="W34" s="330">
        <f>+'GAAP Cons Stmt of Income'!Y29</f>
        <v>165868</v>
      </c>
      <c r="X34" s="115">
        <f>+'GAAP Cons Stmt of Income'!Z29</f>
        <v>165442</v>
      </c>
      <c r="Y34" s="115">
        <f>+'GAAP Cons Stmt of Income'!AA29</f>
        <v>163354</v>
      </c>
      <c r="Z34" s="116">
        <f>+'GAAP Cons Stmt of Income'!AB29</f>
        <v>159509</v>
      </c>
      <c r="AA34" s="284">
        <f>+'GAAP Cons Stmt of Income'!AC29</f>
        <v>654173</v>
      </c>
    </row>
    <row r="35" spans="1:27" ht="12.75">
      <c r="A35" s="191" t="s">
        <v>212</v>
      </c>
      <c r="B35" s="204"/>
      <c r="C35" s="284">
        <f>-(-C29-C24-C20)</f>
        <v>-20627</v>
      </c>
      <c r="D35" s="204"/>
      <c r="E35" s="366">
        <v>0</v>
      </c>
      <c r="F35" s="203">
        <v>0</v>
      </c>
      <c r="G35" s="203">
        <v>0</v>
      </c>
      <c r="H35" s="302">
        <v>0</v>
      </c>
      <c r="I35" s="284">
        <f>SUM(E35:H35)</f>
        <v>0</v>
      </c>
      <c r="J35" s="97"/>
      <c r="K35" s="366">
        <v>0</v>
      </c>
      <c r="L35" s="203">
        <v>0</v>
      </c>
      <c r="M35" s="203">
        <v>0</v>
      </c>
      <c r="N35" s="302">
        <v>0</v>
      </c>
      <c r="O35" s="284">
        <f>SUM(K35:N35)</f>
        <v>0</v>
      </c>
      <c r="P35" s="115"/>
      <c r="Q35" s="366">
        <v>0</v>
      </c>
      <c r="R35" s="203">
        <v>0</v>
      </c>
      <c r="S35" s="203">
        <v>0</v>
      </c>
      <c r="T35" s="302">
        <v>0</v>
      </c>
      <c r="U35" s="116">
        <f>SUM(Q35:T35)</f>
        <v>0</v>
      </c>
      <c r="V35" s="191"/>
      <c r="W35" s="366">
        <v>0</v>
      </c>
      <c r="X35" s="203">
        <v>0</v>
      </c>
      <c r="Y35" s="203">
        <v>0</v>
      </c>
      <c r="Z35" s="302">
        <v>0</v>
      </c>
      <c r="AA35" s="310">
        <v>0</v>
      </c>
    </row>
    <row r="36" spans="1:27" ht="12.75">
      <c r="A36" s="191" t="s">
        <v>222</v>
      </c>
      <c r="B36" s="204"/>
      <c r="C36" s="284">
        <f>C30</f>
        <v>-16750</v>
      </c>
      <c r="D36" s="204"/>
      <c r="E36" s="366">
        <v>0</v>
      </c>
      <c r="F36" s="203">
        <v>0</v>
      </c>
      <c r="G36" s="203">
        <v>0</v>
      </c>
      <c r="H36" s="302">
        <v>0</v>
      </c>
      <c r="I36" s="284">
        <f>SUM(E36:H36)</f>
        <v>0</v>
      </c>
      <c r="J36" s="97"/>
      <c r="K36" s="366">
        <v>0</v>
      </c>
      <c r="L36" s="203">
        <v>0</v>
      </c>
      <c r="M36" s="203">
        <v>0</v>
      </c>
      <c r="N36" s="302">
        <v>0</v>
      </c>
      <c r="O36" s="284">
        <f>SUM(K36:N36)</f>
        <v>0</v>
      </c>
      <c r="P36" s="115"/>
      <c r="Q36" s="366">
        <v>0</v>
      </c>
      <c r="R36" s="203">
        <v>0</v>
      </c>
      <c r="S36" s="203">
        <v>0</v>
      </c>
      <c r="T36" s="302">
        <v>0</v>
      </c>
      <c r="U36" s="116">
        <f>SUM(Q36:T36)</f>
        <v>0</v>
      </c>
      <c r="V36" s="191"/>
      <c r="W36" s="366">
        <v>0</v>
      </c>
      <c r="X36" s="203">
        <v>0</v>
      </c>
      <c r="Y36" s="203">
        <v>0</v>
      </c>
      <c r="Z36" s="302">
        <v>0</v>
      </c>
      <c r="AA36" s="310">
        <v>0</v>
      </c>
    </row>
    <row r="37" spans="1:27" ht="12.75">
      <c r="A37" s="191" t="s">
        <v>235</v>
      </c>
      <c r="B37" s="204"/>
      <c r="C37" s="310">
        <v>0</v>
      </c>
      <c r="D37" s="204"/>
      <c r="E37" s="366">
        <v>0</v>
      </c>
      <c r="F37" s="203">
        <v>0</v>
      </c>
      <c r="G37" s="203">
        <v>0</v>
      </c>
      <c r="H37" s="302">
        <v>0</v>
      </c>
      <c r="I37" s="310">
        <f>SUM(E37:H37)</f>
        <v>0</v>
      </c>
      <c r="J37" s="97"/>
      <c r="K37" s="330">
        <v>-8250</v>
      </c>
      <c r="L37" s="115">
        <v>-3717</v>
      </c>
      <c r="M37" s="115">
        <v>-2922</v>
      </c>
      <c r="N37" s="116">
        <v>-11811</v>
      </c>
      <c r="O37" s="284">
        <f>SUM(K37:N37)</f>
        <v>-26700</v>
      </c>
      <c r="P37" s="115"/>
      <c r="Q37" s="366">
        <v>0</v>
      </c>
      <c r="R37" s="203">
        <v>0</v>
      </c>
      <c r="S37" s="203">
        <v>0</v>
      </c>
      <c r="T37" s="116">
        <v>-3183</v>
      </c>
      <c r="U37" s="116">
        <f>SUM(Q37:T37)</f>
        <v>-3183</v>
      </c>
      <c r="V37" s="191"/>
      <c r="W37" s="330">
        <v>-1542</v>
      </c>
      <c r="X37" s="115">
        <v>-3735</v>
      </c>
      <c r="Y37" s="115">
        <v>-13286</v>
      </c>
      <c r="Z37" s="116">
        <v>-7324</v>
      </c>
      <c r="AA37" s="284">
        <v>-25887</v>
      </c>
    </row>
    <row r="38" spans="1:27" ht="12.75">
      <c r="A38" s="191" t="s">
        <v>250</v>
      </c>
      <c r="B38" s="204"/>
      <c r="C38" s="310">
        <f>+C25</f>
        <v>0</v>
      </c>
      <c r="D38" s="204"/>
      <c r="E38" s="366">
        <v>0</v>
      </c>
      <c r="F38" s="203">
        <v>0</v>
      </c>
      <c r="G38" s="203">
        <v>0</v>
      </c>
      <c r="H38" s="116">
        <f>+H25</f>
        <v>-7900</v>
      </c>
      <c r="I38" s="116">
        <f>SUM(E38:H38)</f>
        <v>-7900</v>
      </c>
      <c r="J38" s="97"/>
      <c r="K38" s="366">
        <v>0</v>
      </c>
      <c r="L38" s="203">
        <v>0</v>
      </c>
      <c r="M38" s="203">
        <v>0</v>
      </c>
      <c r="N38" s="302">
        <v>0</v>
      </c>
      <c r="O38" s="116">
        <f>SUM(K38:N38)</f>
        <v>0</v>
      </c>
      <c r="P38" s="115"/>
      <c r="Q38" s="366">
        <v>0</v>
      </c>
      <c r="R38" s="203">
        <v>0</v>
      </c>
      <c r="S38" s="203">
        <v>0</v>
      </c>
      <c r="T38" s="302">
        <v>0</v>
      </c>
      <c r="U38" s="116">
        <f>SUM(Q38:T38)</f>
        <v>0</v>
      </c>
      <c r="V38" s="191"/>
      <c r="W38" s="366">
        <v>0</v>
      </c>
      <c r="X38" s="203">
        <v>0</v>
      </c>
      <c r="Y38" s="203">
        <v>0</v>
      </c>
      <c r="Z38" s="302">
        <v>0</v>
      </c>
      <c r="AA38" s="310">
        <v>0</v>
      </c>
    </row>
    <row r="39" spans="1:27" ht="25.5">
      <c r="A39" s="192" t="s">
        <v>249</v>
      </c>
      <c r="B39" s="204"/>
      <c r="C39" s="407">
        <f>+C31</f>
        <v>-1652</v>
      </c>
      <c r="D39" s="204"/>
      <c r="E39" s="365">
        <v>0</v>
      </c>
      <c r="F39" s="203">
        <v>0</v>
      </c>
      <c r="G39" s="203">
        <v>0</v>
      </c>
      <c r="H39" s="116">
        <f>+H31</f>
        <v>-394</v>
      </c>
      <c r="I39" s="284">
        <f>SUM(E39:H39)</f>
        <v>-394</v>
      </c>
      <c r="J39" s="97"/>
      <c r="K39" s="365">
        <v>0</v>
      </c>
      <c r="L39" s="203">
        <v>0</v>
      </c>
      <c r="M39" s="203">
        <v>0</v>
      </c>
      <c r="N39" s="302">
        <v>0</v>
      </c>
      <c r="O39" s="284">
        <f>SUM(K39:N39)</f>
        <v>0</v>
      </c>
      <c r="P39" s="115"/>
      <c r="Q39" s="365">
        <v>0</v>
      </c>
      <c r="R39" s="203">
        <v>0</v>
      </c>
      <c r="S39" s="203">
        <v>0</v>
      </c>
      <c r="T39" s="302">
        <v>0</v>
      </c>
      <c r="U39" s="116">
        <f>SUM(Q39:T39)</f>
        <v>0</v>
      </c>
      <c r="V39" s="192"/>
      <c r="W39" s="365">
        <v>0</v>
      </c>
      <c r="X39" s="203">
        <v>0</v>
      </c>
      <c r="Y39" s="203">
        <v>0</v>
      </c>
      <c r="Z39" s="302">
        <v>0</v>
      </c>
      <c r="AA39" s="310">
        <v>0</v>
      </c>
    </row>
    <row r="40" spans="1:27" ht="13.5" thickBot="1">
      <c r="A40" s="26" t="s">
        <v>225</v>
      </c>
      <c r="B40" s="204"/>
      <c r="C40" s="311">
        <f>SUM(C34:C39)</f>
        <v>287698</v>
      </c>
      <c r="D40" s="204"/>
      <c r="E40" s="363">
        <f>SUM(E34:E39)</f>
        <v>220990</v>
      </c>
      <c r="F40" s="205">
        <f>SUM(F34:F39)</f>
        <v>239618</v>
      </c>
      <c r="G40" s="205">
        <f>SUM(G34:G39)</f>
        <v>242827</v>
      </c>
      <c r="H40" s="300">
        <f>SUM(H34:H39)</f>
        <v>270725</v>
      </c>
      <c r="I40" s="311">
        <f>SUM(I34:I39)</f>
        <v>974160</v>
      </c>
      <c r="J40" s="97"/>
      <c r="K40" s="363">
        <f>SUM(K34:K39)</f>
        <v>194233</v>
      </c>
      <c r="L40" s="205">
        <f>SUM(L34:L39)</f>
        <v>186301</v>
      </c>
      <c r="M40" s="205">
        <f>SUM(M34:M39)</f>
        <v>199984</v>
      </c>
      <c r="N40" s="300">
        <f>SUM(N34:N39)</f>
        <v>222233</v>
      </c>
      <c r="O40" s="311">
        <f>SUM(O34:O39)</f>
        <v>802751</v>
      </c>
      <c r="P40" s="115"/>
      <c r="Q40" s="363">
        <f>SUM(Q34:Q39)</f>
        <v>165917</v>
      </c>
      <c r="R40" s="205">
        <f>SUM(R34:R39)</f>
        <v>161718</v>
      </c>
      <c r="S40" s="205">
        <f>SUM(S34:S39)</f>
        <v>169313</v>
      </c>
      <c r="T40" s="300">
        <f>SUM(T34:T39)</f>
        <v>197147</v>
      </c>
      <c r="U40" s="300">
        <f>SUM(U34:U39)</f>
        <v>694105</v>
      </c>
      <c r="V40" s="26"/>
      <c r="W40" s="378">
        <f>SUM(W34:W39)</f>
        <v>164326</v>
      </c>
      <c r="X40" s="205">
        <f>SUM(X34:X39)</f>
        <v>161707</v>
      </c>
      <c r="Y40" s="205">
        <f>SUM(Y34:Y39)</f>
        <v>150068</v>
      </c>
      <c r="Z40" s="300">
        <f>SUM(Z34:Z39)</f>
        <v>152185</v>
      </c>
      <c r="AA40" s="311">
        <f>SUM(AA34:AA39)</f>
        <v>628286</v>
      </c>
    </row>
    <row r="41" spans="2:27" ht="12.75" thickTop="1">
      <c r="B41" s="202"/>
      <c r="C41" s="312"/>
      <c r="D41" s="202"/>
      <c r="E41" s="364"/>
      <c r="F41" s="206"/>
      <c r="G41" s="206"/>
      <c r="H41" s="301"/>
      <c r="I41" s="312"/>
      <c r="J41" s="207"/>
      <c r="K41" s="364"/>
      <c r="L41" s="206"/>
      <c r="M41" s="206"/>
      <c r="N41" s="301"/>
      <c r="O41" s="312"/>
      <c r="P41" s="207"/>
      <c r="Q41" s="364"/>
      <c r="R41" s="206"/>
      <c r="S41" s="206"/>
      <c r="T41" s="301"/>
      <c r="U41" s="301"/>
      <c r="W41" s="364"/>
      <c r="X41" s="206"/>
      <c r="Y41" s="206"/>
      <c r="Z41" s="301"/>
      <c r="AA41" s="312"/>
    </row>
    <row r="42" spans="1:27" ht="12.75">
      <c r="A42" s="26" t="s">
        <v>226</v>
      </c>
      <c r="B42" s="204"/>
      <c r="C42" s="284">
        <f>+'GAAP Cons Stmt of Income'!C31</f>
        <v>59352</v>
      </c>
      <c r="D42" s="204"/>
      <c r="E42" s="330">
        <f>+'GAAP Cons Stmt of Income'!G31</f>
        <v>90622</v>
      </c>
      <c r="F42" s="115">
        <f>+'GAAP Cons Stmt of Income'!H31</f>
        <v>88894</v>
      </c>
      <c r="G42" s="115">
        <f>+'GAAP Cons Stmt of Income'!I31</f>
        <v>93037</v>
      </c>
      <c r="H42" s="116">
        <f>+'GAAP Cons Stmt of Income'!J31</f>
        <v>97272</v>
      </c>
      <c r="I42" s="284">
        <f>+'GAAP Cons Stmt of Income'!K31</f>
        <v>369825</v>
      </c>
      <c r="J42" s="97"/>
      <c r="K42" s="330">
        <f>+'GAAP Cons Stmt of Income'!M31</f>
        <v>53521</v>
      </c>
      <c r="L42" s="115">
        <f>+'GAAP Cons Stmt of Income'!N31</f>
        <v>49344</v>
      </c>
      <c r="M42" s="115">
        <f>+'GAAP Cons Stmt of Income'!O31</f>
        <v>53858</v>
      </c>
      <c r="N42" s="116">
        <f>+'GAAP Cons Stmt of Income'!P31</f>
        <v>78150</v>
      </c>
      <c r="O42" s="284">
        <f>+'GAAP Cons Stmt of Income'!Q31</f>
        <v>234863</v>
      </c>
      <c r="P42" s="115"/>
      <c r="Q42" s="330">
        <f>+'GAAP Cons Stmt of Income'!S31</f>
        <v>6607</v>
      </c>
      <c r="R42" s="115">
        <f>+'GAAP Cons Stmt of Income'!T31</f>
        <v>13941</v>
      </c>
      <c r="S42" s="115">
        <f>+'GAAP Cons Stmt of Income'!U31</f>
        <v>27940</v>
      </c>
      <c r="T42" s="116">
        <f>+'GAAP Cons Stmt of Income'!V31</f>
        <v>57749</v>
      </c>
      <c r="U42" s="116">
        <f>+'GAAP Cons Stmt of Income'!W31</f>
        <v>106227</v>
      </c>
      <c r="V42" s="26"/>
      <c r="W42" s="330">
        <f>+'GAAP Cons Stmt of Income'!Y31</f>
        <v>21188</v>
      </c>
      <c r="X42" s="115">
        <f>+'GAAP Cons Stmt of Income'!Z31</f>
        <v>10393</v>
      </c>
      <c r="Y42" s="115">
        <f>+'GAAP Cons Stmt of Income'!AA31</f>
        <v>-7845</v>
      </c>
      <c r="Z42" s="116">
        <f>+'GAAP Cons Stmt of Income'!AB31</f>
        <v>1226</v>
      </c>
      <c r="AA42" s="284">
        <f>+'GAAP Cons Stmt of Income'!AC31</f>
        <v>24962</v>
      </c>
    </row>
    <row r="43" spans="1:27" ht="12.75">
      <c r="A43" s="191" t="s">
        <v>227</v>
      </c>
      <c r="B43" s="204"/>
      <c r="C43" s="284">
        <f>-C35-C10</f>
        <v>21571</v>
      </c>
      <c r="D43" s="204"/>
      <c r="E43" s="366">
        <v>0</v>
      </c>
      <c r="F43" s="203">
        <v>0</v>
      </c>
      <c r="G43" s="203">
        <v>0</v>
      </c>
      <c r="H43" s="302">
        <v>0</v>
      </c>
      <c r="I43" s="284">
        <f aca="true" t="shared" si="0" ref="I43:I48">SUM(E43:H43)</f>
        <v>0</v>
      </c>
      <c r="J43" s="97"/>
      <c r="K43" s="366">
        <v>0</v>
      </c>
      <c r="L43" s="203">
        <v>0</v>
      </c>
      <c r="M43" s="203">
        <v>0</v>
      </c>
      <c r="N43" s="302">
        <v>0</v>
      </c>
      <c r="O43" s="284">
        <f aca="true" t="shared" si="1" ref="O43:O48">SUM(K43:N43)</f>
        <v>0</v>
      </c>
      <c r="P43" s="115"/>
      <c r="Q43" s="366">
        <v>0</v>
      </c>
      <c r="R43" s="203">
        <v>0</v>
      </c>
      <c r="S43" s="203">
        <v>0</v>
      </c>
      <c r="T43" s="302">
        <v>0</v>
      </c>
      <c r="U43" s="116">
        <f aca="true" t="shared" si="2" ref="U43:U48">SUM(Q43:T43)</f>
        <v>0</v>
      </c>
      <c r="V43" s="191"/>
      <c r="W43" s="366">
        <v>0</v>
      </c>
      <c r="X43" s="203">
        <v>0</v>
      </c>
      <c r="Y43" s="203">
        <v>0</v>
      </c>
      <c r="Z43" s="302">
        <v>0</v>
      </c>
      <c r="AA43" s="310">
        <v>0</v>
      </c>
    </row>
    <row r="44" spans="1:27" ht="12.75">
      <c r="A44" s="191" t="s">
        <v>228</v>
      </c>
      <c r="B44" s="204"/>
      <c r="C44" s="284">
        <f>-C36</f>
        <v>16750</v>
      </c>
      <c r="D44" s="204"/>
      <c r="E44" s="366">
        <v>0</v>
      </c>
      <c r="F44" s="203">
        <v>0</v>
      </c>
      <c r="G44" s="203">
        <v>0</v>
      </c>
      <c r="H44" s="302">
        <v>0</v>
      </c>
      <c r="I44" s="284">
        <f t="shared" si="0"/>
        <v>0</v>
      </c>
      <c r="J44" s="97"/>
      <c r="K44" s="366">
        <v>0</v>
      </c>
      <c r="L44" s="203">
        <v>0</v>
      </c>
      <c r="M44" s="203">
        <v>0</v>
      </c>
      <c r="N44" s="302">
        <v>0</v>
      </c>
      <c r="O44" s="284">
        <f t="shared" si="1"/>
        <v>0</v>
      </c>
      <c r="P44" s="115"/>
      <c r="Q44" s="366">
        <v>0</v>
      </c>
      <c r="R44" s="203">
        <v>0</v>
      </c>
      <c r="S44" s="203">
        <v>0</v>
      </c>
      <c r="T44" s="302">
        <v>0</v>
      </c>
      <c r="U44" s="116">
        <f t="shared" si="2"/>
        <v>0</v>
      </c>
      <c r="V44" s="191"/>
      <c r="W44" s="366">
        <v>0</v>
      </c>
      <c r="X44" s="203">
        <v>0</v>
      </c>
      <c r="Y44" s="203">
        <v>0</v>
      </c>
      <c r="Z44" s="302">
        <v>0</v>
      </c>
      <c r="AA44" s="310">
        <v>0</v>
      </c>
    </row>
    <row r="45" spans="1:27" ht="12.75">
      <c r="A45" s="191" t="s">
        <v>235</v>
      </c>
      <c r="B45" s="204"/>
      <c r="C45" s="310">
        <v>0</v>
      </c>
      <c r="D45" s="204"/>
      <c r="E45" s="366">
        <v>0</v>
      </c>
      <c r="F45" s="203">
        <v>0</v>
      </c>
      <c r="G45" s="203">
        <v>0</v>
      </c>
      <c r="H45" s="302">
        <v>0</v>
      </c>
      <c r="I45" s="310">
        <f t="shared" si="0"/>
        <v>0</v>
      </c>
      <c r="J45" s="97"/>
      <c r="K45" s="330">
        <v>8250</v>
      </c>
      <c r="L45" s="115">
        <v>3717</v>
      </c>
      <c r="M45" s="115">
        <v>2922</v>
      </c>
      <c r="N45" s="116">
        <v>11811</v>
      </c>
      <c r="O45" s="284">
        <f t="shared" si="1"/>
        <v>26700</v>
      </c>
      <c r="P45" s="115"/>
      <c r="Q45" s="366">
        <v>0</v>
      </c>
      <c r="R45" s="203">
        <v>0</v>
      </c>
      <c r="S45" s="203">
        <v>0</v>
      </c>
      <c r="T45" s="116">
        <v>3183</v>
      </c>
      <c r="U45" s="116">
        <f t="shared" si="2"/>
        <v>3183</v>
      </c>
      <c r="V45" s="191"/>
      <c r="W45" s="330">
        <v>1542</v>
      </c>
      <c r="X45" s="115">
        <v>3735</v>
      </c>
      <c r="Y45" s="115">
        <v>13286</v>
      </c>
      <c r="Z45" s="116">
        <v>7324</v>
      </c>
      <c r="AA45" s="284">
        <v>25887</v>
      </c>
    </row>
    <row r="46" spans="1:27" ht="12.75">
      <c r="A46" s="191" t="s">
        <v>229</v>
      </c>
      <c r="B46" s="204"/>
      <c r="C46" s="284">
        <f>+C16</f>
        <v>1534</v>
      </c>
      <c r="D46" s="204"/>
      <c r="E46" s="366">
        <v>0</v>
      </c>
      <c r="F46" s="203">
        <v>0</v>
      </c>
      <c r="G46" s="203">
        <v>0</v>
      </c>
      <c r="H46" s="116">
        <f>-H11</f>
        <v>344</v>
      </c>
      <c r="I46" s="284">
        <f t="shared" si="0"/>
        <v>344</v>
      </c>
      <c r="J46" s="97"/>
      <c r="K46" s="366">
        <v>0</v>
      </c>
      <c r="L46" s="203">
        <v>0</v>
      </c>
      <c r="M46" s="203">
        <v>0</v>
      </c>
      <c r="N46" s="302">
        <v>0</v>
      </c>
      <c r="O46" s="284">
        <f t="shared" si="1"/>
        <v>0</v>
      </c>
      <c r="P46" s="115"/>
      <c r="Q46" s="366">
        <v>0</v>
      </c>
      <c r="R46" s="203">
        <v>0</v>
      </c>
      <c r="S46" s="203">
        <v>0</v>
      </c>
      <c r="T46" s="302">
        <v>0</v>
      </c>
      <c r="U46" s="116">
        <f t="shared" si="2"/>
        <v>0</v>
      </c>
      <c r="V46" s="191"/>
      <c r="W46" s="366">
        <v>0</v>
      </c>
      <c r="X46" s="203">
        <v>0</v>
      </c>
      <c r="Y46" s="203">
        <v>0</v>
      </c>
      <c r="Z46" s="302">
        <v>0</v>
      </c>
      <c r="AA46" s="310">
        <v>0</v>
      </c>
    </row>
    <row r="47" spans="1:27" ht="12.75">
      <c r="A47" s="191" t="s">
        <v>250</v>
      </c>
      <c r="B47" s="204"/>
      <c r="C47" s="310">
        <v>0</v>
      </c>
      <c r="D47" s="204"/>
      <c r="E47" s="366">
        <v>0</v>
      </c>
      <c r="F47" s="203">
        <v>0</v>
      </c>
      <c r="G47" s="203">
        <v>0</v>
      </c>
      <c r="H47" s="116">
        <f>-H25</f>
        <v>7900</v>
      </c>
      <c r="I47" s="116">
        <f t="shared" si="0"/>
        <v>7900</v>
      </c>
      <c r="J47" s="97"/>
      <c r="K47" s="366">
        <v>0</v>
      </c>
      <c r="L47" s="203">
        <v>0</v>
      </c>
      <c r="M47" s="203">
        <v>0</v>
      </c>
      <c r="N47" s="302">
        <v>0</v>
      </c>
      <c r="O47" s="116">
        <f t="shared" si="1"/>
        <v>0</v>
      </c>
      <c r="P47" s="115"/>
      <c r="Q47" s="366">
        <v>0</v>
      </c>
      <c r="R47" s="203">
        <v>0</v>
      </c>
      <c r="S47" s="203">
        <v>0</v>
      </c>
      <c r="T47" s="302">
        <v>0</v>
      </c>
      <c r="U47" s="116">
        <f t="shared" si="2"/>
        <v>0</v>
      </c>
      <c r="V47" s="191"/>
      <c r="W47" s="366">
        <v>0</v>
      </c>
      <c r="X47" s="203">
        <v>0</v>
      </c>
      <c r="Y47" s="203">
        <v>0</v>
      </c>
      <c r="Z47" s="302">
        <v>0</v>
      </c>
      <c r="AA47" s="310">
        <v>0</v>
      </c>
    </row>
    <row r="48" spans="1:27" ht="25.5">
      <c r="A48" s="192" t="s">
        <v>249</v>
      </c>
      <c r="B48" s="204"/>
      <c r="C48" s="407">
        <f>-C39</f>
        <v>1652</v>
      </c>
      <c r="D48" s="204"/>
      <c r="E48" s="365">
        <v>0</v>
      </c>
      <c r="F48" s="203">
        <v>0</v>
      </c>
      <c r="G48" s="203">
        <v>0</v>
      </c>
      <c r="H48" s="116">
        <f>-H31</f>
        <v>394</v>
      </c>
      <c r="I48" s="284">
        <f t="shared" si="0"/>
        <v>394</v>
      </c>
      <c r="J48" s="97"/>
      <c r="K48" s="365">
        <v>0</v>
      </c>
      <c r="L48" s="203">
        <v>0</v>
      </c>
      <c r="M48" s="203">
        <v>0</v>
      </c>
      <c r="N48" s="302">
        <v>0</v>
      </c>
      <c r="O48" s="284">
        <f t="shared" si="1"/>
        <v>0</v>
      </c>
      <c r="P48" s="115"/>
      <c r="Q48" s="365">
        <v>0</v>
      </c>
      <c r="R48" s="203">
        <v>0</v>
      </c>
      <c r="S48" s="203">
        <v>0</v>
      </c>
      <c r="T48" s="302">
        <v>0</v>
      </c>
      <c r="U48" s="116">
        <f t="shared" si="2"/>
        <v>0</v>
      </c>
      <c r="V48" s="192"/>
      <c r="W48" s="365">
        <v>0</v>
      </c>
      <c r="X48" s="203">
        <v>0</v>
      </c>
      <c r="Y48" s="203">
        <v>0</v>
      </c>
      <c r="Z48" s="302">
        <v>0</v>
      </c>
      <c r="AA48" s="310">
        <v>0</v>
      </c>
    </row>
    <row r="49" spans="1:27" ht="13.5" thickBot="1">
      <c r="A49" s="26" t="s">
        <v>230</v>
      </c>
      <c r="B49" s="204"/>
      <c r="C49" s="311">
        <f>SUM(C42:C48)</f>
        <v>100859</v>
      </c>
      <c r="D49" s="204"/>
      <c r="E49" s="363">
        <f>SUM(E42:E48)</f>
        <v>90622</v>
      </c>
      <c r="F49" s="205">
        <f>SUM(F42:F48)</f>
        <v>88894</v>
      </c>
      <c r="G49" s="205">
        <f>SUM(G42:G48)</f>
        <v>93037</v>
      </c>
      <c r="H49" s="300">
        <f>SUM(H42:H48)</f>
        <v>105910</v>
      </c>
      <c r="I49" s="311">
        <f>SUM(I42:I48)</f>
        <v>378463</v>
      </c>
      <c r="J49" s="97"/>
      <c r="K49" s="363">
        <f>SUM(K42:K48)</f>
        <v>61771</v>
      </c>
      <c r="L49" s="205">
        <f>SUM(L42:L48)</f>
        <v>53061</v>
      </c>
      <c r="M49" s="205">
        <f>SUM(M42:M48)</f>
        <v>56780</v>
      </c>
      <c r="N49" s="300">
        <f>SUM(N42:N48)</f>
        <v>89961</v>
      </c>
      <c r="O49" s="311">
        <f>SUM(O42:O48)</f>
        <v>261563</v>
      </c>
      <c r="P49" s="115"/>
      <c r="Q49" s="363">
        <f>SUM(Q42:Q48)</f>
        <v>6607</v>
      </c>
      <c r="R49" s="205">
        <f>SUM(R42:R48)</f>
        <v>13941</v>
      </c>
      <c r="S49" s="205">
        <f>SUM(S42:S48)</f>
        <v>27940</v>
      </c>
      <c r="T49" s="300">
        <f>SUM(T42:T48)</f>
        <v>60932</v>
      </c>
      <c r="U49" s="300">
        <f>SUM(U42:U48)</f>
        <v>109410</v>
      </c>
      <c r="V49" s="26"/>
      <c r="W49" s="378">
        <f>SUM(W42:W48)</f>
        <v>22730</v>
      </c>
      <c r="X49" s="205">
        <f>SUM(X42:X48)</f>
        <v>14128</v>
      </c>
      <c r="Y49" s="205">
        <f>SUM(Y42:Y48)</f>
        <v>5441</v>
      </c>
      <c r="Z49" s="300">
        <f>SUM(Z42:Z48)</f>
        <v>8550</v>
      </c>
      <c r="AA49" s="311">
        <f>SUM(AA42:AA48)</f>
        <v>50849</v>
      </c>
    </row>
    <row r="50" spans="2:27" ht="12.75" thickTop="1">
      <c r="B50" s="202"/>
      <c r="C50" s="312"/>
      <c r="D50" s="202"/>
      <c r="E50" s="364"/>
      <c r="F50" s="206"/>
      <c r="G50" s="206"/>
      <c r="H50" s="301"/>
      <c r="I50" s="312"/>
      <c r="J50" s="207"/>
      <c r="K50" s="364"/>
      <c r="L50" s="206"/>
      <c r="M50" s="206"/>
      <c r="N50" s="301"/>
      <c r="O50" s="312"/>
      <c r="P50" s="207"/>
      <c r="Q50" s="364"/>
      <c r="R50" s="206"/>
      <c r="S50" s="206"/>
      <c r="T50" s="301"/>
      <c r="U50" s="301"/>
      <c r="W50" s="364"/>
      <c r="X50" s="206"/>
      <c r="Y50" s="206"/>
      <c r="Z50" s="301"/>
      <c r="AA50" s="312"/>
    </row>
    <row r="51" spans="1:27" ht="12.75">
      <c r="A51" s="26" t="s">
        <v>244</v>
      </c>
      <c r="B51" s="204"/>
      <c r="C51" s="284">
        <f>+'GAAP Cons Stmt of Income'!C37</f>
        <v>-14307</v>
      </c>
      <c r="D51" s="204"/>
      <c r="E51" s="330">
        <f>+'GAAP Cons Stmt of Income'!G37</f>
        <v>-17556</v>
      </c>
      <c r="F51" s="115">
        <f>+'GAAP Cons Stmt of Income'!H37</f>
        <v>-16428</v>
      </c>
      <c r="G51" s="115">
        <f>+'GAAP Cons Stmt of Income'!I37</f>
        <v>-1667</v>
      </c>
      <c r="H51" s="116">
        <f>+'GAAP Cons Stmt of Income'!J37</f>
        <v>-18439</v>
      </c>
      <c r="I51" s="284">
        <f>+'GAAP Cons Stmt of Income'!K37</f>
        <v>-54090</v>
      </c>
      <c r="J51" s="97"/>
      <c r="K51" s="330">
        <f>+'GAAP Cons Stmt of Income'!M37</f>
        <v>-13432</v>
      </c>
      <c r="L51" s="115">
        <f>+'GAAP Cons Stmt of Income'!N37</f>
        <v>-12358</v>
      </c>
      <c r="M51" s="115">
        <f>+'GAAP Cons Stmt of Income'!O37</f>
        <v>17411</v>
      </c>
      <c r="N51" s="116">
        <f>+'GAAP Cons Stmt of Income'!P37</f>
        <v>-16441</v>
      </c>
      <c r="O51" s="284">
        <f>+'GAAP Cons Stmt of Income'!Q37</f>
        <v>-24820</v>
      </c>
      <c r="P51" s="115"/>
      <c r="Q51" s="330">
        <f>+'GAAP Cons Stmt of Income'!S37</f>
        <v>-2371</v>
      </c>
      <c r="R51" s="115">
        <f>+'GAAP Cons Stmt of Income'!T37</f>
        <v>15591</v>
      </c>
      <c r="S51" s="115">
        <f>+'GAAP Cons Stmt of Income'!U37</f>
        <v>-7139</v>
      </c>
      <c r="T51" s="116">
        <f>+'GAAP Cons Stmt of Income'!V37</f>
        <v>-8961</v>
      </c>
      <c r="U51" s="116">
        <f>+'GAAP Cons Stmt of Income'!W37</f>
        <v>-2880</v>
      </c>
      <c r="V51" s="26"/>
      <c r="W51" s="330">
        <f>+'GAAP Cons Stmt of Income'!Y37</f>
        <v>-6525</v>
      </c>
      <c r="X51" s="115">
        <f>+'GAAP Cons Stmt of Income'!Z37</f>
        <v>-4349</v>
      </c>
      <c r="Y51" s="115">
        <f>+'GAAP Cons Stmt of Income'!AA37</f>
        <v>1446</v>
      </c>
      <c r="Z51" s="116">
        <f>+'GAAP Cons Stmt of Income'!AB37</f>
        <v>2866</v>
      </c>
      <c r="AA51" s="284">
        <f>+'GAAP Cons Stmt of Income'!AC37</f>
        <v>-6562</v>
      </c>
    </row>
    <row r="52" spans="1:27" ht="25.5">
      <c r="A52" s="192" t="s">
        <v>234</v>
      </c>
      <c r="B52" s="204"/>
      <c r="C52" s="284">
        <v>-10049</v>
      </c>
      <c r="D52" s="204"/>
      <c r="E52" s="366">
        <v>0</v>
      </c>
      <c r="F52" s="203">
        <v>0</v>
      </c>
      <c r="G52" s="203">
        <v>0</v>
      </c>
      <c r="H52" s="116">
        <v>-1700</v>
      </c>
      <c r="I52" s="284">
        <f>SUM(E52:H52)</f>
        <v>-1700</v>
      </c>
      <c r="J52" s="97"/>
      <c r="K52" s="330">
        <v>-1650</v>
      </c>
      <c r="L52" s="115">
        <v>-744</v>
      </c>
      <c r="M52" s="115">
        <v>-584</v>
      </c>
      <c r="N52" s="116">
        <v>-2363</v>
      </c>
      <c r="O52" s="284">
        <f>SUM(K52:N52)</f>
        <v>-5341</v>
      </c>
      <c r="P52" s="115"/>
      <c r="Q52" s="366">
        <v>0</v>
      </c>
      <c r="R52" s="203">
        <v>0</v>
      </c>
      <c r="S52" s="203">
        <v>0</v>
      </c>
      <c r="T52" s="116">
        <v>-765</v>
      </c>
      <c r="U52" s="116">
        <f>SUM(Q52:T52)</f>
        <v>-765</v>
      </c>
      <c r="V52" s="192"/>
      <c r="W52" s="330">
        <v>-471</v>
      </c>
      <c r="X52" s="115">
        <v>-1021</v>
      </c>
      <c r="Y52" s="115">
        <v>-3594</v>
      </c>
      <c r="Z52" s="116">
        <v>-1984</v>
      </c>
      <c r="AA52" s="284">
        <v>-7070</v>
      </c>
    </row>
    <row r="53" spans="1:27" ht="12.75">
      <c r="A53" s="191" t="s">
        <v>247</v>
      </c>
      <c r="B53" s="204"/>
      <c r="C53" s="310">
        <v>0</v>
      </c>
      <c r="D53" s="204"/>
      <c r="E53" s="366">
        <v>0</v>
      </c>
      <c r="F53" s="203">
        <v>0</v>
      </c>
      <c r="G53" s="203">
        <v>0</v>
      </c>
      <c r="H53" s="302">
        <v>0</v>
      </c>
      <c r="I53" s="310">
        <f>SUM(E53:H53)</f>
        <v>0</v>
      </c>
      <c r="J53" s="97"/>
      <c r="K53" s="330">
        <f>2200+40</f>
        <v>2240</v>
      </c>
      <c r="L53" s="115">
        <v>2100</v>
      </c>
      <c r="M53" s="115">
        <v>-4300</v>
      </c>
      <c r="N53" s="302">
        <v>0</v>
      </c>
      <c r="O53" s="284">
        <f>SUM(K53:N53)</f>
        <v>40</v>
      </c>
      <c r="P53" s="115"/>
      <c r="Q53" s="366">
        <v>0</v>
      </c>
      <c r="R53" s="203">
        <v>0</v>
      </c>
      <c r="S53" s="203">
        <v>0</v>
      </c>
      <c r="T53" s="302">
        <v>0</v>
      </c>
      <c r="U53" s="116">
        <f>SUM(Q53:T53)</f>
        <v>0</v>
      </c>
      <c r="V53" s="191"/>
      <c r="W53" s="366">
        <v>0</v>
      </c>
      <c r="X53" s="203">
        <v>0</v>
      </c>
      <c r="Y53" s="203">
        <v>0</v>
      </c>
      <c r="Z53" s="302">
        <v>0</v>
      </c>
      <c r="AA53" s="310">
        <v>0</v>
      </c>
    </row>
    <row r="54" spans="1:27" ht="12.75">
      <c r="A54" s="191" t="s">
        <v>248</v>
      </c>
      <c r="B54" s="204"/>
      <c r="C54" s="310">
        <v>0</v>
      </c>
      <c r="D54" s="204"/>
      <c r="E54" s="366">
        <v>0</v>
      </c>
      <c r="F54" s="115">
        <v>-1917</v>
      </c>
      <c r="G54" s="115">
        <v>-10625</v>
      </c>
      <c r="H54" s="302">
        <v>0</v>
      </c>
      <c r="I54" s="116">
        <f>SUM(E54:H54)</f>
        <v>-12542</v>
      </c>
      <c r="J54" s="97"/>
      <c r="K54" s="366">
        <v>0</v>
      </c>
      <c r="L54" s="203">
        <v>0</v>
      </c>
      <c r="M54" s="115">
        <v>-15500</v>
      </c>
      <c r="N54" s="302">
        <v>0</v>
      </c>
      <c r="O54" s="116">
        <f>SUM(K54:N54)</f>
        <v>-15500</v>
      </c>
      <c r="P54" s="115"/>
      <c r="Q54" s="366">
        <v>0</v>
      </c>
      <c r="R54" s="203">
        <v>0</v>
      </c>
      <c r="S54" s="203">
        <v>0</v>
      </c>
      <c r="T54" s="302">
        <v>0</v>
      </c>
      <c r="U54" s="116">
        <f>SUM(Q54:T54)</f>
        <v>0</v>
      </c>
      <c r="V54" s="191"/>
      <c r="W54" s="366">
        <v>0</v>
      </c>
      <c r="X54" s="203">
        <v>0</v>
      </c>
      <c r="Y54" s="203">
        <v>0</v>
      </c>
      <c r="Z54" s="302">
        <v>0</v>
      </c>
      <c r="AA54" s="310">
        <v>0</v>
      </c>
    </row>
    <row r="55" spans="1:27" ht="12.75">
      <c r="A55" s="191" t="s">
        <v>231</v>
      </c>
      <c r="B55" s="204"/>
      <c r="C55" s="408">
        <v>0</v>
      </c>
      <c r="D55" s="204"/>
      <c r="E55" s="362">
        <v>-1171</v>
      </c>
      <c r="F55" s="203">
        <v>0</v>
      </c>
      <c r="G55" s="115">
        <v>-6900</v>
      </c>
      <c r="H55" s="116">
        <v>1300</v>
      </c>
      <c r="I55" s="116">
        <f>SUM(E55:H55)</f>
        <v>-6771</v>
      </c>
      <c r="J55" s="97"/>
      <c r="K55" s="365">
        <v>0</v>
      </c>
      <c r="L55" s="203">
        <v>0</v>
      </c>
      <c r="M55" s="115">
        <v>-8900</v>
      </c>
      <c r="N55" s="302">
        <v>0</v>
      </c>
      <c r="O55" s="116">
        <f>SUM(K55:N55)</f>
        <v>-8900</v>
      </c>
      <c r="P55" s="115"/>
      <c r="Q55" s="365">
        <v>0</v>
      </c>
      <c r="R55" s="115">
        <v>-19674</v>
      </c>
      <c r="S55" s="203">
        <v>0</v>
      </c>
      <c r="T55" s="116">
        <v>-7013</v>
      </c>
      <c r="U55" s="116">
        <f>SUM(Q55:T55)</f>
        <v>-26687</v>
      </c>
      <c r="V55" s="191"/>
      <c r="W55" s="365">
        <v>0</v>
      </c>
      <c r="X55" s="203">
        <v>0</v>
      </c>
      <c r="Y55" s="203">
        <v>0</v>
      </c>
      <c r="Z55" s="116">
        <v>-3824</v>
      </c>
      <c r="AA55" s="284">
        <v>-3824</v>
      </c>
    </row>
    <row r="56" spans="1:27" ht="13.5" thickBot="1">
      <c r="A56" s="26" t="s">
        <v>245</v>
      </c>
      <c r="B56" s="204"/>
      <c r="C56" s="311">
        <f>SUM(C51:C55)</f>
        <v>-24356</v>
      </c>
      <c r="D56" s="204"/>
      <c r="E56" s="363">
        <f>SUM(E51:E55)</f>
        <v>-18727</v>
      </c>
      <c r="F56" s="205">
        <f>SUM(F51:F55)</f>
        <v>-18345</v>
      </c>
      <c r="G56" s="205">
        <f>SUM(G51:G55)</f>
        <v>-19192</v>
      </c>
      <c r="H56" s="300">
        <f>SUM(H51:H55)</f>
        <v>-18839</v>
      </c>
      <c r="I56" s="311">
        <f>SUM(I51:I55)</f>
        <v>-75103</v>
      </c>
      <c r="J56" s="97"/>
      <c r="K56" s="363">
        <f>SUM(K51:K55)</f>
        <v>-12842</v>
      </c>
      <c r="L56" s="205">
        <f>SUM(L51:L55)</f>
        <v>-11002</v>
      </c>
      <c r="M56" s="205">
        <f>SUM(M51:M55)</f>
        <v>-11873</v>
      </c>
      <c r="N56" s="300">
        <f>SUM(N51:N55)</f>
        <v>-18804</v>
      </c>
      <c r="O56" s="311">
        <f>SUM(O51:O55)</f>
        <v>-54521</v>
      </c>
      <c r="P56" s="115"/>
      <c r="Q56" s="363">
        <f>SUM(Q51:Q55)</f>
        <v>-2371</v>
      </c>
      <c r="R56" s="205">
        <f>SUM(R51:R55)</f>
        <v>-4083</v>
      </c>
      <c r="S56" s="205">
        <f>SUM(S51:S55)</f>
        <v>-7139</v>
      </c>
      <c r="T56" s="300">
        <f>SUM(T51:T55)</f>
        <v>-16739</v>
      </c>
      <c r="U56" s="300">
        <f>SUM(U51:U55)</f>
        <v>-30332</v>
      </c>
      <c r="V56" s="26"/>
      <c r="W56" s="378">
        <f>SUM(W51:W55)</f>
        <v>-6996</v>
      </c>
      <c r="X56" s="205">
        <f>SUM(X51:X55)</f>
        <v>-5370</v>
      </c>
      <c r="Y56" s="205">
        <f>SUM(Y51:Y55)</f>
        <v>-2148</v>
      </c>
      <c r="Z56" s="300">
        <f>SUM(Z51:Z55)</f>
        <v>-2942</v>
      </c>
      <c r="AA56" s="311">
        <f>SUM(AA51:AA55)</f>
        <v>-17456</v>
      </c>
    </row>
    <row r="57" spans="2:27" ht="12.75" thickTop="1">
      <c r="B57" s="202"/>
      <c r="C57" s="312"/>
      <c r="D57" s="202"/>
      <c r="E57" s="364"/>
      <c r="F57" s="206"/>
      <c r="G57" s="206"/>
      <c r="H57" s="301"/>
      <c r="I57" s="312"/>
      <c r="J57" s="207"/>
      <c r="K57" s="364"/>
      <c r="L57" s="206"/>
      <c r="M57" s="206"/>
      <c r="N57" s="301"/>
      <c r="O57" s="312"/>
      <c r="P57" s="207"/>
      <c r="Q57" s="364"/>
      <c r="R57" s="206"/>
      <c r="S57" s="206"/>
      <c r="T57" s="301"/>
      <c r="U57" s="301"/>
      <c r="W57" s="364"/>
      <c r="X57" s="206"/>
      <c r="Y57" s="206"/>
      <c r="Z57" s="301"/>
      <c r="AA57" s="312"/>
    </row>
    <row r="58" spans="1:27" ht="12.75">
      <c r="A58" s="26" t="s">
        <v>60</v>
      </c>
      <c r="B58" s="204"/>
      <c r="C58" s="284">
        <f>+'GAAP Cons Stmt of Income'!C39</f>
        <v>48502</v>
      </c>
      <c r="D58" s="204"/>
      <c r="E58" s="330">
        <f>+'GAAP Cons Stmt of Income'!G39</f>
        <v>76078</v>
      </c>
      <c r="F58" s="115">
        <f>+'GAAP Cons Stmt of Income'!H39</f>
        <v>75298</v>
      </c>
      <c r="G58" s="115">
        <f>+'GAAP Cons Stmt of Income'!I39</f>
        <v>94537</v>
      </c>
      <c r="H58" s="116">
        <f>+'GAAP Cons Stmt of Income'!J39</f>
        <v>82982</v>
      </c>
      <c r="I58" s="284">
        <f>+'GAAP Cons Stmt of Income'!K39</f>
        <v>328895</v>
      </c>
      <c r="J58" s="97"/>
      <c r="K58" s="330">
        <f>+'GAAP Cons Stmt of Income'!M39</f>
        <v>42505</v>
      </c>
      <c r="L58" s="115">
        <f>+'GAAP Cons Stmt of Income'!N39</f>
        <v>39165</v>
      </c>
      <c r="M58" s="115">
        <f>+'GAAP Cons Stmt of Income'!O39</f>
        <v>74070</v>
      </c>
      <c r="N58" s="116">
        <f>+'GAAP Cons Stmt of Income'!P39</f>
        <v>65768</v>
      </c>
      <c r="O58" s="284">
        <f>+'GAAP Cons Stmt of Income'!Q39</f>
        <v>221488</v>
      </c>
      <c r="P58" s="115"/>
      <c r="Q58" s="330">
        <f>+'GAAP Cons Stmt of Income'!S39</f>
        <v>7508</v>
      </c>
      <c r="R58" s="115">
        <f>+'GAAP Cons Stmt of Income'!T39</f>
        <v>32602</v>
      </c>
      <c r="S58" s="115">
        <f>+'GAAP Cons Stmt of Income'!U39</f>
        <v>22606</v>
      </c>
      <c r="T58" s="116">
        <f>+'GAAP Cons Stmt of Income'!V39</f>
        <v>57600</v>
      </c>
      <c r="U58" s="116">
        <f>+'GAAP Cons Stmt of Income'!W39</f>
        <v>120306</v>
      </c>
      <c r="V58" s="26"/>
      <c r="W58" s="330">
        <f>+'GAAP Cons Stmt of Income'!Y39</f>
        <v>17641</v>
      </c>
      <c r="X58" s="115">
        <f>+'GAAP Cons Stmt of Income'!Z39</f>
        <v>11760</v>
      </c>
      <c r="Y58" s="115">
        <f>+'GAAP Cons Stmt of Income'!AA39</f>
        <v>-3910</v>
      </c>
      <c r="Z58" s="116">
        <f>+'GAAP Cons Stmt of Income'!AB39</f>
        <v>6413</v>
      </c>
      <c r="AA58" s="284">
        <f>+'GAAP Cons Stmt of Income'!AC39</f>
        <v>31904</v>
      </c>
    </row>
    <row r="59" spans="1:27" ht="12.75">
      <c r="A59" s="191" t="s">
        <v>212</v>
      </c>
      <c r="B59" s="204"/>
      <c r="C59" s="284">
        <f>+C43</f>
        <v>21571</v>
      </c>
      <c r="D59" s="204"/>
      <c r="E59" s="366">
        <v>0</v>
      </c>
      <c r="F59" s="203">
        <v>0</v>
      </c>
      <c r="G59" s="203">
        <v>0</v>
      </c>
      <c r="H59" s="302">
        <v>0</v>
      </c>
      <c r="I59" s="284">
        <f aca="true" t="shared" si="3" ref="I59:I68">SUM(E59:H59)</f>
        <v>0</v>
      </c>
      <c r="J59" s="97"/>
      <c r="K59" s="366">
        <v>0</v>
      </c>
      <c r="L59" s="203">
        <v>0</v>
      </c>
      <c r="M59" s="203">
        <v>0</v>
      </c>
      <c r="N59" s="302">
        <v>0</v>
      </c>
      <c r="O59" s="284">
        <f aca="true" t="shared" si="4" ref="O59:O68">SUM(K59:N59)</f>
        <v>0</v>
      </c>
      <c r="P59" s="115"/>
      <c r="Q59" s="366">
        <v>0</v>
      </c>
      <c r="R59" s="203">
        <v>0</v>
      </c>
      <c r="S59" s="203">
        <v>0</v>
      </c>
      <c r="T59" s="302">
        <v>0</v>
      </c>
      <c r="U59" s="116">
        <f aca="true" t="shared" si="5" ref="U59:U68">SUM(Q59:T59)</f>
        <v>0</v>
      </c>
      <c r="V59" s="191"/>
      <c r="W59" s="366">
        <v>0</v>
      </c>
      <c r="X59" s="203">
        <v>0</v>
      </c>
      <c r="Y59" s="203">
        <v>0</v>
      </c>
      <c r="Z59" s="302">
        <v>0</v>
      </c>
      <c r="AA59" s="310">
        <v>0</v>
      </c>
    </row>
    <row r="60" spans="1:27" ht="12.75">
      <c r="A60" s="191" t="s">
        <v>222</v>
      </c>
      <c r="B60" s="204"/>
      <c r="C60" s="284">
        <f>+C44</f>
        <v>16750</v>
      </c>
      <c r="D60" s="204"/>
      <c r="E60" s="366">
        <v>0</v>
      </c>
      <c r="F60" s="203">
        <v>0</v>
      </c>
      <c r="G60" s="203">
        <v>0</v>
      </c>
      <c r="H60" s="302">
        <v>0</v>
      </c>
      <c r="I60" s="284">
        <f t="shared" si="3"/>
        <v>0</v>
      </c>
      <c r="J60" s="97"/>
      <c r="K60" s="366">
        <v>0</v>
      </c>
      <c r="L60" s="203">
        <v>0</v>
      </c>
      <c r="M60" s="203">
        <v>0</v>
      </c>
      <c r="N60" s="302">
        <v>0</v>
      </c>
      <c r="O60" s="284">
        <f t="shared" si="4"/>
        <v>0</v>
      </c>
      <c r="P60" s="115"/>
      <c r="Q60" s="366">
        <v>0</v>
      </c>
      <c r="R60" s="203">
        <v>0</v>
      </c>
      <c r="S60" s="203">
        <v>0</v>
      </c>
      <c r="T60" s="302">
        <v>0</v>
      </c>
      <c r="U60" s="116">
        <f t="shared" si="5"/>
        <v>0</v>
      </c>
      <c r="V60" s="191"/>
      <c r="W60" s="366">
        <v>0</v>
      </c>
      <c r="X60" s="203">
        <v>0</v>
      </c>
      <c r="Y60" s="203">
        <v>0</v>
      </c>
      <c r="Z60" s="302">
        <v>0</v>
      </c>
      <c r="AA60" s="310">
        <v>0</v>
      </c>
    </row>
    <row r="61" spans="1:27" ht="12.75">
      <c r="A61" s="191" t="s">
        <v>235</v>
      </c>
      <c r="B61" s="204"/>
      <c r="C61" s="310">
        <f>-+C37</f>
        <v>0</v>
      </c>
      <c r="D61" s="204"/>
      <c r="E61" s="366">
        <f>-+E37</f>
        <v>0</v>
      </c>
      <c r="F61" s="203">
        <f>-+F37</f>
        <v>0</v>
      </c>
      <c r="G61" s="203">
        <f>-+G37</f>
        <v>0</v>
      </c>
      <c r="H61" s="302">
        <f>-+H37</f>
        <v>0</v>
      </c>
      <c r="I61" s="310">
        <f t="shared" si="3"/>
        <v>0</v>
      </c>
      <c r="J61" s="97"/>
      <c r="K61" s="330">
        <f>-+K37</f>
        <v>8250</v>
      </c>
      <c r="L61" s="115">
        <f>-+L37</f>
        <v>3717</v>
      </c>
      <c r="M61" s="115">
        <f>-+M37</f>
        <v>2922</v>
      </c>
      <c r="N61" s="116">
        <f>-+N37</f>
        <v>11811</v>
      </c>
      <c r="O61" s="284">
        <f t="shared" si="4"/>
        <v>26700</v>
      </c>
      <c r="P61" s="115"/>
      <c r="Q61" s="366">
        <f>-+Q37</f>
        <v>0</v>
      </c>
      <c r="R61" s="203">
        <f>-+R37</f>
        <v>0</v>
      </c>
      <c r="S61" s="203">
        <f>-+S37</f>
        <v>0</v>
      </c>
      <c r="T61" s="116">
        <f>-+T37</f>
        <v>3183</v>
      </c>
      <c r="U61" s="116">
        <f t="shared" si="5"/>
        <v>3183</v>
      </c>
      <c r="V61" s="191"/>
      <c r="W61" s="330">
        <f>-+W37</f>
        <v>1542</v>
      </c>
      <c r="X61" s="115">
        <f>-+X37</f>
        <v>3735</v>
      </c>
      <c r="Y61" s="115">
        <f>-+Y37</f>
        <v>13286</v>
      </c>
      <c r="Z61" s="116">
        <f>-+Z37</f>
        <v>7324</v>
      </c>
      <c r="AA61" s="284">
        <f>-+AA37</f>
        <v>25887</v>
      </c>
    </row>
    <row r="62" spans="1:27" ht="12.75">
      <c r="A62" s="191" t="s">
        <v>213</v>
      </c>
      <c r="B62" s="204"/>
      <c r="C62" s="284">
        <f>+C46</f>
        <v>1534</v>
      </c>
      <c r="D62" s="204"/>
      <c r="E62" s="366">
        <v>0</v>
      </c>
      <c r="F62" s="203">
        <v>0</v>
      </c>
      <c r="G62" s="203">
        <v>0</v>
      </c>
      <c r="H62" s="116">
        <f>+H46</f>
        <v>344</v>
      </c>
      <c r="I62" s="284">
        <f t="shared" si="3"/>
        <v>344</v>
      </c>
      <c r="J62" s="97"/>
      <c r="K62" s="366">
        <v>0</v>
      </c>
      <c r="L62" s="203">
        <v>0</v>
      </c>
      <c r="M62" s="203">
        <v>0</v>
      </c>
      <c r="N62" s="302">
        <v>0</v>
      </c>
      <c r="O62" s="284">
        <f t="shared" si="4"/>
        <v>0</v>
      </c>
      <c r="P62" s="115"/>
      <c r="Q62" s="366">
        <v>0</v>
      </c>
      <c r="R62" s="203">
        <v>0</v>
      </c>
      <c r="S62" s="203">
        <v>0</v>
      </c>
      <c r="T62" s="302">
        <v>0</v>
      </c>
      <c r="U62" s="116">
        <f t="shared" si="5"/>
        <v>0</v>
      </c>
      <c r="V62" s="191"/>
      <c r="W62" s="366">
        <v>0</v>
      </c>
      <c r="X62" s="203">
        <v>0</v>
      </c>
      <c r="Y62" s="203">
        <v>0</v>
      </c>
      <c r="Z62" s="302">
        <v>0</v>
      </c>
      <c r="AA62" s="310">
        <v>0</v>
      </c>
    </row>
    <row r="63" spans="1:27" ht="12.75">
      <c r="A63" s="191" t="s">
        <v>250</v>
      </c>
      <c r="B63" s="204"/>
      <c r="C63" s="310">
        <v>0</v>
      </c>
      <c r="D63" s="204"/>
      <c r="E63" s="366">
        <v>0</v>
      </c>
      <c r="F63" s="203">
        <v>0</v>
      </c>
      <c r="G63" s="203">
        <v>0</v>
      </c>
      <c r="H63" s="116">
        <f>+H47</f>
        <v>7900</v>
      </c>
      <c r="I63" s="116">
        <f t="shared" si="3"/>
        <v>7900</v>
      </c>
      <c r="J63" s="97"/>
      <c r="K63" s="366">
        <v>0</v>
      </c>
      <c r="L63" s="203">
        <v>0</v>
      </c>
      <c r="M63" s="203">
        <v>0</v>
      </c>
      <c r="N63" s="302">
        <v>0</v>
      </c>
      <c r="O63" s="116">
        <f t="shared" si="4"/>
        <v>0</v>
      </c>
      <c r="P63" s="115"/>
      <c r="Q63" s="366">
        <v>0</v>
      </c>
      <c r="R63" s="203">
        <v>0</v>
      </c>
      <c r="S63" s="203">
        <v>0</v>
      </c>
      <c r="T63" s="302">
        <v>0</v>
      </c>
      <c r="U63" s="116">
        <f t="shared" si="5"/>
        <v>0</v>
      </c>
      <c r="V63" s="191"/>
      <c r="W63" s="366">
        <v>0</v>
      </c>
      <c r="X63" s="203">
        <v>0</v>
      </c>
      <c r="Y63" s="203">
        <v>0</v>
      </c>
      <c r="Z63" s="302">
        <v>0</v>
      </c>
      <c r="AA63" s="310">
        <v>0</v>
      </c>
    </row>
    <row r="64" spans="1:27" ht="25.5">
      <c r="A64" s="192" t="s">
        <v>249</v>
      </c>
      <c r="B64" s="204"/>
      <c r="C64" s="284">
        <f>+C48</f>
        <v>1652</v>
      </c>
      <c r="D64" s="204"/>
      <c r="E64" s="366">
        <v>0</v>
      </c>
      <c r="F64" s="203">
        <v>0</v>
      </c>
      <c r="G64" s="203">
        <v>0</v>
      </c>
      <c r="H64" s="116">
        <f>+H48</f>
        <v>394</v>
      </c>
      <c r="I64" s="116">
        <f t="shared" si="3"/>
        <v>394</v>
      </c>
      <c r="J64" s="97"/>
      <c r="K64" s="366">
        <v>0</v>
      </c>
      <c r="L64" s="203">
        <v>0</v>
      </c>
      <c r="M64" s="203">
        <v>0</v>
      </c>
      <c r="N64" s="302">
        <v>0</v>
      </c>
      <c r="O64" s="116">
        <f t="shared" si="4"/>
        <v>0</v>
      </c>
      <c r="P64" s="115"/>
      <c r="Q64" s="366">
        <v>0</v>
      </c>
      <c r="R64" s="203">
        <v>0</v>
      </c>
      <c r="S64" s="203">
        <v>0</v>
      </c>
      <c r="T64" s="302">
        <v>0</v>
      </c>
      <c r="U64" s="116">
        <f t="shared" si="5"/>
        <v>0</v>
      </c>
      <c r="V64" s="192"/>
      <c r="W64" s="366">
        <v>0</v>
      </c>
      <c r="X64" s="203">
        <v>0</v>
      </c>
      <c r="Y64" s="203">
        <v>0</v>
      </c>
      <c r="Z64" s="302">
        <v>0</v>
      </c>
      <c r="AA64" s="310">
        <v>0</v>
      </c>
    </row>
    <row r="65" spans="1:27" ht="25.5">
      <c r="A65" s="192" t="s">
        <v>234</v>
      </c>
      <c r="B65" s="204"/>
      <c r="C65" s="284">
        <f>+C52</f>
        <v>-10049</v>
      </c>
      <c r="D65" s="204"/>
      <c r="E65" s="372">
        <f>+E52</f>
        <v>0</v>
      </c>
      <c r="F65" s="132">
        <f>+F52</f>
        <v>0</v>
      </c>
      <c r="G65" s="132">
        <f>+G52</f>
        <v>0</v>
      </c>
      <c r="H65" s="116">
        <f>+H52</f>
        <v>-1700</v>
      </c>
      <c r="I65" s="116">
        <f t="shared" si="3"/>
        <v>-1700</v>
      </c>
      <c r="J65" s="97"/>
      <c r="K65" s="330">
        <f aca="true" t="shared" si="6" ref="K65:N66">+K52</f>
        <v>-1650</v>
      </c>
      <c r="L65" s="115">
        <f t="shared" si="6"/>
        <v>-744</v>
      </c>
      <c r="M65" s="115">
        <f t="shared" si="6"/>
        <v>-584</v>
      </c>
      <c r="N65" s="116">
        <f t="shared" si="6"/>
        <v>-2363</v>
      </c>
      <c r="O65" s="116">
        <f t="shared" si="4"/>
        <v>-5341</v>
      </c>
      <c r="P65" s="115"/>
      <c r="Q65" s="366">
        <f>+Q52</f>
        <v>0</v>
      </c>
      <c r="R65" s="203">
        <f>+R52</f>
        <v>0</v>
      </c>
      <c r="S65" s="203">
        <f>+S52</f>
        <v>0</v>
      </c>
      <c r="T65" s="116">
        <f>+T52</f>
        <v>-765</v>
      </c>
      <c r="U65" s="116">
        <f t="shared" si="5"/>
        <v>-765</v>
      </c>
      <c r="V65" s="192"/>
      <c r="W65" s="330">
        <f>+W52</f>
        <v>-471</v>
      </c>
      <c r="X65" s="115">
        <f>+X52</f>
        <v>-1021</v>
      </c>
      <c r="Y65" s="115">
        <f>+Y52</f>
        <v>-3594</v>
      </c>
      <c r="Z65" s="116">
        <f>+Z52</f>
        <v>-1984</v>
      </c>
      <c r="AA65" s="284">
        <f>+AA52</f>
        <v>-7070</v>
      </c>
    </row>
    <row r="66" spans="1:27" ht="12.75">
      <c r="A66" s="191" t="s">
        <v>247</v>
      </c>
      <c r="B66" s="204"/>
      <c r="C66" s="310">
        <v>0</v>
      </c>
      <c r="D66" s="204"/>
      <c r="E66" s="372">
        <v>0</v>
      </c>
      <c r="F66" s="132">
        <f aca="true" t="shared" si="7" ref="F66:G68">+F53</f>
        <v>0</v>
      </c>
      <c r="G66" s="132">
        <f t="shared" si="7"/>
        <v>0</v>
      </c>
      <c r="H66" s="302">
        <v>0</v>
      </c>
      <c r="I66" s="116">
        <f t="shared" si="3"/>
        <v>0</v>
      </c>
      <c r="J66" s="97"/>
      <c r="K66" s="330">
        <f t="shared" si="6"/>
        <v>2240</v>
      </c>
      <c r="L66" s="115">
        <f t="shared" si="6"/>
        <v>2100</v>
      </c>
      <c r="M66" s="115">
        <f t="shared" si="6"/>
        <v>-4300</v>
      </c>
      <c r="N66" s="302">
        <f t="shared" si="6"/>
        <v>0</v>
      </c>
      <c r="O66" s="116">
        <f t="shared" si="4"/>
        <v>40</v>
      </c>
      <c r="P66" s="115"/>
      <c r="Q66" s="366">
        <v>0</v>
      </c>
      <c r="R66" s="203">
        <v>0</v>
      </c>
      <c r="S66" s="203">
        <v>0</v>
      </c>
      <c r="T66" s="302">
        <v>0</v>
      </c>
      <c r="U66" s="116">
        <f t="shared" si="5"/>
        <v>0</v>
      </c>
      <c r="V66" s="191"/>
      <c r="W66" s="366">
        <v>0</v>
      </c>
      <c r="X66" s="203">
        <v>0</v>
      </c>
      <c r="Y66" s="203">
        <v>0</v>
      </c>
      <c r="Z66" s="302">
        <v>0</v>
      </c>
      <c r="AA66" s="310">
        <v>0</v>
      </c>
    </row>
    <row r="67" spans="1:27" ht="12.75">
      <c r="A67" s="191" t="s">
        <v>248</v>
      </c>
      <c r="B67" s="204"/>
      <c r="C67" s="310">
        <v>0</v>
      </c>
      <c r="D67" s="204"/>
      <c r="E67" s="366">
        <v>0</v>
      </c>
      <c r="F67" s="115">
        <f t="shared" si="7"/>
        <v>-1917</v>
      </c>
      <c r="G67" s="115">
        <f t="shared" si="7"/>
        <v>-10625</v>
      </c>
      <c r="H67" s="302">
        <v>0</v>
      </c>
      <c r="I67" s="116">
        <f t="shared" si="3"/>
        <v>-12542</v>
      </c>
      <c r="J67" s="97"/>
      <c r="K67" s="366">
        <v>0</v>
      </c>
      <c r="L67" s="203">
        <v>0</v>
      </c>
      <c r="M67" s="115">
        <f>+M54</f>
        <v>-15500</v>
      </c>
      <c r="N67" s="302">
        <v>0</v>
      </c>
      <c r="O67" s="116">
        <f t="shared" si="4"/>
        <v>-15500</v>
      </c>
      <c r="P67" s="115"/>
      <c r="Q67" s="366">
        <v>0</v>
      </c>
      <c r="R67" s="203">
        <v>0</v>
      </c>
      <c r="S67" s="203">
        <v>0</v>
      </c>
      <c r="T67" s="302">
        <v>0</v>
      </c>
      <c r="U67" s="116">
        <f t="shared" si="5"/>
        <v>0</v>
      </c>
      <c r="V67" s="191"/>
      <c r="W67" s="366">
        <v>0</v>
      </c>
      <c r="X67" s="203">
        <v>0</v>
      </c>
      <c r="Y67" s="203">
        <v>0</v>
      </c>
      <c r="Z67" s="302">
        <v>0</v>
      </c>
      <c r="AA67" s="310">
        <v>0</v>
      </c>
    </row>
    <row r="68" spans="1:27" ht="12.75">
      <c r="A68" s="191" t="s">
        <v>231</v>
      </c>
      <c r="B68" s="204"/>
      <c r="C68" s="408">
        <v>0</v>
      </c>
      <c r="D68" s="204"/>
      <c r="E68" s="362">
        <f>+E55</f>
        <v>-1171</v>
      </c>
      <c r="F68" s="203">
        <f t="shared" si="7"/>
        <v>0</v>
      </c>
      <c r="G68" s="115">
        <f t="shared" si="7"/>
        <v>-6900</v>
      </c>
      <c r="H68" s="116">
        <f>+H55</f>
        <v>1300</v>
      </c>
      <c r="I68" s="116">
        <f t="shared" si="3"/>
        <v>-6771</v>
      </c>
      <c r="J68" s="97"/>
      <c r="K68" s="365">
        <f>+K55</f>
        <v>0</v>
      </c>
      <c r="L68" s="203">
        <f>+L55</f>
        <v>0</v>
      </c>
      <c r="M68" s="115">
        <f>+M55</f>
        <v>-8900</v>
      </c>
      <c r="N68" s="302">
        <v>0</v>
      </c>
      <c r="O68" s="116">
        <f t="shared" si="4"/>
        <v>-8900</v>
      </c>
      <c r="P68" s="115"/>
      <c r="Q68" s="365">
        <v>0</v>
      </c>
      <c r="R68" s="115">
        <f>+R55</f>
        <v>-19674</v>
      </c>
      <c r="S68" s="203">
        <v>0</v>
      </c>
      <c r="T68" s="116">
        <f>+T55</f>
        <v>-7013</v>
      </c>
      <c r="U68" s="116">
        <f t="shared" si="5"/>
        <v>-26687</v>
      </c>
      <c r="V68" s="191"/>
      <c r="W68" s="365">
        <v>0</v>
      </c>
      <c r="X68" s="203">
        <v>0</v>
      </c>
      <c r="Y68" s="203">
        <v>0</v>
      </c>
      <c r="Z68" s="116">
        <f>+Z55</f>
        <v>-3824</v>
      </c>
      <c r="AA68" s="284">
        <f>+AA55</f>
        <v>-3824</v>
      </c>
    </row>
    <row r="69" spans="1:27" ht="13.5" thickBot="1">
      <c r="A69" s="26" t="s">
        <v>148</v>
      </c>
      <c r="B69" s="204"/>
      <c r="C69" s="311">
        <f>SUM(C58:C68)</f>
        <v>79960</v>
      </c>
      <c r="D69" s="204"/>
      <c r="E69" s="363">
        <f>SUM(E58:E68)</f>
        <v>74907</v>
      </c>
      <c r="F69" s="205">
        <f>SUM(F58:F68)</f>
        <v>73381</v>
      </c>
      <c r="G69" s="205">
        <f>SUM(G58:G68)</f>
        <v>77012</v>
      </c>
      <c r="H69" s="300">
        <f>SUM(H58:H68)</f>
        <v>91220</v>
      </c>
      <c r="I69" s="311">
        <f>SUM(I58:I68)</f>
        <v>316520</v>
      </c>
      <c r="J69" s="97"/>
      <c r="K69" s="363">
        <f>SUM(K58:K68)</f>
        <v>51345</v>
      </c>
      <c r="L69" s="205">
        <f>SUM(L58:L68)</f>
        <v>44238</v>
      </c>
      <c r="M69" s="205">
        <f>SUM(M58:M68)</f>
        <v>47708</v>
      </c>
      <c r="N69" s="300">
        <f>SUM(N58:N68)</f>
        <v>75216</v>
      </c>
      <c r="O69" s="311">
        <f>SUM(O58:O68)</f>
        <v>218487</v>
      </c>
      <c r="P69" s="115"/>
      <c r="Q69" s="363">
        <f>SUM(Q58:Q68)</f>
        <v>7508</v>
      </c>
      <c r="R69" s="205">
        <f>SUM(R58:R68)</f>
        <v>12928</v>
      </c>
      <c r="S69" s="205">
        <f>SUM(S58:S68)</f>
        <v>22606</v>
      </c>
      <c r="T69" s="300">
        <f>SUM(T58:T68)</f>
        <v>53005</v>
      </c>
      <c r="U69" s="300">
        <f>SUM(U58:U68)</f>
        <v>96037</v>
      </c>
      <c r="V69" s="26"/>
      <c r="W69" s="378">
        <f>SUM(W58:W68)</f>
        <v>18712</v>
      </c>
      <c r="X69" s="205">
        <f>SUM(X58:X68)</f>
        <v>14474</v>
      </c>
      <c r="Y69" s="205">
        <f>SUM(Y58:Y68)</f>
        <v>5782</v>
      </c>
      <c r="Z69" s="300">
        <f>SUM(Z58:Z68)</f>
        <v>7929</v>
      </c>
      <c r="AA69" s="311">
        <f>SUM(AA58:AA68)</f>
        <v>46897</v>
      </c>
    </row>
    <row r="70" spans="2:27" ht="12.75" thickTop="1">
      <c r="B70" s="202"/>
      <c r="C70" s="312"/>
      <c r="D70" s="202"/>
      <c r="E70" s="364"/>
      <c r="F70" s="206"/>
      <c r="G70" s="206"/>
      <c r="H70" s="301"/>
      <c r="I70" s="312"/>
      <c r="J70" s="207"/>
      <c r="K70" s="364"/>
      <c r="L70" s="206"/>
      <c r="M70" s="206"/>
      <c r="N70" s="301"/>
      <c r="O70" s="312"/>
      <c r="P70" s="207"/>
      <c r="Q70" s="364"/>
      <c r="R70" s="206"/>
      <c r="S70" s="206"/>
      <c r="T70" s="301"/>
      <c r="U70" s="301"/>
      <c r="W70" s="364"/>
      <c r="X70" s="206"/>
      <c r="Y70" s="206"/>
      <c r="Z70" s="301"/>
      <c r="AA70" s="312"/>
    </row>
    <row r="71" spans="1:27" s="189" customFormat="1" ht="12.75">
      <c r="A71" s="188" t="s">
        <v>232</v>
      </c>
      <c r="B71" s="209"/>
      <c r="C71" s="310">
        <f>+'GAAP Cons Stmt of Income'!C43</f>
        <v>0.19821167316447214</v>
      </c>
      <c r="D71" s="209"/>
      <c r="E71" s="366">
        <f>+'GAAP Cons Stmt of Income'!G43</f>
        <v>0.3052007445681825</v>
      </c>
      <c r="F71" s="203">
        <f>+'GAAP Cons Stmt of Income'!H43</f>
        <v>0.3008189844592705</v>
      </c>
      <c r="G71" s="203">
        <f>+'GAAP Cons Stmt of Income'!I43</f>
        <v>0.37896352951551737</v>
      </c>
      <c r="H71" s="302">
        <f>+'GAAP Cons Stmt of Income'!J43</f>
        <v>0.33336681115695344</v>
      </c>
      <c r="I71" s="310">
        <f aca="true" t="shared" si="8" ref="I71:I81">SUM(E71:H71)</f>
        <v>1.3183500696999237</v>
      </c>
      <c r="J71" s="208"/>
      <c r="K71" s="366">
        <f>+'GAAP Cons Stmt of Income'!M43</f>
        <v>0.17816947163246913</v>
      </c>
      <c r="L71" s="203">
        <f>+'GAAP Cons Stmt of Income'!N43</f>
        <v>0.15628055082260273</v>
      </c>
      <c r="M71" s="203">
        <f>+'GAAP Cons Stmt of Income'!O43</f>
        <v>0.2986151706343607</v>
      </c>
      <c r="N71" s="302">
        <f>+'GAAP Cons Stmt of Income'!P43</f>
        <v>0.26028795998005333</v>
      </c>
      <c r="O71" s="310">
        <f aca="true" t="shared" si="9" ref="O71:O81">SUM(K71:N71)</f>
        <v>0.8933531530694858</v>
      </c>
      <c r="P71" s="203"/>
      <c r="Q71" s="366">
        <f>+'GAAP Cons Stmt of Income'!S43</f>
        <v>0.03309063342912046</v>
      </c>
      <c r="R71" s="203">
        <f>+'GAAP Cons Stmt of Income'!T43</f>
        <v>0.14367241174163467</v>
      </c>
      <c r="S71" s="203">
        <f>+'GAAP Cons Stmt of Income'!U43</f>
        <v>0.09900452409419576</v>
      </c>
      <c r="T71" s="302">
        <f>+'GAAP Cons Stmt of Income'!V43</f>
        <v>0.24032644341897744</v>
      </c>
      <c r="U71" s="302">
        <f aca="true" t="shared" si="10" ref="U71:U81">SUM(Q71:T71)</f>
        <v>0.5160940126839283</v>
      </c>
      <c r="V71" s="188"/>
      <c r="W71" s="366">
        <f>+'GAAP Cons Stmt of Income'!Y43</f>
        <v>0.07449620783432712</v>
      </c>
      <c r="X71" s="203">
        <f>+'GAAP Cons Stmt of Income'!Z43-0.006</f>
        <v>0.04545504902668575</v>
      </c>
      <c r="Y71" s="203">
        <f>+'GAAP Cons Stmt of Income'!AA43</f>
        <v>-0.017330100745061364</v>
      </c>
      <c r="Z71" s="302">
        <f>+'GAAP Cons Stmt of Income'!AB43</f>
        <v>0.02808740249558739</v>
      </c>
      <c r="AA71" s="310">
        <f>+'GAAP Cons Stmt of Income'!AC43</f>
        <v>0.13898497059464168</v>
      </c>
    </row>
    <row r="72" spans="1:27" s="189" customFormat="1" ht="12.75">
      <c r="A72" s="193" t="s">
        <v>227</v>
      </c>
      <c r="B72" s="209"/>
      <c r="C72" s="310">
        <f>+ROUND(C59/'GAAP Cons Stmt of Income'!$C$47,2)</f>
        <v>0.09</v>
      </c>
      <c r="D72" s="209"/>
      <c r="E72" s="366">
        <f>+ROUND(E59/'GAAP Cons Stmt of Income'!$G$47,2)</f>
        <v>0</v>
      </c>
      <c r="F72" s="203">
        <f>+ROUND(F59/'GAAP Cons Stmt of Income'!$H$47,2)</f>
        <v>0</v>
      </c>
      <c r="G72" s="203">
        <f>+ROUND(G59/'GAAP Cons Stmt of Income'!$I$47,2)</f>
        <v>0</v>
      </c>
      <c r="H72" s="302">
        <f>+ROUND(H59/'GAAP Cons Stmt of Income'!$J$47,2)</f>
        <v>0</v>
      </c>
      <c r="I72" s="310">
        <f t="shared" si="8"/>
        <v>0</v>
      </c>
      <c r="J72" s="208"/>
      <c r="K72" s="366">
        <f>+ROUND(K59/'GAAP Cons Stmt of Income'!$M$47,2)</f>
        <v>0</v>
      </c>
      <c r="L72" s="203">
        <f>+ROUND(L59/'GAAP Cons Stmt of Income'!$N$47,2)</f>
        <v>0</v>
      </c>
      <c r="M72" s="203">
        <f>+ROUND(M59/'GAAP Cons Stmt of Income'!$O$47,2)</f>
        <v>0</v>
      </c>
      <c r="N72" s="302">
        <f>+ROUND(N59/'GAAP Cons Stmt of Income'!$P$47,2)</f>
        <v>0</v>
      </c>
      <c r="O72" s="310">
        <f t="shared" si="9"/>
        <v>0</v>
      </c>
      <c r="P72" s="203"/>
      <c r="Q72" s="366">
        <f>+ROUND(Q59/'GAAP Cons Stmt of Income'!$S$47,2)</f>
        <v>0</v>
      </c>
      <c r="R72" s="203">
        <f>+ROUND(R59/'GAAP Cons Stmt of Income'!$T$47,2)</f>
        <v>0</v>
      </c>
      <c r="S72" s="203">
        <f>+ROUND(S59/'GAAP Cons Stmt of Income'!$U$47,2)</f>
        <v>0</v>
      </c>
      <c r="T72" s="302">
        <f>+ROUND(T59/'GAAP Cons Stmt of Income'!$V$47,2)</f>
        <v>0</v>
      </c>
      <c r="U72" s="302">
        <f t="shared" si="10"/>
        <v>0</v>
      </c>
      <c r="V72" s="193"/>
      <c r="W72" s="366">
        <f>+ROUND(W59/'GAAP Cons Stmt of Income'!$Y$47,2)</f>
        <v>0</v>
      </c>
      <c r="X72" s="203">
        <f>+ROUND(X59/'GAAP Cons Stmt of Income'!$Y$47,2)</f>
        <v>0</v>
      </c>
      <c r="Y72" s="203">
        <f>+ROUND(Y59/'GAAP Cons Stmt of Income'!$Y$47,2)</f>
        <v>0</v>
      </c>
      <c r="Z72" s="302">
        <f>+ROUND(Z59/'GAAP Cons Stmt of Income'!$Y$47,2)</f>
        <v>0</v>
      </c>
      <c r="AA72" s="310">
        <f>+ROUND(AA59/'GAAP Cons Stmt of Income'!$Y$47,2)</f>
        <v>0</v>
      </c>
    </row>
    <row r="73" spans="1:27" s="189" customFormat="1" ht="12.75">
      <c r="A73" s="193" t="s">
        <v>228</v>
      </c>
      <c r="B73" s="209"/>
      <c r="C73" s="310">
        <f>+ROUND(C60/'GAAP Cons Stmt of Income'!$C$47,2)</f>
        <v>0.07</v>
      </c>
      <c r="D73" s="209"/>
      <c r="E73" s="366">
        <f>+ROUND(E60/'GAAP Cons Stmt of Income'!$G$47,2)</f>
        <v>0</v>
      </c>
      <c r="F73" s="203">
        <f>+ROUND(F60/'GAAP Cons Stmt of Income'!$H$47,2)</f>
        <v>0</v>
      </c>
      <c r="G73" s="203">
        <f>+ROUND(G60/'GAAP Cons Stmt of Income'!$I$47,2)</f>
        <v>0</v>
      </c>
      <c r="H73" s="302">
        <f>+ROUND(H60/'GAAP Cons Stmt of Income'!$J$47,2)</f>
        <v>0</v>
      </c>
      <c r="I73" s="310">
        <f t="shared" si="8"/>
        <v>0</v>
      </c>
      <c r="J73" s="208"/>
      <c r="K73" s="366">
        <f>+ROUND(K60/'GAAP Cons Stmt of Income'!$M$47,2)</f>
        <v>0</v>
      </c>
      <c r="L73" s="203">
        <f>+ROUND(L60/'GAAP Cons Stmt of Income'!$N$47,2)</f>
        <v>0</v>
      </c>
      <c r="M73" s="203">
        <f>+ROUND(M60/'GAAP Cons Stmt of Income'!$O$47,2)</f>
        <v>0</v>
      </c>
      <c r="N73" s="302">
        <f>+ROUND(N60/'GAAP Cons Stmt of Income'!$P$47,2)</f>
        <v>0</v>
      </c>
      <c r="O73" s="310">
        <f t="shared" si="9"/>
        <v>0</v>
      </c>
      <c r="P73" s="203"/>
      <c r="Q73" s="366">
        <f>+ROUND(Q60/'GAAP Cons Stmt of Income'!$S$47,2)</f>
        <v>0</v>
      </c>
      <c r="R73" s="203">
        <f>+ROUND(R60/'GAAP Cons Stmt of Income'!$T$47,2)</f>
        <v>0</v>
      </c>
      <c r="S73" s="203">
        <f>+ROUND(S60/'GAAP Cons Stmt of Income'!$U$47,2)</f>
        <v>0</v>
      </c>
      <c r="T73" s="302">
        <f>+ROUND(T60/'GAAP Cons Stmt of Income'!$V$47,2)</f>
        <v>0</v>
      </c>
      <c r="U73" s="302">
        <f t="shared" si="10"/>
        <v>0</v>
      </c>
      <c r="V73" s="193"/>
      <c r="W73" s="366">
        <f>+ROUND(W60/'GAAP Cons Stmt of Income'!$Y$47,2)</f>
        <v>0</v>
      </c>
      <c r="X73" s="203">
        <f>+ROUND(X60/'GAAP Cons Stmt of Income'!$Y$47,2)</f>
        <v>0</v>
      </c>
      <c r="Y73" s="203">
        <f>+ROUND(Y60/'GAAP Cons Stmt of Income'!$Y$47,2)</f>
        <v>0</v>
      </c>
      <c r="Z73" s="302">
        <f>+ROUND(Z60/'GAAP Cons Stmt of Income'!$Y$47,2)</f>
        <v>0</v>
      </c>
      <c r="AA73" s="310">
        <f>+ROUND(AA60/'GAAP Cons Stmt of Income'!$Y$47,2)</f>
        <v>0</v>
      </c>
    </row>
    <row r="74" spans="1:27" s="189" customFormat="1" ht="12.75">
      <c r="A74" s="193" t="s">
        <v>235</v>
      </c>
      <c r="B74" s="209"/>
      <c r="C74" s="310">
        <f>+ROUND(C61/'GAAP Cons Stmt of Income'!$C$47,2)</f>
        <v>0</v>
      </c>
      <c r="D74" s="209"/>
      <c r="E74" s="366">
        <f>+ROUND(E61/'GAAP Cons Stmt of Income'!$G$47,2)</f>
        <v>0</v>
      </c>
      <c r="F74" s="203">
        <f>+ROUND(F61/'GAAP Cons Stmt of Income'!$H$47,2)</f>
        <v>0</v>
      </c>
      <c r="G74" s="203">
        <f>+ROUND(G61/'GAAP Cons Stmt of Income'!$I$47,2)</f>
        <v>0</v>
      </c>
      <c r="H74" s="302">
        <f>+ROUND(H61/'GAAP Cons Stmt of Income'!$J$47,2)</f>
        <v>0</v>
      </c>
      <c r="I74" s="310">
        <f t="shared" si="8"/>
        <v>0</v>
      </c>
      <c r="J74" s="208"/>
      <c r="K74" s="366">
        <f>+ROUND(K61/'GAAP Cons Stmt of Income'!$M$47,2)</f>
        <v>0.03</v>
      </c>
      <c r="L74" s="203">
        <f>+ROUND(L61/'GAAP Cons Stmt of Income'!$N$47,2)</f>
        <v>0.01</v>
      </c>
      <c r="M74" s="203">
        <f>+ROUND(M61/'GAAP Cons Stmt of Income'!$O$47,2)</f>
        <v>0.01</v>
      </c>
      <c r="N74" s="302">
        <f>+ROUND(N61/'GAAP Cons Stmt of Income'!$P$47,2)</f>
        <v>0.05</v>
      </c>
      <c r="O74" s="310">
        <f t="shared" si="9"/>
        <v>0.1</v>
      </c>
      <c r="P74" s="203"/>
      <c r="Q74" s="366">
        <f>+ROUND(Q61/'GAAP Cons Stmt of Income'!$S$47,2)</f>
        <v>0</v>
      </c>
      <c r="R74" s="203">
        <f>+ROUND(R61/'GAAP Cons Stmt of Income'!$T$47,2)</f>
        <v>0</v>
      </c>
      <c r="S74" s="203">
        <f>+ROUND(S61/'GAAP Cons Stmt of Income'!$U$47,2)</f>
        <v>0</v>
      </c>
      <c r="T74" s="302">
        <f>+ROUND(T61/'GAAP Cons Stmt of Income'!$V$47,2)</f>
        <v>0.01</v>
      </c>
      <c r="U74" s="302">
        <f t="shared" si="10"/>
        <v>0.01</v>
      </c>
      <c r="V74" s="193"/>
      <c r="W74" s="366">
        <f>+ROUND(W61/'GAAP Cons Stmt of Income'!$Y$47,2)</f>
        <v>0.01</v>
      </c>
      <c r="X74" s="203">
        <f>+ROUND(X61/'GAAP Cons Stmt of Income'!$Y$47,2)-0.01</f>
        <v>0.01</v>
      </c>
      <c r="Y74" s="203">
        <f>+ROUND(Y61/'GAAP Cons Stmt of Income'!$Y$47,2)</f>
        <v>0.06</v>
      </c>
      <c r="Z74" s="302">
        <f>+ROUND(Z61/'GAAP Cons Stmt of Income'!$Y$47,2)</f>
        <v>0.03</v>
      </c>
      <c r="AA74" s="310">
        <f>+ROUND(AA61/'GAAP Cons Stmt of Income'!$Y$47,2)</f>
        <v>0.11</v>
      </c>
    </row>
    <row r="75" spans="1:27" s="189" customFormat="1" ht="12.75">
      <c r="A75" s="193" t="s">
        <v>229</v>
      </c>
      <c r="B75" s="209"/>
      <c r="C75" s="310">
        <f>+ROUND(C62/'GAAP Cons Stmt of Income'!$C$47,2)-0.01</f>
        <v>0</v>
      </c>
      <c r="D75" s="209"/>
      <c r="E75" s="366">
        <f>+ROUND(E62/'GAAP Cons Stmt of Income'!$G$47,2)</f>
        <v>0</v>
      </c>
      <c r="F75" s="203">
        <f>+ROUND(F62/'GAAP Cons Stmt of Income'!$H$47,2)</f>
        <v>0</v>
      </c>
      <c r="G75" s="203">
        <f>+ROUND(G62/'GAAP Cons Stmt of Income'!$I$47,2)</f>
        <v>0</v>
      </c>
      <c r="H75" s="302">
        <f>+ROUND(H62/'GAAP Cons Stmt of Income'!$J$47,2)</f>
        <v>0</v>
      </c>
      <c r="I75" s="310">
        <f t="shared" si="8"/>
        <v>0</v>
      </c>
      <c r="J75" s="208"/>
      <c r="K75" s="366">
        <f>+ROUND(K62/'GAAP Cons Stmt of Income'!$M$47,2)</f>
        <v>0</v>
      </c>
      <c r="L75" s="203">
        <f>+ROUND(L62/'GAAP Cons Stmt of Income'!$N$47,2)</f>
        <v>0</v>
      </c>
      <c r="M75" s="203">
        <f>+ROUND(M62/'GAAP Cons Stmt of Income'!$O$47,2)</f>
        <v>0</v>
      </c>
      <c r="N75" s="302">
        <f>+ROUND(N62/'GAAP Cons Stmt of Income'!$P$47,2)</f>
        <v>0</v>
      </c>
      <c r="O75" s="310">
        <f t="shared" si="9"/>
        <v>0</v>
      </c>
      <c r="P75" s="203"/>
      <c r="Q75" s="366">
        <f>+ROUND(Q62/'GAAP Cons Stmt of Income'!$S$47,2)</f>
        <v>0</v>
      </c>
      <c r="R75" s="203">
        <f>+ROUND(R62/'GAAP Cons Stmt of Income'!$T$47,2)</f>
        <v>0</v>
      </c>
      <c r="S75" s="203">
        <f>+ROUND(S62/'GAAP Cons Stmt of Income'!$U$47,2)</f>
        <v>0</v>
      </c>
      <c r="T75" s="302">
        <f>+ROUND(T62/'GAAP Cons Stmt of Income'!$V$47,2)</f>
        <v>0</v>
      </c>
      <c r="U75" s="302">
        <f t="shared" si="10"/>
        <v>0</v>
      </c>
      <c r="V75" s="193"/>
      <c r="W75" s="366">
        <f>+ROUND(W62/'GAAP Cons Stmt of Income'!$Y$47,2)</f>
        <v>0</v>
      </c>
      <c r="X75" s="203">
        <f>+ROUND(X62/'GAAP Cons Stmt of Income'!$Y$47,2)</f>
        <v>0</v>
      </c>
      <c r="Y75" s="203">
        <f>+ROUND(Y62/'GAAP Cons Stmt of Income'!$Y$47,2)</f>
        <v>0</v>
      </c>
      <c r="Z75" s="302">
        <f>+ROUND(Z62/'GAAP Cons Stmt of Income'!$Y$47,2)</f>
        <v>0</v>
      </c>
      <c r="AA75" s="310">
        <f>+ROUND(AA62/'GAAP Cons Stmt of Income'!$Y$47,2)</f>
        <v>0</v>
      </c>
    </row>
    <row r="76" spans="1:27" ht="12.75">
      <c r="A76" s="191" t="s">
        <v>250</v>
      </c>
      <c r="B76" s="209"/>
      <c r="C76" s="310">
        <f>+ROUND(C63/'GAAP Cons Stmt of Income'!$C$47,2)</f>
        <v>0</v>
      </c>
      <c r="D76" s="209"/>
      <c r="E76" s="366">
        <f>+ROUND(E63/'GAAP Cons Stmt of Income'!$G$47,2)</f>
        <v>0</v>
      </c>
      <c r="F76" s="203">
        <f>+ROUND(F63/'GAAP Cons Stmt of Income'!$H$47,2)</f>
        <v>0</v>
      </c>
      <c r="G76" s="203">
        <f>+ROUND(G63/'GAAP Cons Stmt of Income'!$I$47,2)</f>
        <v>0</v>
      </c>
      <c r="H76" s="302">
        <f>+ROUND(H63/'GAAP Cons Stmt of Income'!$J$47,2)+0.01</f>
        <v>0.04</v>
      </c>
      <c r="I76" s="310">
        <f t="shared" si="8"/>
        <v>0.04</v>
      </c>
      <c r="J76" s="208"/>
      <c r="K76" s="366">
        <f>+ROUND(K63/'GAAP Cons Stmt of Income'!$M$47,2)</f>
        <v>0</v>
      </c>
      <c r="L76" s="203">
        <f>+ROUND(L63/'GAAP Cons Stmt of Income'!$N$47,2)</f>
        <v>0</v>
      </c>
      <c r="M76" s="203">
        <f>+ROUND(M63/'GAAP Cons Stmt of Income'!$O$47,2)</f>
        <v>0</v>
      </c>
      <c r="N76" s="302">
        <f>+ROUND(N63/'GAAP Cons Stmt of Income'!$P$47,2)</f>
        <v>0</v>
      </c>
      <c r="O76" s="310">
        <f t="shared" si="9"/>
        <v>0</v>
      </c>
      <c r="P76" s="203"/>
      <c r="Q76" s="366">
        <f>+ROUND(Q63/'GAAP Cons Stmt of Income'!$S$47,2)</f>
        <v>0</v>
      </c>
      <c r="R76" s="203">
        <f>+ROUND(R63/'GAAP Cons Stmt of Income'!$T$47,2)</f>
        <v>0</v>
      </c>
      <c r="S76" s="203">
        <f>+ROUND(S63/'GAAP Cons Stmt of Income'!$U$47,2)</f>
        <v>0</v>
      </c>
      <c r="T76" s="302">
        <f>+ROUND(T63/'GAAP Cons Stmt of Income'!$V$47,2)</f>
        <v>0</v>
      </c>
      <c r="U76" s="302">
        <f t="shared" si="10"/>
        <v>0</v>
      </c>
      <c r="V76" s="191"/>
      <c r="W76" s="366">
        <f>+ROUND(W63/'GAAP Cons Stmt of Income'!$Y$47,2)</f>
        <v>0</v>
      </c>
      <c r="X76" s="203">
        <f>+ROUND(X63/'GAAP Cons Stmt of Income'!$Y$47,2)</f>
        <v>0</v>
      </c>
      <c r="Y76" s="203">
        <f>+ROUND(Y63/'GAAP Cons Stmt of Income'!$Y$47,2)</f>
        <v>0</v>
      </c>
      <c r="Z76" s="302">
        <f>+ROUND(Z63/'GAAP Cons Stmt of Income'!$Y$47,2)</f>
        <v>0</v>
      </c>
      <c r="AA76" s="310">
        <f>+ROUND(AA63/'GAAP Cons Stmt of Income'!$Y$47,2)</f>
        <v>0</v>
      </c>
    </row>
    <row r="77" spans="1:27" s="189" customFormat="1" ht="25.5">
      <c r="A77" s="192" t="s">
        <v>249</v>
      </c>
      <c r="B77" s="209"/>
      <c r="C77" s="310">
        <f>+ROUND(C64/'GAAP Cons Stmt of Income'!$C$47,2)-0.01</f>
        <v>0</v>
      </c>
      <c r="D77" s="209"/>
      <c r="E77" s="366">
        <f>+ROUND(E64/'GAAP Cons Stmt of Income'!$G$47,2)</f>
        <v>0</v>
      </c>
      <c r="F77" s="203">
        <f>+ROUND(F64/'GAAP Cons Stmt of Income'!$H$47,2)</f>
        <v>0</v>
      </c>
      <c r="G77" s="203">
        <f>+ROUND(G64/'GAAP Cons Stmt of Income'!$I$47,2)</f>
        <v>0</v>
      </c>
      <c r="H77" s="302">
        <f>+ROUND(H64/'GAAP Cons Stmt of Income'!$J$47,2)</f>
        <v>0</v>
      </c>
      <c r="I77" s="310">
        <f t="shared" si="8"/>
        <v>0</v>
      </c>
      <c r="J77" s="208"/>
      <c r="K77" s="366">
        <f>+ROUND(K64/'GAAP Cons Stmt of Income'!$M$47,2)</f>
        <v>0</v>
      </c>
      <c r="L77" s="203">
        <f>+ROUND(L64/'GAAP Cons Stmt of Income'!$N$47,2)</f>
        <v>0</v>
      </c>
      <c r="M77" s="203">
        <f>+ROUND(M64/'GAAP Cons Stmt of Income'!$O$47,2)</f>
        <v>0</v>
      </c>
      <c r="N77" s="302">
        <f>+ROUND(N64/'GAAP Cons Stmt of Income'!$P$47,2)</f>
        <v>0</v>
      </c>
      <c r="O77" s="310">
        <f t="shared" si="9"/>
        <v>0</v>
      </c>
      <c r="P77" s="203"/>
      <c r="Q77" s="366">
        <f>+ROUND(Q64/'GAAP Cons Stmt of Income'!$S$47,2)</f>
        <v>0</v>
      </c>
      <c r="R77" s="203">
        <f>+ROUND(R64/'GAAP Cons Stmt of Income'!$T$47,2)</f>
        <v>0</v>
      </c>
      <c r="S77" s="203">
        <f>+ROUND(S64/'GAAP Cons Stmt of Income'!$U$47,2)</f>
        <v>0</v>
      </c>
      <c r="T77" s="302">
        <f>+ROUND(T64/'GAAP Cons Stmt of Income'!$V$47,2)</f>
        <v>0</v>
      </c>
      <c r="U77" s="302">
        <f t="shared" si="10"/>
        <v>0</v>
      </c>
      <c r="V77" s="192"/>
      <c r="W77" s="366">
        <f>+ROUND(W64/'GAAP Cons Stmt of Income'!$Y$47,2)</f>
        <v>0</v>
      </c>
      <c r="X77" s="203">
        <f>+ROUND(X64/'GAAP Cons Stmt of Income'!$Y$47,2)</f>
        <v>0</v>
      </c>
      <c r="Y77" s="203">
        <f>+ROUND(Y64/'GAAP Cons Stmt of Income'!$Y$47,2)</f>
        <v>0</v>
      </c>
      <c r="Z77" s="302">
        <f>+ROUND(Z64/'GAAP Cons Stmt of Income'!$Y$47,2)</f>
        <v>0</v>
      </c>
      <c r="AA77" s="310">
        <f>+ROUND(AA64/'GAAP Cons Stmt of Income'!$Y$47,2)</f>
        <v>0</v>
      </c>
    </row>
    <row r="78" spans="1:27" s="189" customFormat="1" ht="25.5">
      <c r="A78" s="194" t="s">
        <v>234</v>
      </c>
      <c r="B78" s="209"/>
      <c r="C78" s="310">
        <f>+ROUND(C65/'GAAP Cons Stmt of Income'!$C$47,2)</f>
        <v>-0.04</v>
      </c>
      <c r="D78" s="209"/>
      <c r="E78" s="366">
        <f>+ROUND(E65/'GAAP Cons Stmt of Income'!$G$47,2)</f>
        <v>0</v>
      </c>
      <c r="F78" s="203">
        <f>+ROUND(F65/'GAAP Cons Stmt of Income'!$H$47,2)</f>
        <v>0</v>
      </c>
      <c r="G78" s="203">
        <f>+ROUND(G65/'GAAP Cons Stmt of Income'!$I$47,2)</f>
        <v>0</v>
      </c>
      <c r="H78" s="302">
        <f>+ROUND(H65/'GAAP Cons Stmt of Income'!$J$47,2)</f>
        <v>-0.01</v>
      </c>
      <c r="I78" s="310">
        <f t="shared" si="8"/>
        <v>-0.01</v>
      </c>
      <c r="J78" s="208"/>
      <c r="K78" s="366">
        <f>+ROUND(K65/'GAAP Cons Stmt of Income'!$M$47,2)</f>
        <v>-0.01</v>
      </c>
      <c r="L78" s="203">
        <f>+ROUND(L65/'GAAP Cons Stmt of Income'!$N$47,2)</f>
        <v>0</v>
      </c>
      <c r="M78" s="203">
        <f>+ROUND(M65/'GAAP Cons Stmt of Income'!$O$47,2)</f>
        <v>0</v>
      </c>
      <c r="N78" s="302">
        <f>+ROUND(N65/'GAAP Cons Stmt of Income'!$P$47,2)</f>
        <v>-0.01</v>
      </c>
      <c r="O78" s="310">
        <f t="shared" si="9"/>
        <v>-0.02</v>
      </c>
      <c r="P78" s="203"/>
      <c r="Q78" s="366">
        <f>+ROUND(Q65/'GAAP Cons Stmt of Income'!$S$47,2)</f>
        <v>0</v>
      </c>
      <c r="R78" s="203">
        <f>+ROUND(R65/'GAAP Cons Stmt of Income'!$T$47,2)</f>
        <v>0</v>
      </c>
      <c r="S78" s="203">
        <f>+ROUND(S65/'GAAP Cons Stmt of Income'!$U$47,2)</f>
        <v>0</v>
      </c>
      <c r="T78" s="302">
        <f>+ROUND(T65/'GAAP Cons Stmt of Income'!$V$47,2)</f>
        <v>0</v>
      </c>
      <c r="U78" s="302">
        <f t="shared" si="10"/>
        <v>0</v>
      </c>
      <c r="V78" s="194"/>
      <c r="W78" s="366">
        <f>+ROUND(W65/'GAAP Cons Stmt of Income'!$Y$47,2)</f>
        <v>0</v>
      </c>
      <c r="X78" s="203">
        <f>+ROUND(X65/'GAAP Cons Stmt of Income'!$Y$47,2)</f>
        <v>0</v>
      </c>
      <c r="Y78" s="203">
        <f>+ROUND(Y65/'GAAP Cons Stmt of Income'!$Y$47,2)+0.01</f>
        <v>-0.01</v>
      </c>
      <c r="Z78" s="302">
        <f>+ROUND(Z65/'GAAP Cons Stmt of Income'!$Y$47,2)</f>
        <v>-0.01</v>
      </c>
      <c r="AA78" s="310">
        <f>+ROUND(AA65/'GAAP Cons Stmt of Income'!$Y$47,2)</f>
        <v>-0.03</v>
      </c>
    </row>
    <row r="79" spans="1:27" s="189" customFormat="1" ht="12.75">
      <c r="A79" s="191" t="s">
        <v>247</v>
      </c>
      <c r="B79" s="209"/>
      <c r="C79" s="310">
        <f>+ROUND(C66/'GAAP Cons Stmt of Income'!$C$47,2)</f>
        <v>0</v>
      </c>
      <c r="D79" s="209"/>
      <c r="E79" s="366">
        <f>+ROUND(E66/'GAAP Cons Stmt of Income'!$G$47,2)</f>
        <v>0</v>
      </c>
      <c r="F79" s="203">
        <f>+ROUND(F66/'GAAP Cons Stmt of Income'!$H$47,2)</f>
        <v>0</v>
      </c>
      <c r="G79" s="203">
        <f>+ROUND(G66/'GAAP Cons Stmt of Income'!$I$47,2)</f>
        <v>0</v>
      </c>
      <c r="H79" s="302">
        <f>+ROUND(H66/'GAAP Cons Stmt of Income'!$J$47,2)</f>
        <v>0</v>
      </c>
      <c r="I79" s="310">
        <f t="shared" si="8"/>
        <v>0</v>
      </c>
      <c r="J79" s="208"/>
      <c r="K79" s="366">
        <f>+ROUND(K66/'GAAP Cons Stmt of Income'!$M$47,2)</f>
        <v>0.01</v>
      </c>
      <c r="L79" s="203">
        <f>+ROUND(L66/'GAAP Cons Stmt of Income'!$N$47,2)</f>
        <v>0.01</v>
      </c>
      <c r="M79" s="203">
        <f>+ROUND(M66/'GAAP Cons Stmt of Income'!$O$47,2)</f>
        <v>-0.02</v>
      </c>
      <c r="N79" s="302">
        <f>+ROUND(N66/'GAAP Cons Stmt of Income'!$P$47,2)</f>
        <v>0</v>
      </c>
      <c r="O79" s="310">
        <f t="shared" si="9"/>
        <v>0</v>
      </c>
      <c r="P79" s="203"/>
      <c r="Q79" s="366">
        <f>+ROUND(Q66/'GAAP Cons Stmt of Income'!$S$47,2)</f>
        <v>0</v>
      </c>
      <c r="R79" s="203">
        <f>+ROUND(R66/'GAAP Cons Stmt of Income'!$T$47,2)</f>
        <v>0</v>
      </c>
      <c r="S79" s="203">
        <f>+ROUND(S66/'GAAP Cons Stmt of Income'!$U$47,2)</f>
        <v>0</v>
      </c>
      <c r="T79" s="302">
        <f>+ROUND(T66/'GAAP Cons Stmt of Income'!$V$47,2)</f>
        <v>0</v>
      </c>
      <c r="U79" s="302">
        <f t="shared" si="10"/>
        <v>0</v>
      </c>
      <c r="V79" s="191"/>
      <c r="W79" s="366">
        <f>+ROUND(W66/'GAAP Cons Stmt of Income'!$Y$47,2)</f>
        <v>0</v>
      </c>
      <c r="X79" s="203">
        <f>+ROUND(X66/'GAAP Cons Stmt of Income'!$Y$47,2)</f>
        <v>0</v>
      </c>
      <c r="Y79" s="203">
        <f>+ROUND(Y66/'GAAP Cons Stmt of Income'!$Y$47,2)</f>
        <v>0</v>
      </c>
      <c r="Z79" s="302">
        <f>+ROUND(Z66/'GAAP Cons Stmt of Income'!$Y$47,2)</f>
        <v>0</v>
      </c>
      <c r="AA79" s="310">
        <f>+ROUND(AA66/'GAAP Cons Stmt of Income'!$Y$47,2)</f>
        <v>0</v>
      </c>
    </row>
    <row r="80" spans="1:27" s="189" customFormat="1" ht="12.75">
      <c r="A80" s="191" t="s">
        <v>248</v>
      </c>
      <c r="B80" s="209"/>
      <c r="C80" s="310">
        <f>+ROUND(C67/'GAAP Cons Stmt of Income'!$C$47,2)</f>
        <v>0</v>
      </c>
      <c r="D80" s="209"/>
      <c r="E80" s="366">
        <f>+ROUND(E67/'GAAP Cons Stmt of Income'!$G$47,2)</f>
        <v>0</v>
      </c>
      <c r="F80" s="203">
        <f>+ROUND(F67/'GAAP Cons Stmt of Income'!$H$47,2)</f>
        <v>-0.01</v>
      </c>
      <c r="G80" s="203">
        <f>+ROUND(G67/'GAAP Cons Stmt of Income'!$I$47,2)</f>
        <v>-0.04</v>
      </c>
      <c r="H80" s="302">
        <f>+ROUND(H67/'GAAP Cons Stmt of Income'!$J$47,2)</f>
        <v>0</v>
      </c>
      <c r="I80" s="310">
        <f t="shared" si="8"/>
        <v>-0.05</v>
      </c>
      <c r="J80" s="208"/>
      <c r="K80" s="366">
        <f>+ROUND(K67/'GAAP Cons Stmt of Income'!$M$47,2)</f>
        <v>0</v>
      </c>
      <c r="L80" s="203">
        <f>+ROUND(L67/'GAAP Cons Stmt of Income'!$N$47,2)</f>
        <v>0</v>
      </c>
      <c r="M80" s="203">
        <f>+ROUND(M67/'GAAP Cons Stmt of Income'!$O$47,2)</f>
        <v>-0.06</v>
      </c>
      <c r="N80" s="302">
        <f>+ROUND(N67/'GAAP Cons Stmt of Income'!$P$47,2)</f>
        <v>0</v>
      </c>
      <c r="O80" s="310">
        <f t="shared" si="9"/>
        <v>-0.06</v>
      </c>
      <c r="P80" s="203"/>
      <c r="Q80" s="366">
        <f>+ROUND(Q67/'GAAP Cons Stmt of Income'!$S$47,2)</f>
        <v>0</v>
      </c>
      <c r="R80" s="203">
        <f>+ROUND(R67/'GAAP Cons Stmt of Income'!$T$47,2)</f>
        <v>0</v>
      </c>
      <c r="S80" s="203">
        <f>+ROUND(S67/'GAAP Cons Stmt of Income'!$U$47,2)</f>
        <v>0</v>
      </c>
      <c r="T80" s="302">
        <f>+ROUND(T67/'GAAP Cons Stmt of Income'!$V$47,2)</f>
        <v>0</v>
      </c>
      <c r="U80" s="302">
        <f t="shared" si="10"/>
        <v>0</v>
      </c>
      <c r="V80" s="191"/>
      <c r="W80" s="366">
        <f>+ROUND(W67/'GAAP Cons Stmt of Income'!$Y$47,2)</f>
        <v>0</v>
      </c>
      <c r="X80" s="203">
        <f>+ROUND(X67/'GAAP Cons Stmt of Income'!$Y$47,2)</f>
        <v>0</v>
      </c>
      <c r="Y80" s="203">
        <f>+ROUND(Y67/'GAAP Cons Stmt of Income'!$Y$47,2)</f>
        <v>0</v>
      </c>
      <c r="Z80" s="302">
        <f>+ROUND(Z67/'GAAP Cons Stmt of Income'!$Y$47,2)</f>
        <v>0</v>
      </c>
      <c r="AA80" s="310">
        <f>+ROUND(AA67/'GAAP Cons Stmt of Income'!$Y$47,2)</f>
        <v>0</v>
      </c>
    </row>
    <row r="81" spans="1:27" s="189" customFormat="1" ht="12.75">
      <c r="A81" s="193" t="s">
        <v>231</v>
      </c>
      <c r="B81" s="209"/>
      <c r="C81" s="408">
        <f>+ROUND(C68/'GAAP Cons Stmt of Income'!$C$47,2)</f>
        <v>0</v>
      </c>
      <c r="D81" s="209"/>
      <c r="E81" s="365">
        <f>+ROUND(E68/'GAAP Cons Stmt of Income'!$G$47,2)-0.01</f>
        <v>-0.01</v>
      </c>
      <c r="F81" s="203">
        <f>+ROUND(F68/'GAAP Cons Stmt of Income'!$H$47,2)</f>
        <v>0</v>
      </c>
      <c r="G81" s="203">
        <f>+ROUND(G68/'GAAP Cons Stmt of Income'!$I$47,2)</f>
        <v>-0.03</v>
      </c>
      <c r="H81" s="302">
        <f>+ROUND(H68/'GAAP Cons Stmt of Income'!$J$47,2)</f>
        <v>0.01</v>
      </c>
      <c r="I81" s="310">
        <f t="shared" si="8"/>
        <v>-0.03</v>
      </c>
      <c r="J81" s="208"/>
      <c r="K81" s="365">
        <f>+ROUND(K68/'GAAP Cons Stmt of Income'!$M$47,2)</f>
        <v>0</v>
      </c>
      <c r="L81" s="203">
        <f>+ROUND(L68/'GAAP Cons Stmt of Income'!$N$47,2)</f>
        <v>0</v>
      </c>
      <c r="M81" s="203">
        <f>+ROUND(M68/'GAAP Cons Stmt of Income'!$O$47,2)</f>
        <v>-0.04</v>
      </c>
      <c r="N81" s="302">
        <f>+ROUND(N68/'GAAP Cons Stmt of Income'!$P$47,2)</f>
        <v>0</v>
      </c>
      <c r="O81" s="310">
        <f t="shared" si="9"/>
        <v>-0.04</v>
      </c>
      <c r="P81" s="203"/>
      <c r="Q81" s="365">
        <f>+ROUND(Q68/'GAAP Cons Stmt of Income'!$S$47,2)</f>
        <v>0</v>
      </c>
      <c r="R81" s="203">
        <f>+ROUND(R68/'GAAP Cons Stmt of Income'!$T$47,2)</f>
        <v>-0.09</v>
      </c>
      <c r="S81" s="203">
        <f>+ROUND(S68/'GAAP Cons Stmt of Income'!$U$47,2)</f>
        <v>0</v>
      </c>
      <c r="T81" s="302">
        <f>+ROUND(T68/'GAAP Cons Stmt of Income'!$V$47,2)</f>
        <v>-0.03</v>
      </c>
      <c r="U81" s="302">
        <f t="shared" si="10"/>
        <v>-0.12</v>
      </c>
      <c r="V81" s="193"/>
      <c r="W81" s="365">
        <f>+ROUND(W68/'GAAP Cons Stmt of Income'!$Y$47,2)</f>
        <v>0</v>
      </c>
      <c r="X81" s="203">
        <f>+ROUND(X68/'GAAP Cons Stmt of Income'!$Y$47,2)</f>
        <v>0</v>
      </c>
      <c r="Y81" s="203">
        <f>+ROUND(Y68/'GAAP Cons Stmt of Income'!$Y$47,2)</f>
        <v>0</v>
      </c>
      <c r="Z81" s="302">
        <f>+ROUND(Z68/'GAAP Cons Stmt of Income'!$Y$47,2)</f>
        <v>-0.02</v>
      </c>
      <c r="AA81" s="310">
        <f>+ROUND(AA68/'GAAP Cons Stmt of Income'!$Y$47,2)</f>
        <v>-0.02</v>
      </c>
    </row>
    <row r="82" spans="1:27" s="189" customFormat="1" ht="13.5" thickBot="1">
      <c r="A82" s="188" t="s">
        <v>233</v>
      </c>
      <c r="B82" s="209"/>
      <c r="C82" s="313">
        <f>SUM(C71:C81)</f>
        <v>0.3182116731644722</v>
      </c>
      <c r="D82" s="209"/>
      <c r="E82" s="367">
        <f>SUM(E71:E81)</f>
        <v>0.2952007445681825</v>
      </c>
      <c r="F82" s="210">
        <f>SUM(F71:F81)</f>
        <v>0.2908189844592705</v>
      </c>
      <c r="G82" s="210">
        <f>SUM(G71:G81)</f>
        <v>0.3089635295155174</v>
      </c>
      <c r="H82" s="303">
        <f>SUM(H71:H81)</f>
        <v>0.3733668111569534</v>
      </c>
      <c r="I82" s="313">
        <f>SUM(I71:I81)</f>
        <v>1.2683500696999237</v>
      </c>
      <c r="J82" s="208"/>
      <c r="K82" s="367">
        <f>SUM(K71:K81)</f>
        <v>0.20816947163246913</v>
      </c>
      <c r="L82" s="210">
        <f>SUM(L71:L81)</f>
        <v>0.17628055082260274</v>
      </c>
      <c r="M82" s="210">
        <f>SUM(M71:M81)</f>
        <v>0.1886151706343607</v>
      </c>
      <c r="N82" s="303">
        <f>SUM(N71:N81)</f>
        <v>0.3002879599800533</v>
      </c>
      <c r="O82" s="313">
        <f>SUM(O71:O81)</f>
        <v>0.8733531530694858</v>
      </c>
      <c r="P82" s="203"/>
      <c r="Q82" s="367">
        <f>SUM(Q71:Q81)</f>
        <v>0.03309063342912046</v>
      </c>
      <c r="R82" s="210">
        <f>SUM(R71:R81)</f>
        <v>0.053672411741634674</v>
      </c>
      <c r="S82" s="210">
        <f>SUM(S71:S81)</f>
        <v>0.09900452409419576</v>
      </c>
      <c r="T82" s="303">
        <f>SUM(T71:T81)</f>
        <v>0.22032644341897742</v>
      </c>
      <c r="U82" s="303">
        <f>SUM(U71:U81)</f>
        <v>0.4060940126839283</v>
      </c>
      <c r="V82" s="188"/>
      <c r="W82" s="379">
        <f>SUM(W71:W81)</f>
        <v>0.08449620783432711</v>
      </c>
      <c r="X82" s="210">
        <f>SUM(X71:X81)</f>
        <v>0.05545504902668575</v>
      </c>
      <c r="Y82" s="210">
        <f>SUM(Y71:Y81)</f>
        <v>0.032669899254938635</v>
      </c>
      <c r="Z82" s="303">
        <f>SUM(Z71:Z81)</f>
        <v>0.028087402495587385</v>
      </c>
      <c r="AA82" s="313">
        <f>SUM(AA71:AA81)</f>
        <v>0.1989849705946417</v>
      </c>
    </row>
    <row r="83" spans="3:27" ht="13.5" thickBot="1" thickTop="1">
      <c r="C83" s="314"/>
      <c r="E83" s="368"/>
      <c r="F83" s="304"/>
      <c r="G83" s="304"/>
      <c r="H83" s="305"/>
      <c r="I83" s="314"/>
      <c r="K83" s="368"/>
      <c r="L83" s="304"/>
      <c r="M83" s="304"/>
      <c r="N83" s="305"/>
      <c r="O83" s="314"/>
      <c r="Q83" s="368"/>
      <c r="R83" s="304"/>
      <c r="S83" s="304"/>
      <c r="T83" s="305"/>
      <c r="U83" s="305"/>
      <c r="W83" s="368"/>
      <c r="X83" s="304"/>
      <c r="Y83" s="304"/>
      <c r="Z83" s="305"/>
      <c r="AA83" s="314"/>
    </row>
    <row r="84" spans="1:27" ht="12.75">
      <c r="A84" s="26"/>
      <c r="E84" s="24"/>
      <c r="J84" s="24"/>
      <c r="K84" s="24"/>
      <c r="O84" s="24"/>
      <c r="P84" s="24"/>
      <c r="Q84" s="24"/>
      <c r="U84" s="24"/>
      <c r="V84" s="26"/>
      <c r="W84" s="24"/>
      <c r="X84" s="24"/>
      <c r="Y84" s="222"/>
      <c r="Z84" s="24"/>
      <c r="AA84" s="24"/>
    </row>
    <row r="85" spans="1:27" ht="13.5" customHeight="1">
      <c r="A85" s="187"/>
      <c r="E85" s="24"/>
      <c r="J85" s="24"/>
      <c r="K85" s="24"/>
      <c r="O85" s="24"/>
      <c r="P85" s="24"/>
      <c r="Q85" s="24"/>
      <c r="U85" s="24"/>
      <c r="V85" s="187"/>
      <c r="W85" s="24"/>
      <c r="X85" s="24"/>
      <c r="Y85" s="24"/>
      <c r="Z85" s="24"/>
      <c r="AA85" s="24"/>
    </row>
    <row r="86" spans="3:27" ht="12">
      <c r="C86" s="68"/>
      <c r="E86" s="68"/>
      <c r="F86" s="68"/>
      <c r="G86" s="68"/>
      <c r="H86" s="68"/>
      <c r="I86" s="68"/>
      <c r="K86" s="68"/>
      <c r="L86" s="68"/>
      <c r="M86" s="68"/>
      <c r="N86" s="68"/>
      <c r="O86" s="68"/>
      <c r="R86" s="68"/>
      <c r="S86" s="68"/>
      <c r="T86" s="68"/>
      <c r="U86" s="68"/>
      <c r="X86" s="68"/>
      <c r="AA86" s="68"/>
    </row>
    <row r="87" spans="3:27" ht="12">
      <c r="C87" s="68"/>
      <c r="E87" s="68"/>
      <c r="F87" s="68"/>
      <c r="G87" s="68"/>
      <c r="H87" s="68"/>
      <c r="I87" s="68"/>
      <c r="K87" s="68"/>
      <c r="L87" s="68"/>
      <c r="M87" s="68"/>
      <c r="N87" s="68"/>
      <c r="O87" s="68"/>
      <c r="R87" s="68"/>
      <c r="S87" s="68"/>
      <c r="T87" s="68"/>
      <c r="U87" s="68"/>
      <c r="X87" s="68"/>
      <c r="AA87" s="68"/>
    </row>
    <row r="88" spans="3:27" ht="12">
      <c r="C88" s="68"/>
      <c r="E88" s="68"/>
      <c r="F88" s="68"/>
      <c r="G88" s="68"/>
      <c r="H88" s="68"/>
      <c r="I88" s="68"/>
      <c r="K88" s="68"/>
      <c r="L88" s="68"/>
      <c r="M88" s="68"/>
      <c r="N88" s="68"/>
      <c r="O88" s="68"/>
      <c r="R88" s="68"/>
      <c r="S88" s="68"/>
      <c r="T88" s="68"/>
      <c r="U88" s="68"/>
      <c r="X88" s="68"/>
      <c r="AA88" s="68"/>
    </row>
    <row r="89" spans="3:27" ht="12">
      <c r="C89" s="68"/>
      <c r="E89" s="68"/>
      <c r="F89" s="68"/>
      <c r="G89" s="68"/>
      <c r="H89" s="68"/>
      <c r="I89" s="68"/>
      <c r="K89" s="68"/>
      <c r="L89" s="68"/>
      <c r="M89" s="68"/>
      <c r="N89" s="68"/>
      <c r="O89" s="68"/>
      <c r="R89" s="68"/>
      <c r="S89" s="68"/>
      <c r="T89" s="68"/>
      <c r="U89" s="68"/>
      <c r="X89" s="68"/>
      <c r="AA89" s="68"/>
    </row>
    <row r="90" spans="3:27" ht="12">
      <c r="C90" s="68"/>
      <c r="E90" s="68"/>
      <c r="F90" s="68"/>
      <c r="G90" s="68"/>
      <c r="H90" s="68"/>
      <c r="I90" s="68"/>
      <c r="K90" s="68"/>
      <c r="L90" s="68"/>
      <c r="M90" s="68"/>
      <c r="N90" s="68"/>
      <c r="O90" s="68"/>
      <c r="R90" s="68"/>
      <c r="S90" s="68"/>
      <c r="T90" s="68"/>
      <c r="U90" s="68"/>
      <c r="X90" s="68"/>
      <c r="AA90" s="68"/>
    </row>
    <row r="91" spans="1:27" ht="12.75" hidden="1" outlineLevel="1">
      <c r="A91" s="190" t="s">
        <v>246</v>
      </c>
      <c r="C91" s="68"/>
      <c r="E91" s="68"/>
      <c r="F91" s="68"/>
      <c r="G91" s="68"/>
      <c r="H91" s="68"/>
      <c r="I91" s="68"/>
      <c r="K91" s="68"/>
      <c r="L91" s="68"/>
      <c r="M91" s="68"/>
      <c r="N91" s="68"/>
      <c r="O91" s="68"/>
      <c r="R91" s="68"/>
      <c r="S91" s="68"/>
      <c r="T91" s="68"/>
      <c r="U91" s="68"/>
      <c r="V91" s="190"/>
      <c r="X91" s="68"/>
      <c r="AA91" s="68"/>
    </row>
    <row r="92" spans="1:27" ht="12.75" hidden="1" outlineLevel="1">
      <c r="A92" s="26" t="s">
        <v>236</v>
      </c>
      <c r="B92" s="113"/>
      <c r="C92" s="94">
        <f>+C12-'Non-GAAP Cons Stmt of Income'!C15</f>
        <v>0</v>
      </c>
      <c r="D92" s="113"/>
      <c r="E92" s="94">
        <f>+E12-'Non-GAAP Cons Stmt of Income'!E15</f>
        <v>0</v>
      </c>
      <c r="F92" s="94">
        <f>+F12-'Non-GAAP Cons Stmt of Income'!F15</f>
        <v>0</v>
      </c>
      <c r="G92" s="94">
        <f>+G12-'Non-GAAP Cons Stmt of Income'!G15</f>
        <v>0</v>
      </c>
      <c r="H92" s="94">
        <f>+H12-'Non-GAAP Cons Stmt of Income'!H15</f>
        <v>-10</v>
      </c>
      <c r="I92" s="94">
        <f>+I12-'Non-GAAP Cons Stmt of Income'!I15</f>
        <v>-10</v>
      </c>
      <c r="J92" s="184"/>
      <c r="K92" s="94">
        <f>+K12-'Non-GAAP Cons Stmt of Income'!K15</f>
        <v>0</v>
      </c>
      <c r="L92" s="94">
        <f>+L12-'Non-GAAP Cons Stmt of Income'!L15</f>
        <v>0</v>
      </c>
      <c r="M92" s="94">
        <f>+M12-'Non-GAAP Cons Stmt of Income'!M15</f>
        <v>0</v>
      </c>
      <c r="N92" s="94">
        <f>+N12-'Non-GAAP Cons Stmt of Income'!N15</f>
        <v>0</v>
      </c>
      <c r="O92" s="94">
        <f>+O12-'Non-GAAP Cons Stmt of Income'!O15</f>
        <v>0</v>
      </c>
      <c r="P92" s="94"/>
      <c r="Q92" s="94">
        <f>+Q12-'Non-GAAP Cons Stmt of Income'!Q15</f>
        <v>0</v>
      </c>
      <c r="R92" s="94">
        <f>+R12-'Non-GAAP Cons Stmt of Income'!R15</f>
        <v>0</v>
      </c>
      <c r="S92" s="94">
        <f>+S12-'Non-GAAP Cons Stmt of Income'!S15</f>
        <v>0</v>
      </c>
      <c r="T92" s="94">
        <f>+T12-'Non-GAAP Cons Stmt of Income'!T15</f>
        <v>0</v>
      </c>
      <c r="U92" s="94">
        <f>+U12-'Non-GAAP Cons Stmt of Income'!U15</f>
        <v>0</v>
      </c>
      <c r="V92" s="26"/>
      <c r="W92" s="94">
        <f>+W12-'Non-GAAP Cons Stmt of Income'!W15</f>
        <v>0</v>
      </c>
      <c r="X92" s="94">
        <f>+X12-'Non-GAAP Cons Stmt of Income'!X15</f>
        <v>0</v>
      </c>
      <c r="Y92" s="94">
        <f>+Y12-'Non-GAAP Cons Stmt of Income'!Y15</f>
        <v>0</v>
      </c>
      <c r="Z92" s="94">
        <f>+Z12-'Non-GAAP Cons Stmt of Income'!Z15</f>
        <v>0</v>
      </c>
      <c r="AA92" s="94">
        <f>+AA12-'Non-GAAP Cons Stmt of Income'!AA15</f>
        <v>0</v>
      </c>
    </row>
    <row r="93" spans="1:27" ht="12.75" hidden="1" outlineLevel="1">
      <c r="A93" s="26" t="s">
        <v>237</v>
      </c>
      <c r="B93" s="113"/>
      <c r="C93" s="94">
        <f>+C17-'Non-GAAP Cons Stmt of Income'!C13+'Non-GAAP Cons Stmt of Income'!C15+'Non-GAAP Cons Stmt of Income'!C16</f>
        <v>0</v>
      </c>
      <c r="D93" s="113"/>
      <c r="E93" s="94">
        <f>+E17-'Non-GAAP Cons Stmt of Income'!E13+'Non-GAAP Cons Stmt of Income'!E15+'Non-GAAP Cons Stmt of Income'!E16</f>
        <v>0</v>
      </c>
      <c r="F93" s="94">
        <f>+F17-'Non-GAAP Cons Stmt of Income'!F13+'Non-GAAP Cons Stmt of Income'!F15+'Non-GAAP Cons Stmt of Income'!F16</f>
        <v>0</v>
      </c>
      <c r="G93" s="94">
        <f>+G17-'Non-GAAP Cons Stmt of Income'!G13+'Non-GAAP Cons Stmt of Income'!G15+'Non-GAAP Cons Stmt of Income'!G16</f>
        <v>0</v>
      </c>
      <c r="H93" s="94">
        <f>+H17-'Non-GAAP Cons Stmt of Income'!H13+'Non-GAAP Cons Stmt of Income'!H15+'GAAP Cons Stmt of Income'!J16</f>
        <v>10</v>
      </c>
      <c r="I93" s="94">
        <f>+I17-'Non-GAAP Cons Stmt of Income'!I13+'Non-GAAP Cons Stmt of Income'!I15+'Non-GAAP Cons Stmt of Income'!I16</f>
        <v>10</v>
      </c>
      <c r="J93" s="184"/>
      <c r="K93" s="94">
        <f>+K17-'Non-GAAP Cons Stmt of Income'!K13+'Non-GAAP Cons Stmt of Income'!K15+'Non-GAAP Cons Stmt of Income'!K16</f>
        <v>0</v>
      </c>
      <c r="L93" s="94">
        <f>+L17-'Non-GAAP Cons Stmt of Income'!L13+'Non-GAAP Cons Stmt of Income'!L15+'Non-GAAP Cons Stmt of Income'!L16</f>
        <v>0</v>
      </c>
      <c r="M93" s="94">
        <f>+M17-'Non-GAAP Cons Stmt of Income'!M13+'Non-GAAP Cons Stmt of Income'!M15+'Non-GAAP Cons Stmt of Income'!M16</f>
        <v>0</v>
      </c>
      <c r="N93" s="94">
        <f>+N17-'Non-GAAP Cons Stmt of Income'!N13+'Non-GAAP Cons Stmt of Income'!N15+'Non-GAAP Cons Stmt of Income'!N16</f>
        <v>0</v>
      </c>
      <c r="O93" s="94">
        <f>+O17-'Non-GAAP Cons Stmt of Income'!O13+'Non-GAAP Cons Stmt of Income'!O15+'Non-GAAP Cons Stmt of Income'!O16</f>
        <v>0</v>
      </c>
      <c r="P93" s="94"/>
      <c r="Q93" s="94">
        <f>+Q17-'Non-GAAP Cons Stmt of Income'!Q13+'Non-GAAP Cons Stmt of Income'!Q15+'Non-GAAP Cons Stmt of Income'!Q16</f>
        <v>0</v>
      </c>
      <c r="R93" s="94">
        <f>+R17-'Non-GAAP Cons Stmt of Income'!R13+'Non-GAAP Cons Stmt of Income'!R15+'Non-GAAP Cons Stmt of Income'!R16</f>
        <v>0</v>
      </c>
      <c r="S93" s="94">
        <f>+S17-'Non-GAAP Cons Stmt of Income'!S13+'Non-GAAP Cons Stmt of Income'!S15+'Non-GAAP Cons Stmt of Income'!S16</f>
        <v>0</v>
      </c>
      <c r="T93" s="94">
        <f>+T17-'Non-GAAP Cons Stmt of Income'!T13+'Non-GAAP Cons Stmt of Income'!T15+'Non-GAAP Cons Stmt of Income'!T16</f>
        <v>0</v>
      </c>
      <c r="U93" s="94">
        <f>+U17-'Non-GAAP Cons Stmt of Income'!U13+'Non-GAAP Cons Stmt of Income'!U15+'Non-GAAP Cons Stmt of Income'!U16</f>
        <v>0</v>
      </c>
      <c r="V93" s="26"/>
      <c r="W93" s="94">
        <f>+W17-'Non-GAAP Cons Stmt of Income'!W13+'Non-GAAP Cons Stmt of Income'!W15+'Non-GAAP Cons Stmt of Income'!W16</f>
        <v>0</v>
      </c>
      <c r="X93" s="94">
        <f>+X17-'Non-GAAP Cons Stmt of Income'!X13+'Non-GAAP Cons Stmt of Income'!X15+'Non-GAAP Cons Stmt of Income'!X16</f>
        <v>0</v>
      </c>
      <c r="Y93" s="94">
        <f>+Y17-'Non-GAAP Cons Stmt of Income'!Y13+'Non-GAAP Cons Stmt of Income'!Y15+'Non-GAAP Cons Stmt of Income'!Y16</f>
        <v>0</v>
      </c>
      <c r="Z93" s="94">
        <f>+Z17-'Non-GAAP Cons Stmt of Income'!Z13+'Non-GAAP Cons Stmt of Income'!Z15+'Non-GAAP Cons Stmt of Income'!Z16</f>
        <v>0</v>
      </c>
      <c r="AA93" s="94">
        <f>+AA17-'Non-GAAP Cons Stmt of Income'!AA13+'Non-GAAP Cons Stmt of Income'!AA15+'Non-GAAP Cons Stmt of Income'!AA16</f>
        <v>0</v>
      </c>
    </row>
    <row r="94" spans="1:27" ht="12.75" hidden="1" outlineLevel="1">
      <c r="A94" s="26" t="s">
        <v>238</v>
      </c>
      <c r="B94" s="113"/>
      <c r="C94" s="94">
        <f>+C21-'Non-GAAP Cons Stmt of Income'!C21</f>
        <v>0</v>
      </c>
      <c r="D94" s="113"/>
      <c r="E94" s="94">
        <f>+E21-'Non-GAAP Cons Stmt of Income'!E21</f>
        <v>0</v>
      </c>
      <c r="F94" s="94">
        <f>+F21-'Non-GAAP Cons Stmt of Income'!F21</f>
        <v>0</v>
      </c>
      <c r="G94" s="94">
        <f>+G21-'Non-GAAP Cons Stmt of Income'!G21</f>
        <v>0</v>
      </c>
      <c r="H94" s="94">
        <f>+H21-'Non-GAAP Cons Stmt of Income'!H21</f>
        <v>0</v>
      </c>
      <c r="I94" s="94">
        <f>+I21-'Non-GAAP Cons Stmt of Income'!I21</f>
        <v>-25</v>
      </c>
      <c r="J94" s="184"/>
      <c r="K94" s="94">
        <f>+K21-'Non-GAAP Cons Stmt of Income'!K21</f>
        <v>0</v>
      </c>
      <c r="L94" s="94">
        <f>+L21-'Non-GAAP Cons Stmt of Income'!L21</f>
        <v>0</v>
      </c>
      <c r="M94" s="94">
        <f>+M21-'Non-GAAP Cons Stmt of Income'!M21</f>
        <v>0</v>
      </c>
      <c r="N94" s="94">
        <f>+N21-'Non-GAAP Cons Stmt of Income'!N21</f>
        <v>0</v>
      </c>
      <c r="O94" s="94">
        <f>+O21-'Non-GAAP Cons Stmt of Income'!O21</f>
        <v>0</v>
      </c>
      <c r="P94" s="94"/>
      <c r="Q94" s="94">
        <f>+Q21-'Non-GAAP Cons Stmt of Income'!Q21</f>
        <v>0</v>
      </c>
      <c r="R94" s="94">
        <f>+R21-'Non-GAAP Cons Stmt of Income'!R21</f>
        <v>0</v>
      </c>
      <c r="S94" s="94">
        <f>+S21-'Non-GAAP Cons Stmt of Income'!S21</f>
        <v>0</v>
      </c>
      <c r="T94" s="94">
        <f>+T21-'Non-GAAP Cons Stmt of Income'!T21</f>
        <v>0</v>
      </c>
      <c r="U94" s="94">
        <f>+U21-'Non-GAAP Cons Stmt of Income'!U21</f>
        <v>0</v>
      </c>
      <c r="V94" s="26"/>
      <c r="W94" s="94">
        <f>+W21-'Non-GAAP Cons Stmt of Income'!W21</f>
        <v>0</v>
      </c>
      <c r="X94" s="94">
        <f>+X21-'Non-GAAP Cons Stmt of Income'!X21</f>
        <v>0</v>
      </c>
      <c r="Y94" s="94">
        <f>+Y21-'Non-GAAP Cons Stmt of Income'!Y21</f>
        <v>0</v>
      </c>
      <c r="Z94" s="94">
        <f>+Z21-'Non-GAAP Cons Stmt of Income'!Z21</f>
        <v>0</v>
      </c>
      <c r="AA94" s="94">
        <f>+AA21-'Non-GAAP Cons Stmt of Income'!AA21</f>
        <v>0</v>
      </c>
    </row>
    <row r="95" spans="1:27" ht="12.75" hidden="1" outlineLevel="1">
      <c r="A95" s="26" t="s">
        <v>239</v>
      </c>
      <c r="B95" s="113"/>
      <c r="C95" s="94">
        <f>+C26-'Non-GAAP Cons Stmt of Income'!C23</f>
        <v>0</v>
      </c>
      <c r="D95" s="113"/>
      <c r="E95" s="94">
        <f>+E26-'Non-GAAP Cons Stmt of Income'!E23</f>
        <v>0</v>
      </c>
      <c r="F95" s="94">
        <f>+F26-'Non-GAAP Cons Stmt of Income'!F23</f>
        <v>0</v>
      </c>
      <c r="G95" s="94">
        <f>+G26-'Non-GAAP Cons Stmt of Income'!G23</f>
        <v>0</v>
      </c>
      <c r="H95" s="94">
        <f>+H26-'Non-GAAP Cons Stmt of Income'!H23</f>
        <v>0</v>
      </c>
      <c r="I95" s="94">
        <f>+I26-'Non-GAAP Cons Stmt of Income'!I23</f>
        <v>0</v>
      </c>
      <c r="J95" s="184"/>
      <c r="K95" s="94">
        <f>+K26-'Non-GAAP Cons Stmt of Income'!K23</f>
        <v>0</v>
      </c>
      <c r="L95" s="94">
        <f>+L26-'Non-GAAP Cons Stmt of Income'!L23</f>
        <v>0</v>
      </c>
      <c r="M95" s="94">
        <f>+M26-'Non-GAAP Cons Stmt of Income'!M23</f>
        <v>0</v>
      </c>
      <c r="N95" s="94">
        <f>+N26-'Non-GAAP Cons Stmt of Income'!N23</f>
        <v>0</v>
      </c>
      <c r="O95" s="94">
        <f>+O26-'Non-GAAP Cons Stmt of Income'!O23</f>
        <v>0</v>
      </c>
      <c r="P95" s="94"/>
      <c r="Q95" s="94">
        <f>+Q26-'Non-GAAP Cons Stmt of Income'!Q23</f>
        <v>0</v>
      </c>
      <c r="R95" s="94">
        <f>+R26-'Non-GAAP Cons Stmt of Income'!R23</f>
        <v>0</v>
      </c>
      <c r="S95" s="94">
        <f>+S26-'Non-GAAP Cons Stmt of Income'!S23</f>
        <v>0</v>
      </c>
      <c r="T95" s="94">
        <f>+T26-'Non-GAAP Cons Stmt of Income'!T23</f>
        <v>0</v>
      </c>
      <c r="U95" s="94">
        <f>+U26-'Non-GAAP Cons Stmt of Income'!U23</f>
        <v>0</v>
      </c>
      <c r="V95" s="26"/>
      <c r="W95" s="94">
        <f>+W26-'Non-GAAP Cons Stmt of Income'!W23</f>
        <v>0</v>
      </c>
      <c r="X95" s="94">
        <f>+X26-'Non-GAAP Cons Stmt of Income'!X23</f>
        <v>0</v>
      </c>
      <c r="Y95" s="94">
        <f>+Y26-'Non-GAAP Cons Stmt of Income'!Y23</f>
        <v>0</v>
      </c>
      <c r="Z95" s="94">
        <f>+Z26-'Non-GAAP Cons Stmt of Income'!Z23</f>
        <v>0</v>
      </c>
      <c r="AA95" s="94">
        <f>+AA26-'Non-GAAP Cons Stmt of Income'!AA23</f>
        <v>0</v>
      </c>
    </row>
    <row r="96" spans="1:27" ht="12.75" hidden="1" outlineLevel="1">
      <c r="A96" s="26" t="s">
        <v>240</v>
      </c>
      <c r="B96" s="113"/>
      <c r="C96" s="94">
        <f>+C32-'Non-GAAP Cons Stmt of Income'!C25</f>
        <v>0</v>
      </c>
      <c r="D96" s="113"/>
      <c r="E96" s="94">
        <f>+E32-'Non-GAAP Cons Stmt of Income'!E25</f>
        <v>0</v>
      </c>
      <c r="F96" s="94">
        <f>+F32-'Non-GAAP Cons Stmt of Income'!F25</f>
        <v>0</v>
      </c>
      <c r="G96" s="94">
        <f>+G32-'Non-GAAP Cons Stmt of Income'!G25</f>
        <v>0</v>
      </c>
      <c r="H96" s="94">
        <f>+H32-'Non-GAAP Cons Stmt of Income'!H25</f>
        <v>0</v>
      </c>
      <c r="I96" s="94">
        <f>+I32-'Non-GAAP Cons Stmt of Income'!I25</f>
        <v>0</v>
      </c>
      <c r="J96" s="184"/>
      <c r="K96" s="94">
        <f>+K32-'Non-GAAP Cons Stmt of Income'!K25</f>
        <v>0</v>
      </c>
      <c r="L96" s="94">
        <f>+L32-'Non-GAAP Cons Stmt of Income'!L25</f>
        <v>0</v>
      </c>
      <c r="M96" s="94">
        <f>+M32-'Non-GAAP Cons Stmt of Income'!M25</f>
        <v>0</v>
      </c>
      <c r="N96" s="94">
        <f>+N32-'Non-GAAP Cons Stmt of Income'!N25</f>
        <v>0</v>
      </c>
      <c r="O96" s="94">
        <f>+O32-'Non-GAAP Cons Stmt of Income'!O25</f>
        <v>0</v>
      </c>
      <c r="P96" s="94"/>
      <c r="Q96" s="94">
        <f>+Q32-'Non-GAAP Cons Stmt of Income'!Q25</f>
        <v>0</v>
      </c>
      <c r="R96" s="94">
        <f>+R32-'Non-GAAP Cons Stmt of Income'!R25</f>
        <v>0</v>
      </c>
      <c r="S96" s="94">
        <f>+S32-'Non-GAAP Cons Stmt of Income'!S25</f>
        <v>0</v>
      </c>
      <c r="T96" s="94">
        <f>+T32-'Non-GAAP Cons Stmt of Income'!T25</f>
        <v>0</v>
      </c>
      <c r="U96" s="94">
        <f>+U32-'Non-GAAP Cons Stmt of Income'!U25</f>
        <v>0</v>
      </c>
      <c r="V96" s="26"/>
      <c r="W96" s="94">
        <f>+W32-'Non-GAAP Cons Stmt of Income'!W25</f>
        <v>0</v>
      </c>
      <c r="X96" s="94">
        <f>+X32-'Non-GAAP Cons Stmt of Income'!X25</f>
        <v>0</v>
      </c>
      <c r="Y96" s="94">
        <f>+Y32-'Non-GAAP Cons Stmt of Income'!Y25</f>
        <v>0</v>
      </c>
      <c r="Z96" s="94">
        <f>+Z32-'Non-GAAP Cons Stmt of Income'!Z25</f>
        <v>0</v>
      </c>
      <c r="AA96" s="94">
        <f>+AA32-'Non-GAAP Cons Stmt of Income'!AA25</f>
        <v>0</v>
      </c>
    </row>
    <row r="97" spans="1:27" ht="12.75" hidden="1" outlineLevel="1">
      <c r="A97" s="26" t="s">
        <v>241</v>
      </c>
      <c r="B97" s="113"/>
      <c r="C97" s="94">
        <f>+C40-'Non-GAAP Cons Stmt of Income'!C29</f>
        <v>0</v>
      </c>
      <c r="D97" s="113"/>
      <c r="E97" s="94">
        <f>+E40-'Non-GAAP Cons Stmt of Income'!E29</f>
        <v>0</v>
      </c>
      <c r="F97" s="94">
        <f>+F40-'Non-GAAP Cons Stmt of Income'!F29</f>
        <v>0</v>
      </c>
      <c r="G97" s="94">
        <f>+G40-'Non-GAAP Cons Stmt of Income'!G29</f>
        <v>0</v>
      </c>
      <c r="H97" s="94">
        <f>+H40-'Non-GAAP Cons Stmt of Income'!H29</f>
        <v>0</v>
      </c>
      <c r="I97" s="94">
        <f>+I40-'Non-GAAP Cons Stmt of Income'!I29</f>
        <v>-25</v>
      </c>
      <c r="J97" s="184"/>
      <c r="K97" s="94">
        <f>+K40-'Non-GAAP Cons Stmt of Income'!K29</f>
        <v>0</v>
      </c>
      <c r="L97" s="94">
        <f>+L40-'Non-GAAP Cons Stmt of Income'!L29</f>
        <v>0</v>
      </c>
      <c r="M97" s="94">
        <f>+M40-'Non-GAAP Cons Stmt of Income'!M29</f>
        <v>0</v>
      </c>
      <c r="N97" s="94">
        <f>+N40-'Non-GAAP Cons Stmt of Income'!N29</f>
        <v>0</v>
      </c>
      <c r="O97" s="94">
        <f>+O40-'Non-GAAP Cons Stmt of Income'!O29</f>
        <v>0</v>
      </c>
      <c r="P97" s="94"/>
      <c r="Q97" s="94">
        <f>+Q40-'Non-GAAP Cons Stmt of Income'!Q29</f>
        <v>0</v>
      </c>
      <c r="R97" s="94">
        <f>+R40-'Non-GAAP Cons Stmt of Income'!R29</f>
        <v>0</v>
      </c>
      <c r="S97" s="94">
        <f>+S40-'Non-GAAP Cons Stmt of Income'!S29</f>
        <v>0</v>
      </c>
      <c r="T97" s="94">
        <f>+T40-'Non-GAAP Cons Stmt of Income'!T29</f>
        <v>0</v>
      </c>
      <c r="U97" s="94">
        <f>+U40-'Non-GAAP Cons Stmt of Income'!U29</f>
        <v>0</v>
      </c>
      <c r="V97" s="26"/>
      <c r="W97" s="94">
        <f>+W40-'Non-GAAP Cons Stmt of Income'!W29</f>
        <v>0</v>
      </c>
      <c r="X97" s="94">
        <f>+X40-'Non-GAAP Cons Stmt of Income'!X29</f>
        <v>0</v>
      </c>
      <c r="Y97" s="94">
        <f>+Y40-'Non-GAAP Cons Stmt of Income'!Y29</f>
        <v>0</v>
      </c>
      <c r="Z97" s="94">
        <f>+Z40-'Non-GAAP Cons Stmt of Income'!Z29</f>
        <v>0</v>
      </c>
      <c r="AA97" s="94">
        <f>+AA40-'Non-GAAP Cons Stmt of Income'!AA29</f>
        <v>0</v>
      </c>
    </row>
    <row r="98" spans="1:27" ht="12.75" hidden="1" outlineLevel="1">
      <c r="A98" s="26" t="s">
        <v>242</v>
      </c>
      <c r="B98" s="113"/>
      <c r="C98" s="94">
        <f>+C49-'Non-GAAP Cons Stmt of Income'!C31</f>
        <v>0</v>
      </c>
      <c r="D98" s="113"/>
      <c r="E98" s="94">
        <f>+E49-'Non-GAAP Cons Stmt of Income'!E31</f>
        <v>0</v>
      </c>
      <c r="F98" s="94">
        <f>+F49-'Non-GAAP Cons Stmt of Income'!F31</f>
        <v>0</v>
      </c>
      <c r="G98" s="94">
        <f>+G49-'Non-GAAP Cons Stmt of Income'!G31</f>
        <v>0</v>
      </c>
      <c r="H98" s="94">
        <f>+H49-'Non-GAAP Cons Stmt of Income'!H31</f>
        <v>10</v>
      </c>
      <c r="I98" s="94">
        <f>+I49-'Non-GAAP Cons Stmt of Income'!I31</f>
        <v>35</v>
      </c>
      <c r="J98" s="184"/>
      <c r="K98" s="94">
        <f>+K49-'Non-GAAP Cons Stmt of Income'!K31</f>
        <v>0</v>
      </c>
      <c r="L98" s="94">
        <f>+L49-'Non-GAAP Cons Stmt of Income'!L31</f>
        <v>0</v>
      </c>
      <c r="M98" s="94">
        <f>+M49-'Non-GAAP Cons Stmt of Income'!M31</f>
        <v>0</v>
      </c>
      <c r="N98" s="94">
        <f>+N49-'Non-GAAP Cons Stmt of Income'!N31</f>
        <v>0</v>
      </c>
      <c r="O98" s="94">
        <f>+O49-'Non-GAAP Cons Stmt of Income'!O31</f>
        <v>0</v>
      </c>
      <c r="P98" s="94"/>
      <c r="Q98" s="94">
        <f>+Q49-'Non-GAAP Cons Stmt of Income'!Q31</f>
        <v>0</v>
      </c>
      <c r="R98" s="94">
        <f>+R49-'Non-GAAP Cons Stmt of Income'!R31</f>
        <v>0</v>
      </c>
      <c r="S98" s="94">
        <f>+S49-'Non-GAAP Cons Stmt of Income'!S31</f>
        <v>0</v>
      </c>
      <c r="T98" s="94">
        <f>+T49-'Non-GAAP Cons Stmt of Income'!T31</f>
        <v>0</v>
      </c>
      <c r="U98" s="94">
        <f>+U49-'Non-GAAP Cons Stmt of Income'!U31</f>
        <v>0</v>
      </c>
      <c r="V98" s="26"/>
      <c r="W98" s="94">
        <f>+W49-'Non-GAAP Cons Stmt of Income'!W31</f>
        <v>0</v>
      </c>
      <c r="X98" s="94">
        <f>+X49-'Non-GAAP Cons Stmt of Income'!X31</f>
        <v>0</v>
      </c>
      <c r="Y98" s="94">
        <f>+Y49-'Non-GAAP Cons Stmt of Income'!Y31</f>
        <v>0</v>
      </c>
      <c r="Z98" s="94">
        <f>+Z49-'Non-GAAP Cons Stmt of Income'!Z31</f>
        <v>0</v>
      </c>
      <c r="AA98" s="94">
        <f>+AA49-'Non-GAAP Cons Stmt of Income'!AA31</f>
        <v>0</v>
      </c>
    </row>
    <row r="99" spans="1:27" ht="12.75" hidden="1" outlineLevel="1">
      <c r="A99" s="26" t="s">
        <v>243</v>
      </c>
      <c r="B99" s="113"/>
      <c r="C99" s="94">
        <f>+C56-'Non-GAAP Cons Stmt of Income'!C37</f>
        <v>0</v>
      </c>
      <c r="D99" s="113"/>
      <c r="E99" s="94">
        <f>+E56-'Non-GAAP Cons Stmt of Income'!E37</f>
        <v>0</v>
      </c>
      <c r="F99" s="94">
        <f>+F56-'Non-GAAP Cons Stmt of Income'!F37</f>
        <v>0</v>
      </c>
      <c r="G99" s="94">
        <f>+G56-'Non-GAAP Cons Stmt of Income'!G37</f>
        <v>49</v>
      </c>
      <c r="H99" s="94">
        <f>+H56-'Non-GAAP Cons Stmt of Income'!H37</f>
        <v>-1</v>
      </c>
      <c r="I99" s="94">
        <f>+I56-'Non-GAAP Cons Stmt of Income'!I37</f>
        <v>48</v>
      </c>
      <c r="J99" s="184"/>
      <c r="K99" s="94">
        <f>+K56-'Non-GAAP Cons Stmt of Income'!K37</f>
        <v>-4</v>
      </c>
      <c r="L99" s="94">
        <f>+L56-'Non-GAAP Cons Stmt of Income'!L37</f>
        <v>46</v>
      </c>
      <c r="M99" s="94">
        <f>+M56-'Non-GAAP Cons Stmt of Income'!M37</f>
        <v>43</v>
      </c>
      <c r="N99" s="94">
        <f>+N56-'Non-GAAP Cons Stmt of Income'!N37</f>
        <v>0</v>
      </c>
      <c r="O99" s="94">
        <f>+O56-'Non-GAAP Cons Stmt of Income'!O37</f>
        <v>85</v>
      </c>
      <c r="P99" s="94"/>
      <c r="Q99" s="94">
        <f>+Q56-'Non-GAAP Cons Stmt of Income'!Q37</f>
        <v>0</v>
      </c>
      <c r="R99" s="94">
        <f>+R56-'Non-GAAP Cons Stmt of Income'!R37</f>
        <v>0</v>
      </c>
      <c r="S99" s="94">
        <f>+S56-'Non-GAAP Cons Stmt of Income'!S37</f>
        <v>0</v>
      </c>
      <c r="T99" s="94">
        <f>+T56-'Non-GAAP Cons Stmt of Income'!T37</f>
        <v>0</v>
      </c>
      <c r="U99" s="94">
        <f>+U56-'Non-GAAP Cons Stmt of Income'!U37</f>
        <v>0</v>
      </c>
      <c r="V99" s="26"/>
      <c r="W99" s="94">
        <f>+W56-'Non-GAAP Cons Stmt of Income'!W37</f>
        <v>0</v>
      </c>
      <c r="X99" s="94">
        <f>+X56-'Non-GAAP Cons Stmt of Income'!X37</f>
        <v>0</v>
      </c>
      <c r="Y99" s="94">
        <f>+Y56-'Non-GAAP Cons Stmt of Income'!Y37</f>
        <v>0</v>
      </c>
      <c r="Z99" s="94">
        <f>+Z56-'Non-GAAP Cons Stmt of Income'!Z37</f>
        <v>0</v>
      </c>
      <c r="AA99" s="94">
        <f>+AA56-'Non-GAAP Cons Stmt of Income'!AA37</f>
        <v>0</v>
      </c>
    </row>
    <row r="100" spans="1:27" ht="12.75" hidden="1" outlineLevel="1">
      <c r="A100" s="26" t="s">
        <v>44</v>
      </c>
      <c r="B100" s="113"/>
      <c r="C100" s="94">
        <f>+C69-'Non-GAAP Cons Stmt of Income'!C39</f>
        <v>0</v>
      </c>
      <c r="D100" s="113"/>
      <c r="E100" s="94">
        <f>+E69-'Non-GAAP Cons Stmt of Income'!E39</f>
        <v>0</v>
      </c>
      <c r="F100" s="94">
        <f>+F69-'Non-GAAP Cons Stmt of Income'!F39</f>
        <v>0</v>
      </c>
      <c r="G100" s="94">
        <f>+G69-'Non-GAAP Cons Stmt of Income'!G39</f>
        <v>49</v>
      </c>
      <c r="H100" s="94">
        <f>+H69-'Non-GAAP Cons Stmt of Income'!H39</f>
        <v>29</v>
      </c>
      <c r="I100" s="94">
        <f>+I69-'Non-GAAP Cons Stmt of Income'!I39</f>
        <v>83</v>
      </c>
      <c r="J100" s="184"/>
      <c r="K100" s="94">
        <f>+K69-'Non-GAAP Cons Stmt of Income'!K39</f>
        <v>-4</v>
      </c>
      <c r="L100" s="94">
        <f>+L69-'Non-GAAP Cons Stmt of Income'!L39</f>
        <v>46</v>
      </c>
      <c r="M100" s="94">
        <f>+M69-'Non-GAAP Cons Stmt of Income'!M39</f>
        <v>43</v>
      </c>
      <c r="N100" s="94">
        <f>+N69-'Non-GAAP Cons Stmt of Income'!N39</f>
        <v>0</v>
      </c>
      <c r="O100" s="94">
        <f>+O69-'Non-GAAP Cons Stmt of Income'!O39</f>
        <v>85</v>
      </c>
      <c r="P100" s="94"/>
      <c r="Q100" s="94">
        <f>+Q69-'Non-GAAP Cons Stmt of Income'!Q39</f>
        <v>0</v>
      </c>
      <c r="R100" s="94">
        <f>+R69-'Non-GAAP Cons Stmt of Income'!R39</f>
        <v>0</v>
      </c>
      <c r="S100" s="94">
        <f>+S69-'Non-GAAP Cons Stmt of Income'!S39</f>
        <v>0</v>
      </c>
      <c r="T100" s="94">
        <f>+T69-'Non-GAAP Cons Stmt of Income'!T39</f>
        <v>0</v>
      </c>
      <c r="U100" s="94">
        <f>+U69-'Non-GAAP Cons Stmt of Income'!U39</f>
        <v>0</v>
      </c>
      <c r="V100" s="26"/>
      <c r="W100" s="94">
        <f>+W69-'Non-GAAP Cons Stmt of Income'!W39</f>
        <v>0</v>
      </c>
      <c r="X100" s="94">
        <f>+X69-'Non-GAAP Cons Stmt of Income'!X39</f>
        <v>0</v>
      </c>
      <c r="Y100" s="94">
        <f>+Y69-'Non-GAAP Cons Stmt of Income'!Y39</f>
        <v>0</v>
      </c>
      <c r="Z100" s="94">
        <f>+Z69-'Non-GAAP Cons Stmt of Income'!Z39</f>
        <v>0</v>
      </c>
      <c r="AA100" s="94">
        <f>+AA69-'Non-GAAP Cons Stmt of Income'!AA39</f>
        <v>0</v>
      </c>
    </row>
    <row r="101" spans="1:27" s="7" customFormat="1" ht="12.75" hidden="1" outlineLevel="1">
      <c r="A101" s="195" t="s">
        <v>41</v>
      </c>
      <c r="B101" s="221"/>
      <c r="C101" s="219">
        <f>+C82-'Non-GAAP Cons Stmt of Income'!C43</f>
        <v>-0.005611350020705508</v>
      </c>
      <c r="D101" s="221"/>
      <c r="E101" s="219">
        <f>+E82-'Non-GAAP Cons Stmt of Income'!E43</f>
        <v>-0.005302320356879275</v>
      </c>
      <c r="F101" s="219">
        <f>+F82-'Non-GAAP Cons Stmt of Income'!F43</f>
        <v>-0.00234149654428506</v>
      </c>
      <c r="G101" s="219">
        <f>+G82-'Non-GAAP Cons Stmt of Income'!G43</f>
        <v>0.00044760324217718583</v>
      </c>
      <c r="H101" s="219">
        <f>+H82-'Non-GAAP Cons Stmt of Income'!H43</f>
        <v>0.007021665508333996</v>
      </c>
      <c r="I101" s="219">
        <f>+I82-'Non-GAAP Cons Stmt of Income'!I43</f>
        <v>-0.009945681392802497</v>
      </c>
      <c r="J101" s="220"/>
      <c r="K101" s="219">
        <f>+K82-'Non-GAAP Cons Stmt of Income'!K43</f>
        <v>-0.007071657619516697</v>
      </c>
      <c r="L101" s="219">
        <f>+L82-'Non-GAAP Cons Stmt of Income'!L43</f>
        <v>-5.929602924098498E-05</v>
      </c>
      <c r="M101" s="219">
        <f>+M82-'Non-GAAP Cons Stmt of Income'!M43</f>
        <v>-0.0035475417766937523</v>
      </c>
      <c r="N101" s="219">
        <f>+N82-'Non-GAAP Cons Stmt of Income'!N43</f>
        <v>0.0026079454158322024</v>
      </c>
      <c r="O101" s="219">
        <f>+O82-'Non-GAAP Cons Stmt of Income'!O43</f>
        <v>-0.010947814227064034</v>
      </c>
      <c r="P101" s="219"/>
      <c r="Q101" s="219">
        <f>+Q82-'Non-GAAP Cons Stmt of Income'!Q43</f>
        <v>0</v>
      </c>
      <c r="R101" s="219">
        <f>+R82-'Non-GAAP Cons Stmt of Income'!R43</f>
        <v>-0.0032994592784209437</v>
      </c>
      <c r="S101" s="219">
        <f>+S82-'Non-GAAP Cons Stmt of Income'!S43</f>
        <v>0</v>
      </c>
      <c r="T101" s="219">
        <f>+T82-'Non-GAAP Cons Stmt of Income'!T43</f>
        <v>-0.0008281248696145882</v>
      </c>
      <c r="U101" s="219">
        <f>+U82-'Non-GAAP Cons Stmt of Income'!U43</f>
        <v>-0.00910416806521569</v>
      </c>
      <c r="V101" s="195"/>
      <c r="W101" s="219">
        <f>+W82-'Non-GAAP Cons Stmt of Income'!W43</f>
        <v>0.005477272343372572</v>
      </c>
      <c r="X101" s="219">
        <f>+X82-'Non-GAAP Cons Stmt of Income'!X43</f>
        <v>-0.007874915226056552</v>
      </c>
      <c r="Y101" s="219">
        <f>+Y82-'Non-GAAP Cons Stmt of Income'!Y43</f>
        <v>0.007211543172584243</v>
      </c>
      <c r="Z101" s="219">
        <f>+Z82-'Non-GAAP Cons Stmt of Income'!Z43</f>
        <v>-0.006639716541916505</v>
      </c>
      <c r="AA101" s="219">
        <f>+AA82-'Non-GAAP Cons Stmt of Income'!AA43</f>
        <v>-0.0053147462426486325</v>
      </c>
    </row>
    <row r="102" ht="12.75" collapsed="1"/>
  </sheetData>
  <printOptions/>
  <pageMargins left="0.54" right="0.52" top="1" bottom="1" header="0.5" footer="0.5"/>
  <pageSetup fitToWidth="3" horizontalDpi="600" verticalDpi="600" orientation="portrait" scale="50" r:id="rId1"/>
  <colBreaks count="4" manualBreakCount="4">
    <brk id="3" max="65535" man="1"/>
    <brk id="9" max="65535" man="1"/>
    <brk id="15" max="82" man="1"/>
    <brk id="21" max="82" man="1"/>
  </colBreaks>
</worksheet>
</file>

<file path=xl/worksheets/sheet6.xml><?xml version="1.0" encoding="utf-8"?>
<worksheet xmlns="http://schemas.openxmlformats.org/spreadsheetml/2006/main" xmlns:r="http://schemas.openxmlformats.org/officeDocument/2006/relationships">
  <dimension ref="A5:H542"/>
  <sheetViews>
    <sheetView tabSelected="1" workbookViewId="0" topLeftCell="A1">
      <selection activeCell="A14" sqref="A14"/>
    </sheetView>
  </sheetViews>
  <sheetFormatPr defaultColWidth="9.140625" defaultRowHeight="13.5" customHeight="1"/>
  <cols>
    <col min="1" max="1" width="56.28125" style="140" customWidth="1"/>
    <col min="2" max="6" width="15.00390625" style="140" customWidth="1"/>
    <col min="7" max="7" width="11.7109375" style="139" customWidth="1"/>
    <col min="8" max="16384" width="9.140625" style="140" customWidth="1"/>
  </cols>
  <sheetData>
    <row r="5" spans="1:6" ht="13.5" customHeight="1" thickBot="1">
      <c r="A5" s="138"/>
      <c r="B5" s="138"/>
      <c r="C5" s="138"/>
      <c r="D5" s="138"/>
      <c r="E5" s="138"/>
      <c r="F5" s="138"/>
    </row>
    <row r="6" spans="1:6" ht="13.5" customHeight="1" thickTop="1">
      <c r="A6" s="179" t="s">
        <v>201</v>
      </c>
      <c r="B6" s="180" t="s">
        <v>77</v>
      </c>
      <c r="C6" s="180" t="s">
        <v>78</v>
      </c>
      <c r="D6" s="180" t="s">
        <v>79</v>
      </c>
      <c r="E6" s="180" t="s">
        <v>80</v>
      </c>
      <c r="F6" s="180" t="s">
        <v>202</v>
      </c>
    </row>
    <row r="7" spans="1:6" ht="13.5" customHeight="1">
      <c r="A7" s="93" t="s">
        <v>81</v>
      </c>
      <c r="B7" s="136"/>
      <c r="C7" s="136"/>
      <c r="D7" s="136"/>
      <c r="E7" s="136"/>
      <c r="F7" s="136"/>
    </row>
    <row r="8" spans="1:7" ht="13.5" customHeight="1">
      <c r="A8" s="140" t="s">
        <v>68</v>
      </c>
      <c r="B8" s="217">
        <f>B9+B10</f>
        <v>436</v>
      </c>
      <c r="C8" s="217">
        <f>C9+C10</f>
        <v>449.6</v>
      </c>
      <c r="D8" s="380"/>
      <c r="E8" s="380"/>
      <c r="F8" s="125">
        <f>SUM(B8:E8)</f>
        <v>885.6</v>
      </c>
      <c r="G8" s="264"/>
    </row>
    <row r="9" spans="1:6" ht="13.5" customHeight="1">
      <c r="A9" s="126" t="s">
        <v>82</v>
      </c>
      <c r="B9" s="129">
        <v>349.4</v>
      </c>
      <c r="C9" s="129">
        <v>345.5</v>
      </c>
      <c r="D9" s="382"/>
      <c r="E9" s="382"/>
      <c r="F9" s="125">
        <f>SUM(B9:E9)</f>
        <v>694.9</v>
      </c>
    </row>
    <row r="10" spans="1:6" ht="13.5" customHeight="1">
      <c r="A10" s="126" t="s">
        <v>83</v>
      </c>
      <c r="B10" s="125">
        <v>86.6</v>
      </c>
      <c r="C10" s="125">
        <v>104.1</v>
      </c>
      <c r="D10" s="381"/>
      <c r="E10" s="381"/>
      <c r="F10" s="125">
        <f>SUM(B10:E10)</f>
        <v>190.7</v>
      </c>
    </row>
    <row r="11" spans="1:6" ht="13.5" customHeight="1">
      <c r="A11" s="126"/>
      <c r="B11" s="125"/>
      <c r="C11" s="125"/>
      <c r="D11" s="381"/>
      <c r="E11" s="381"/>
      <c r="F11" s="381"/>
    </row>
    <row r="12" spans="1:6" ht="13.5" customHeight="1">
      <c r="A12" s="140" t="s">
        <v>279</v>
      </c>
      <c r="B12" s="176">
        <v>0.89</v>
      </c>
      <c r="C12" s="409"/>
      <c r="D12" s="381"/>
      <c r="E12" s="381"/>
      <c r="F12" s="410"/>
    </row>
    <row r="13" spans="1:6" ht="13.5" customHeight="1">
      <c r="A13" s="126"/>
      <c r="B13" s="125"/>
      <c r="C13" s="125"/>
      <c r="D13" s="393"/>
      <c r="E13" s="381"/>
      <c r="F13" s="381"/>
    </row>
    <row r="14" spans="1:6" ht="13.5" customHeight="1">
      <c r="A14" s="140" t="s">
        <v>280</v>
      </c>
      <c r="B14" s="129">
        <v>326.8</v>
      </c>
      <c r="C14" s="409"/>
      <c r="D14" s="382"/>
      <c r="E14" s="382"/>
      <c r="F14" s="410"/>
    </row>
    <row r="15" spans="1:6" ht="13.5" customHeight="1">
      <c r="A15" s="140" t="s">
        <v>281</v>
      </c>
      <c r="B15" s="127">
        <v>0.14</v>
      </c>
      <c r="C15" s="409"/>
      <c r="D15" s="380"/>
      <c r="E15" s="380"/>
      <c r="F15" s="410"/>
    </row>
    <row r="16" spans="1:6" ht="13.5" customHeight="1">
      <c r="A16" s="140" t="s">
        <v>282</v>
      </c>
      <c r="B16" s="129">
        <v>48.5</v>
      </c>
      <c r="C16" s="409"/>
      <c r="D16" s="382"/>
      <c r="E16" s="382"/>
      <c r="F16" s="410"/>
    </row>
    <row r="17" spans="1:6" ht="13.5" customHeight="1">
      <c r="A17" s="126" t="s">
        <v>283</v>
      </c>
      <c r="B17" s="142">
        <v>0.2</v>
      </c>
      <c r="C17" s="409"/>
      <c r="D17" s="382"/>
      <c r="E17" s="382"/>
      <c r="F17" s="410"/>
    </row>
    <row r="18" spans="1:6" ht="13.5" customHeight="1">
      <c r="A18" s="126"/>
      <c r="B18" s="142"/>
      <c r="C18" s="142"/>
      <c r="D18" s="382"/>
      <c r="E18" s="382"/>
      <c r="F18" s="129"/>
    </row>
    <row r="19" spans="1:6" ht="13.5" customHeight="1">
      <c r="A19" s="140" t="s">
        <v>284</v>
      </c>
      <c r="B19" s="129">
        <f>B83</f>
        <v>287.621</v>
      </c>
      <c r="C19" s="409"/>
      <c r="D19" s="382"/>
      <c r="E19" s="382"/>
      <c r="F19" s="410"/>
    </row>
    <row r="20" spans="1:6" ht="13.5" customHeight="1">
      <c r="A20" s="140" t="s">
        <v>285</v>
      </c>
      <c r="B20" s="127">
        <f>B90</f>
        <v>0.22611238532110092</v>
      </c>
      <c r="C20" s="409"/>
      <c r="D20" s="380"/>
      <c r="E20" s="380"/>
      <c r="F20" s="410"/>
    </row>
    <row r="21" spans="1:6" ht="13.5" customHeight="1">
      <c r="A21" s="140" t="s">
        <v>286</v>
      </c>
      <c r="B21" s="129">
        <f>B98</f>
        <v>80.00800000000001</v>
      </c>
      <c r="C21" s="409"/>
      <c r="D21" s="382"/>
      <c r="E21" s="382"/>
      <c r="F21" s="410"/>
    </row>
    <row r="22" spans="1:6" ht="13.5" customHeight="1">
      <c r="A22" s="126" t="s">
        <v>287</v>
      </c>
      <c r="B22" s="142">
        <f>B106</f>
        <v>0.3155882761608187</v>
      </c>
      <c r="C22" s="409"/>
      <c r="D22" s="382"/>
      <c r="E22" s="382"/>
      <c r="F22" s="410"/>
    </row>
    <row r="23" spans="2:6" ht="13.5" customHeight="1">
      <c r="B23" s="142"/>
      <c r="C23" s="142"/>
      <c r="D23" s="382"/>
      <c r="E23" s="382"/>
      <c r="F23" s="129"/>
    </row>
    <row r="24" spans="1:6" ht="13.5" customHeight="1">
      <c r="A24" s="140" t="s">
        <v>87</v>
      </c>
      <c r="B24" s="129">
        <v>385.8</v>
      </c>
      <c r="C24" s="129">
        <f>439.1+29.1</f>
        <v>468.20000000000005</v>
      </c>
      <c r="D24" s="382"/>
      <c r="E24" s="382"/>
      <c r="F24" s="129">
        <f>+C24</f>
        <v>468.20000000000005</v>
      </c>
    </row>
    <row r="25" spans="1:6" ht="13.5" customHeight="1">
      <c r="A25" s="140" t="s">
        <v>88</v>
      </c>
      <c r="B25" s="126">
        <v>58</v>
      </c>
      <c r="C25" s="126">
        <v>52</v>
      </c>
      <c r="D25" s="383"/>
      <c r="E25" s="383"/>
      <c r="F25" s="387">
        <f>C25</f>
        <v>52</v>
      </c>
    </row>
    <row r="26" spans="1:6" ht="13.5" customHeight="1">
      <c r="A26" s="140" t="s">
        <v>89</v>
      </c>
      <c r="B26" s="129">
        <v>11.4</v>
      </c>
      <c r="C26" s="129">
        <v>6.9</v>
      </c>
      <c r="D26" s="382"/>
      <c r="E26" s="382"/>
      <c r="F26" s="129">
        <f>SUM(B26:E26)</f>
        <v>18.3</v>
      </c>
    </row>
    <row r="27" spans="1:6" ht="13.5" customHeight="1">
      <c r="A27" s="140" t="s">
        <v>306</v>
      </c>
      <c r="B27" s="129">
        <v>90.2</v>
      </c>
      <c r="C27" s="409"/>
      <c r="D27" s="382"/>
      <c r="E27" s="382"/>
      <c r="F27" s="410"/>
    </row>
    <row r="28" spans="1:6" ht="13.5" customHeight="1">
      <c r="A28" s="140" t="s">
        <v>91</v>
      </c>
      <c r="B28" s="129">
        <v>12.5</v>
      </c>
      <c r="C28" s="129">
        <v>13.5</v>
      </c>
      <c r="D28" s="382"/>
      <c r="E28" s="382"/>
      <c r="F28" s="129">
        <f>SUM(B28:E28)</f>
        <v>26</v>
      </c>
    </row>
    <row r="29" spans="2:6" ht="13.5" customHeight="1">
      <c r="B29" s="126"/>
      <c r="C29" s="126"/>
      <c r="D29" s="383"/>
      <c r="E29" s="383"/>
      <c r="F29" s="383"/>
    </row>
    <row r="30" spans="1:6" ht="13.5" customHeight="1">
      <c r="A30" s="93" t="s">
        <v>92</v>
      </c>
      <c r="B30" s="136"/>
      <c r="C30" s="136"/>
      <c r="D30" s="384"/>
      <c r="E30" s="384"/>
      <c r="F30" s="384"/>
    </row>
    <row r="31" spans="1:6" ht="13.5" customHeight="1">
      <c r="A31" s="140" t="s">
        <v>93</v>
      </c>
      <c r="B31" s="129">
        <v>170.2</v>
      </c>
      <c r="C31" s="129">
        <v>167.7</v>
      </c>
      <c r="D31" s="382"/>
      <c r="E31" s="382"/>
      <c r="F31" s="129">
        <f>SUM(B31:E31)</f>
        <v>337.9</v>
      </c>
    </row>
    <row r="32" spans="1:6" ht="13.5" customHeight="1">
      <c r="A32" s="140" t="s">
        <v>94</v>
      </c>
      <c r="B32" s="129">
        <v>164.3</v>
      </c>
      <c r="C32" s="129">
        <v>174.2</v>
      </c>
      <c r="D32" s="382"/>
      <c r="E32" s="382"/>
      <c r="F32" s="129">
        <f>SUM(B32:E32)</f>
        <v>338.5</v>
      </c>
    </row>
    <row r="33" spans="1:6" ht="13.5" customHeight="1">
      <c r="A33" s="140" t="s">
        <v>95</v>
      </c>
      <c r="B33" s="129">
        <v>101.5</v>
      </c>
      <c r="C33" s="129">
        <v>107.7</v>
      </c>
      <c r="D33" s="382"/>
      <c r="E33" s="382"/>
      <c r="F33" s="129">
        <f>SUM(B33:E33)</f>
        <v>209.2</v>
      </c>
    </row>
    <row r="34" spans="4:6" ht="13.5" customHeight="1">
      <c r="D34" s="385"/>
      <c r="E34" s="385"/>
      <c r="F34" s="385"/>
    </row>
    <row r="35" spans="1:6" ht="13.5" customHeight="1">
      <c r="A35" s="93" t="s">
        <v>130</v>
      </c>
      <c r="B35" s="136"/>
      <c r="C35" s="136"/>
      <c r="D35" s="384"/>
      <c r="E35" s="384"/>
      <c r="F35" s="384"/>
    </row>
    <row r="36" spans="1:7" s="126" customFormat="1" ht="13.5" customHeight="1">
      <c r="A36" s="126" t="s">
        <v>96</v>
      </c>
      <c r="B36" s="129">
        <f>SUM(B37:B40)</f>
        <v>386.7</v>
      </c>
      <c r="C36" s="129">
        <f>SUM(C37:C40)</f>
        <v>388.6</v>
      </c>
      <c r="D36" s="382"/>
      <c r="E36" s="382"/>
      <c r="F36" s="129">
        <f>SUM(B36:E36)</f>
        <v>775.3</v>
      </c>
      <c r="G36" s="148"/>
    </row>
    <row r="37" spans="1:6" ht="13.5" customHeight="1">
      <c r="A37" s="126" t="s">
        <v>137</v>
      </c>
      <c r="B37" s="129">
        <v>207.3</v>
      </c>
      <c r="C37" s="129">
        <v>200.9</v>
      </c>
      <c r="D37" s="382"/>
      <c r="E37" s="382"/>
      <c r="F37" s="129">
        <f>SUM(B37:E37)</f>
        <v>408.20000000000005</v>
      </c>
    </row>
    <row r="38" spans="1:6" ht="13.5" customHeight="1">
      <c r="A38" s="126" t="s">
        <v>203</v>
      </c>
      <c r="B38" s="129">
        <v>75</v>
      </c>
      <c r="C38" s="129">
        <v>75.7</v>
      </c>
      <c r="D38" s="382"/>
      <c r="E38" s="382"/>
      <c r="F38" s="129">
        <f>SUM(B38:E38)</f>
        <v>150.7</v>
      </c>
    </row>
    <row r="39" spans="1:6" ht="13.5" customHeight="1">
      <c r="A39" s="126" t="s">
        <v>136</v>
      </c>
      <c r="B39" s="129">
        <v>53.2</v>
      </c>
      <c r="C39" s="129">
        <v>56.8</v>
      </c>
      <c r="D39" s="382"/>
      <c r="E39" s="382"/>
      <c r="F39" s="129">
        <f>SUM(B39:E39)</f>
        <v>110</v>
      </c>
    </row>
    <row r="40" spans="1:6" ht="13.5" customHeight="1">
      <c r="A40" s="126" t="s">
        <v>98</v>
      </c>
      <c r="B40" s="129">
        <v>51.2</v>
      </c>
      <c r="C40" s="129">
        <v>55.2</v>
      </c>
      <c r="D40" s="382"/>
      <c r="E40" s="382"/>
      <c r="F40" s="129">
        <f>SUM(B40:E40)</f>
        <v>106.4</v>
      </c>
    </row>
    <row r="41" spans="2:6" ht="13.5" customHeight="1">
      <c r="B41" s="129"/>
      <c r="C41" s="129"/>
      <c r="D41" s="382"/>
      <c r="E41" s="382"/>
      <c r="F41" s="382"/>
    </row>
    <row r="42" spans="1:6" ht="13.5" customHeight="1">
      <c r="A42" s="140" t="s">
        <v>134</v>
      </c>
      <c r="B42" s="129">
        <v>46.8</v>
      </c>
      <c r="C42" s="129">
        <v>58.5</v>
      </c>
      <c r="D42" s="382"/>
      <c r="E42" s="382"/>
      <c r="F42" s="129">
        <f>SUM(B42:E42)</f>
        <v>105.3</v>
      </c>
    </row>
    <row r="43" spans="2:6" ht="13.5" customHeight="1">
      <c r="B43" s="129"/>
      <c r="C43" s="129"/>
      <c r="D43" s="382"/>
      <c r="E43" s="382"/>
      <c r="F43" s="382"/>
    </row>
    <row r="44" spans="1:6" ht="13.5" customHeight="1">
      <c r="A44" s="93" t="s">
        <v>168</v>
      </c>
      <c r="B44" s="136"/>
      <c r="C44" s="136"/>
      <c r="D44" s="384"/>
      <c r="E44" s="384"/>
      <c r="F44" s="384"/>
    </row>
    <row r="45" spans="1:6" ht="13.5" customHeight="1">
      <c r="A45" s="126" t="s">
        <v>208</v>
      </c>
      <c r="B45" s="127">
        <v>0.44</v>
      </c>
      <c r="C45" s="388">
        <f>+(104392+79714)/449558</f>
        <v>0.40952669066060443</v>
      </c>
      <c r="D45" s="380"/>
      <c r="E45" s="380"/>
      <c r="F45" s="127">
        <v>0.43</v>
      </c>
    </row>
    <row r="46" spans="1:6" ht="13.5" customHeight="1">
      <c r="A46" s="126" t="s">
        <v>209</v>
      </c>
      <c r="B46" s="127">
        <v>0.2</v>
      </c>
      <c r="C46" s="388">
        <f>90995/449558</f>
        <v>0.20240992263512161</v>
      </c>
      <c r="D46" s="380"/>
      <c r="E46" s="380"/>
      <c r="F46" s="127">
        <v>0.2</v>
      </c>
    </row>
    <row r="47" spans="1:6" ht="13.5" customHeight="1">
      <c r="A47" s="126" t="s">
        <v>210</v>
      </c>
      <c r="B47" s="127">
        <v>0.12</v>
      </c>
      <c r="C47" s="388">
        <f>59488/449558</f>
        <v>0.13232552863034358</v>
      </c>
      <c r="D47" s="380"/>
      <c r="E47" s="380"/>
      <c r="F47" s="127">
        <v>0.13</v>
      </c>
    </row>
    <row r="48" spans="1:6" ht="13.5" customHeight="1">
      <c r="A48" s="126" t="s">
        <v>207</v>
      </c>
      <c r="B48" s="129">
        <v>75.2</v>
      </c>
      <c r="C48" s="129">
        <v>49.1</v>
      </c>
      <c r="D48" s="382"/>
      <c r="E48" s="382"/>
      <c r="F48" s="129">
        <f>SUM(B48:E48)</f>
        <v>124.30000000000001</v>
      </c>
    </row>
    <row r="49" spans="1:6" ht="13.5" customHeight="1">
      <c r="A49" s="126"/>
      <c r="B49" s="129"/>
      <c r="C49" s="129"/>
      <c r="D49" s="382"/>
      <c r="E49" s="382"/>
      <c r="F49" s="382"/>
    </row>
    <row r="50" spans="1:6" ht="13.5" customHeight="1">
      <c r="A50" s="93" t="s">
        <v>99</v>
      </c>
      <c r="B50" s="136"/>
      <c r="C50" s="136"/>
      <c r="D50" s="384"/>
      <c r="E50" s="384"/>
      <c r="F50" s="384"/>
    </row>
    <row r="51" spans="1:6" ht="13.5" customHeight="1">
      <c r="A51" s="126" t="s">
        <v>100</v>
      </c>
      <c r="B51" s="129">
        <v>252.4</v>
      </c>
      <c r="C51" s="129">
        <v>263.6</v>
      </c>
      <c r="D51" s="382"/>
      <c r="E51" s="382"/>
      <c r="F51" s="129">
        <f>C51</f>
        <v>263.6</v>
      </c>
    </row>
    <row r="52" spans="1:6" ht="13.5" customHeight="1">
      <c r="A52" s="126"/>
      <c r="B52" s="129"/>
      <c r="C52" s="129"/>
      <c r="D52" s="382"/>
      <c r="E52" s="382"/>
      <c r="F52" s="382"/>
    </row>
    <row r="53" spans="1:6" ht="13.5" customHeight="1">
      <c r="A53" s="93" t="s">
        <v>157</v>
      </c>
      <c r="B53" s="136"/>
      <c r="C53" s="136"/>
      <c r="D53" s="384"/>
      <c r="E53" s="384"/>
      <c r="F53" s="384"/>
    </row>
    <row r="54" spans="1:6" ht="13.5" customHeight="1">
      <c r="A54" s="93" t="s">
        <v>158</v>
      </c>
      <c r="B54" s="136"/>
      <c r="C54" s="136"/>
      <c r="D54" s="384"/>
      <c r="E54" s="384"/>
      <c r="F54" s="384"/>
    </row>
    <row r="55" spans="1:6" ht="13.5" customHeight="1">
      <c r="A55" s="126" t="s">
        <v>159</v>
      </c>
      <c r="B55" s="129">
        <v>-19.3</v>
      </c>
      <c r="C55" s="129">
        <v>-2.4</v>
      </c>
      <c r="D55" s="382"/>
      <c r="E55" s="382"/>
      <c r="F55" s="129">
        <f>SUM(B55:E55)</f>
        <v>-21.7</v>
      </c>
    </row>
    <row r="56" spans="1:6" ht="13.5" customHeight="1">
      <c r="A56" s="126" t="s">
        <v>288</v>
      </c>
      <c r="B56" s="129">
        <v>3.7</v>
      </c>
      <c r="C56" s="409"/>
      <c r="D56" s="382"/>
      <c r="E56" s="382"/>
      <c r="F56" s="410"/>
    </row>
    <row r="57" spans="1:6" ht="13.5" customHeight="1">
      <c r="A57" s="126" t="s">
        <v>289</v>
      </c>
      <c r="B57" s="129">
        <f>SUM(B55:B56)</f>
        <v>-15.600000000000001</v>
      </c>
      <c r="C57" s="409"/>
      <c r="D57" s="382"/>
      <c r="E57" s="382"/>
      <c r="F57" s="410"/>
    </row>
    <row r="58" spans="2:6" ht="13.5" customHeight="1">
      <c r="B58" s="129"/>
      <c r="C58" s="129"/>
      <c r="D58" s="382"/>
      <c r="E58" s="382"/>
      <c r="F58" s="382"/>
    </row>
    <row r="59" spans="1:6" ht="13.5" customHeight="1">
      <c r="A59" s="93" t="s">
        <v>129</v>
      </c>
      <c r="B59" s="136"/>
      <c r="C59" s="136"/>
      <c r="D59" s="384"/>
      <c r="E59" s="384"/>
      <c r="F59" s="384"/>
    </row>
    <row r="60" spans="1:6" ht="13.5" customHeight="1">
      <c r="A60" s="126" t="s">
        <v>290</v>
      </c>
      <c r="B60" s="129">
        <v>180.7</v>
      </c>
      <c r="C60" s="409"/>
      <c r="D60" s="382"/>
      <c r="E60" s="382"/>
      <c r="F60" s="410"/>
    </row>
    <row r="61" spans="1:6" ht="13.5" customHeight="1">
      <c r="A61" s="126" t="s">
        <v>291</v>
      </c>
      <c r="B61" s="129">
        <v>0.6</v>
      </c>
      <c r="C61" s="409"/>
      <c r="D61" s="382"/>
      <c r="E61" s="382"/>
      <c r="F61" s="410"/>
    </row>
    <row r="62" spans="1:6" ht="13.5" customHeight="1">
      <c r="A62" s="126" t="s">
        <v>292</v>
      </c>
      <c r="B62" s="129">
        <v>-122</v>
      </c>
      <c r="C62" s="409"/>
      <c r="D62" s="382"/>
      <c r="E62" s="382"/>
      <c r="F62" s="410"/>
    </row>
    <row r="63" spans="1:6" ht="13.5" customHeight="1">
      <c r="A63" s="126"/>
      <c r="B63" s="129"/>
      <c r="C63" s="129"/>
      <c r="D63" s="129"/>
      <c r="E63" s="129"/>
      <c r="F63" s="129"/>
    </row>
    <row r="64" spans="1:6" ht="13.5" customHeight="1">
      <c r="A64" s="93" t="s">
        <v>172</v>
      </c>
      <c r="B64" s="136"/>
      <c r="C64" s="136"/>
      <c r="D64" s="136"/>
      <c r="E64" s="136"/>
      <c r="F64" s="136"/>
    </row>
    <row r="65" spans="1:6" ht="13.5" customHeight="1">
      <c r="A65" s="140" t="s">
        <v>199</v>
      </c>
      <c r="B65" s="146">
        <v>231296000</v>
      </c>
      <c r="C65" s="146">
        <v>230237000</v>
      </c>
      <c r="D65" s="146"/>
      <c r="E65" s="146"/>
      <c r="F65" s="147">
        <f>C65</f>
        <v>230237000</v>
      </c>
    </row>
    <row r="66" spans="1:6" ht="13.5" customHeight="1">
      <c r="A66" s="126" t="s">
        <v>143</v>
      </c>
      <c r="B66" s="145">
        <v>244698000</v>
      </c>
      <c r="C66" s="145">
        <v>243191000</v>
      </c>
      <c r="D66" s="145"/>
      <c r="E66" s="145"/>
      <c r="F66" s="130">
        <v>244103000</v>
      </c>
    </row>
    <row r="67" spans="1:6" ht="13.5" customHeight="1">
      <c r="A67" s="126" t="s">
        <v>200</v>
      </c>
      <c r="B67" s="145">
        <v>1700000</v>
      </c>
      <c r="C67" s="145">
        <v>2498000</v>
      </c>
      <c r="D67" s="145"/>
      <c r="E67" s="145"/>
      <c r="F67" s="145">
        <f>SUM(B67:E67)</f>
        <v>4198000</v>
      </c>
    </row>
    <row r="68" spans="1:6" ht="13.5" customHeight="1">
      <c r="A68" s="126"/>
      <c r="B68" s="145"/>
      <c r="C68" s="145"/>
      <c r="D68" s="145"/>
      <c r="E68" s="145"/>
      <c r="F68" s="145"/>
    </row>
    <row r="69" spans="1:6" ht="13.5" customHeight="1">
      <c r="A69" s="93" t="s">
        <v>103</v>
      </c>
      <c r="B69" s="136"/>
      <c r="C69" s="136"/>
      <c r="D69" s="136"/>
      <c r="E69" s="136"/>
      <c r="F69" s="136"/>
    </row>
    <row r="70" spans="1:6" ht="13.5" customHeight="1">
      <c r="A70" s="140" t="s">
        <v>163</v>
      </c>
      <c r="B70" s="145">
        <v>3928400</v>
      </c>
      <c r="C70" s="145">
        <v>3974300</v>
      </c>
      <c r="D70" s="145"/>
      <c r="E70" s="130"/>
      <c r="F70" s="130">
        <f>C70</f>
        <v>3974300</v>
      </c>
    </row>
    <row r="71" spans="1:6" ht="13.5" customHeight="1">
      <c r="A71" s="126" t="s">
        <v>164</v>
      </c>
      <c r="B71" s="145">
        <v>577700</v>
      </c>
      <c r="C71" s="145">
        <v>592600</v>
      </c>
      <c r="D71" s="145"/>
      <c r="E71" s="130"/>
      <c r="F71" s="130">
        <f>C71</f>
        <v>592600</v>
      </c>
    </row>
    <row r="72" spans="1:6" ht="13.5" customHeight="1">
      <c r="A72" s="148" t="s">
        <v>204</v>
      </c>
      <c r="B72" s="145">
        <v>989800</v>
      </c>
      <c r="C72" s="145">
        <v>1085866</v>
      </c>
      <c r="D72" s="145"/>
      <c r="E72" s="145"/>
      <c r="F72" s="130">
        <f>C72</f>
        <v>1085866</v>
      </c>
    </row>
    <row r="73" spans="1:6" ht="13.5" customHeight="1">
      <c r="A73" s="148"/>
      <c r="B73" s="145"/>
      <c r="C73" s="145"/>
      <c r="D73" s="145"/>
      <c r="E73" s="145"/>
      <c r="F73" s="130"/>
    </row>
    <row r="74" spans="1:6" ht="88.5" customHeight="1">
      <c r="A74" s="423" t="s">
        <v>278</v>
      </c>
      <c r="B74" s="423"/>
      <c r="C74" s="423"/>
      <c r="D74" s="423"/>
      <c r="E74" s="423"/>
      <c r="F74" s="423"/>
    </row>
    <row r="75" spans="1:7" s="391" customFormat="1" ht="62.25" customHeight="1">
      <c r="A75" s="424" t="s">
        <v>205</v>
      </c>
      <c r="B75" s="424"/>
      <c r="C75" s="424"/>
      <c r="D75" s="424"/>
      <c r="E75" s="424"/>
      <c r="F75" s="424"/>
      <c r="G75" s="390"/>
    </row>
    <row r="76" spans="1:6" ht="79.5" customHeight="1">
      <c r="A76" s="423" t="s">
        <v>206</v>
      </c>
      <c r="B76" s="423"/>
      <c r="C76" s="423"/>
      <c r="D76" s="423"/>
      <c r="E76" s="423"/>
      <c r="F76" s="423"/>
    </row>
    <row r="77" spans="2:6" ht="13.5" customHeight="1">
      <c r="B77" s="150"/>
      <c r="C77" s="150"/>
      <c r="D77" s="150"/>
      <c r="E77" s="150"/>
      <c r="F77" s="150"/>
    </row>
    <row r="78" spans="1:7" s="126" customFormat="1" ht="13.5" customHeight="1">
      <c r="A78" s="266"/>
      <c r="B78" s="267"/>
      <c r="C78" s="267"/>
      <c r="D78" s="267"/>
      <c r="E78" s="267"/>
      <c r="F78" s="267"/>
      <c r="G78" s="148"/>
    </row>
    <row r="79" spans="1:7" s="126" customFormat="1" ht="13.5" customHeight="1">
      <c r="A79" s="126" t="s">
        <v>293</v>
      </c>
      <c r="B79" s="129">
        <f>B14</f>
        <v>326.8</v>
      </c>
      <c r="C79" s="409"/>
      <c r="D79" s="129"/>
      <c r="E79" s="129"/>
      <c r="F79" s="410"/>
      <c r="G79" s="148"/>
    </row>
    <row r="80" spans="1:7" s="126" customFormat="1" ht="13.5" customHeight="1">
      <c r="A80" s="126" t="s">
        <v>294</v>
      </c>
      <c r="B80" s="157">
        <v>-16.75</v>
      </c>
      <c r="C80" s="409"/>
      <c r="D80" s="129"/>
      <c r="E80" s="129"/>
      <c r="F80" s="410"/>
      <c r="G80" s="148"/>
    </row>
    <row r="81" spans="1:7" s="126" customFormat="1" ht="13.5" customHeight="1">
      <c r="A81" s="126" t="s">
        <v>295</v>
      </c>
      <c r="B81" s="151">
        <f>-9.088-6.891-4.248-0.4</f>
        <v>-20.627</v>
      </c>
      <c r="C81" s="409"/>
      <c r="D81" s="151"/>
      <c r="E81" s="151"/>
      <c r="F81" s="410"/>
      <c r="G81" s="148"/>
    </row>
    <row r="82" spans="1:7" s="126" customFormat="1" ht="12.75">
      <c r="A82" s="394" t="s">
        <v>296</v>
      </c>
      <c r="B82" s="153">
        <f>-2.052+0.35</f>
        <v>-1.702</v>
      </c>
      <c r="C82" s="411"/>
      <c r="D82" s="153"/>
      <c r="E82" s="153"/>
      <c r="F82" s="412"/>
      <c r="G82" s="395"/>
    </row>
    <row r="83" spans="1:7" s="126" customFormat="1" ht="13.5" customHeight="1">
      <c r="A83" s="126" t="s">
        <v>297</v>
      </c>
      <c r="B83" s="129">
        <f>SUM(B79:B82)-0.1</f>
        <v>287.621</v>
      </c>
      <c r="C83" s="409"/>
      <c r="D83" s="129"/>
      <c r="E83" s="129"/>
      <c r="F83" s="410"/>
      <c r="G83" s="148"/>
    </row>
    <row r="84" spans="2:7" s="126" customFormat="1" ht="13.5" customHeight="1">
      <c r="B84" s="145"/>
      <c r="C84" s="145"/>
      <c r="D84" s="145"/>
      <c r="E84" s="145"/>
      <c r="F84" s="145"/>
      <c r="G84" s="148"/>
    </row>
    <row r="85" spans="1:7" s="126" customFormat="1" ht="13.5" customHeight="1">
      <c r="A85" s="126" t="s">
        <v>298</v>
      </c>
      <c r="B85" s="386">
        <f>B15</f>
        <v>0.14</v>
      </c>
      <c r="C85" s="410"/>
      <c r="D85" s="386"/>
      <c r="E85" s="386"/>
      <c r="F85" s="410"/>
      <c r="G85" s="148"/>
    </row>
    <row r="86" spans="1:7" s="126" customFormat="1" ht="13.5" customHeight="1">
      <c r="A86" s="126" t="s">
        <v>294</v>
      </c>
      <c r="B86" s="154">
        <f>-B80/B8</f>
        <v>0.03841743119266055</v>
      </c>
      <c r="C86" s="409"/>
      <c r="D86" s="154"/>
      <c r="E86" s="154"/>
      <c r="F86" s="410"/>
      <c r="G86" s="148"/>
    </row>
    <row r="87" spans="1:7" s="126" customFormat="1" ht="13.5" customHeight="1">
      <c r="A87" s="126" t="s">
        <v>295</v>
      </c>
      <c r="B87" s="154">
        <f>-B81/B8</f>
        <v>0.04730963302752293</v>
      </c>
      <c r="C87" s="409"/>
      <c r="D87" s="154"/>
      <c r="E87" s="154"/>
      <c r="F87" s="410"/>
      <c r="G87" s="148"/>
    </row>
    <row r="88" spans="1:7" s="126" customFormat="1" ht="13.5" customHeight="1">
      <c r="A88" s="126" t="s">
        <v>299</v>
      </c>
      <c r="B88" s="386">
        <f>-B95/B8</f>
        <v>-0.003518348623853211</v>
      </c>
      <c r="C88" s="409"/>
      <c r="D88" s="386"/>
      <c r="E88" s="386"/>
      <c r="F88" s="410"/>
      <c r="G88" s="148"/>
    </row>
    <row r="89" spans="1:7" s="126" customFormat="1" ht="12.75">
      <c r="A89" s="394" t="s">
        <v>296</v>
      </c>
      <c r="B89" s="396">
        <f>-B82/B8</f>
        <v>0.003903669724770642</v>
      </c>
      <c r="C89" s="411"/>
      <c r="D89" s="396"/>
      <c r="E89" s="396"/>
      <c r="F89" s="412"/>
      <c r="G89" s="148"/>
    </row>
    <row r="90" spans="1:7" s="126" customFormat="1" ht="13.5" customHeight="1">
      <c r="A90" s="126" t="s">
        <v>300</v>
      </c>
      <c r="B90" s="386">
        <f>SUM(B85:B89)</f>
        <v>0.22611238532110092</v>
      </c>
      <c r="C90" s="409"/>
      <c r="D90" s="386"/>
      <c r="E90" s="386"/>
      <c r="F90" s="410"/>
      <c r="G90" s="148"/>
    </row>
    <row r="91" spans="2:7" s="126" customFormat="1" ht="13.5" customHeight="1">
      <c r="B91" s="127"/>
      <c r="C91" s="127"/>
      <c r="D91" s="127"/>
      <c r="E91" s="127"/>
      <c r="F91" s="127"/>
      <c r="G91" s="148"/>
    </row>
    <row r="92" spans="1:7" s="126" customFormat="1" ht="13.5" customHeight="1">
      <c r="A92" s="126" t="s">
        <v>301</v>
      </c>
      <c r="B92" s="129">
        <f>B16</f>
        <v>48.5</v>
      </c>
      <c r="C92" s="409"/>
      <c r="D92" s="129"/>
      <c r="E92" s="129"/>
      <c r="F92" s="410"/>
      <c r="G92" s="148"/>
    </row>
    <row r="93" spans="1:7" s="126" customFormat="1" ht="13.5" customHeight="1">
      <c r="A93" s="126" t="s">
        <v>294</v>
      </c>
      <c r="B93" s="151">
        <f>-B80</f>
        <v>16.75</v>
      </c>
      <c r="C93" s="409"/>
      <c r="D93" s="156"/>
      <c r="E93" s="156"/>
      <c r="F93" s="410"/>
      <c r="G93" s="148"/>
    </row>
    <row r="94" spans="1:7" s="126" customFormat="1" ht="13.5" customHeight="1">
      <c r="A94" s="126" t="s">
        <v>295</v>
      </c>
      <c r="B94" s="151">
        <f>-B81+0.944-0.03</f>
        <v>21.540999999999997</v>
      </c>
      <c r="C94" s="409"/>
      <c r="D94" s="156"/>
      <c r="E94" s="156"/>
      <c r="F94" s="410"/>
      <c r="G94" s="148"/>
    </row>
    <row r="95" spans="1:7" s="126" customFormat="1" ht="13.5" customHeight="1">
      <c r="A95" s="126" t="s">
        <v>299</v>
      </c>
      <c r="B95" s="151">
        <v>1.534</v>
      </c>
      <c r="C95" s="409"/>
      <c r="D95" s="156"/>
      <c r="E95" s="156"/>
      <c r="F95" s="410"/>
      <c r="G95" s="148"/>
    </row>
    <row r="96" spans="1:7" s="126" customFormat="1" ht="12.75">
      <c r="A96" s="394" t="s">
        <v>296</v>
      </c>
      <c r="B96" s="151">
        <f>-B82</f>
        <v>1.702</v>
      </c>
      <c r="C96" s="409"/>
      <c r="D96" s="156"/>
      <c r="E96" s="156"/>
      <c r="F96" s="410"/>
      <c r="G96" s="148"/>
    </row>
    <row r="97" spans="1:7" s="126" customFormat="1" ht="25.5" customHeight="1">
      <c r="A97" s="394" t="s">
        <v>302</v>
      </c>
      <c r="B97" s="153">
        <v>-10.049</v>
      </c>
      <c r="C97" s="411"/>
      <c r="D97" s="158"/>
      <c r="E97" s="158"/>
      <c r="F97" s="412"/>
      <c r="G97" s="148"/>
    </row>
    <row r="98" spans="1:7" s="126" customFormat="1" ht="13.5" customHeight="1">
      <c r="A98" s="126" t="s">
        <v>303</v>
      </c>
      <c r="B98" s="129">
        <f>SUM(B92:B97)+0.03</f>
        <v>80.00800000000001</v>
      </c>
      <c r="C98" s="409"/>
      <c r="D98" s="129"/>
      <c r="E98" s="129"/>
      <c r="F98" s="410"/>
      <c r="G98" s="148"/>
    </row>
    <row r="99" spans="2:7" s="126" customFormat="1" ht="13.5" customHeight="1">
      <c r="B99" s="160"/>
      <c r="C99" s="160"/>
      <c r="D99" s="160"/>
      <c r="E99" s="160"/>
      <c r="F99" s="160"/>
      <c r="G99" s="148"/>
    </row>
    <row r="100" spans="1:7" s="126" customFormat="1" ht="13.5" customHeight="1">
      <c r="A100" s="126" t="s">
        <v>304</v>
      </c>
      <c r="B100" s="142">
        <f>B16/(B66/1000000)</f>
        <v>0.19820349982427318</v>
      </c>
      <c r="C100" s="409"/>
      <c r="D100" s="142"/>
      <c r="E100" s="142"/>
      <c r="F100" s="410"/>
      <c r="G100" s="148"/>
    </row>
    <row r="101" spans="1:7" s="126" customFormat="1" ht="13.5" customHeight="1">
      <c r="A101" s="126" t="s">
        <v>294</v>
      </c>
      <c r="B101" s="156">
        <f>B93/(B66/1000000)</f>
        <v>0.06845172416611496</v>
      </c>
      <c r="C101" s="409"/>
      <c r="D101" s="156"/>
      <c r="E101" s="156"/>
      <c r="F101" s="410"/>
      <c r="G101" s="148"/>
    </row>
    <row r="102" spans="1:7" s="126" customFormat="1" ht="13.5" customHeight="1">
      <c r="A102" s="126" t="s">
        <v>295</v>
      </c>
      <c r="B102" s="156">
        <v>0.09</v>
      </c>
      <c r="C102" s="409"/>
      <c r="D102" s="156"/>
      <c r="E102" s="156"/>
      <c r="F102" s="410"/>
      <c r="G102" s="148"/>
    </row>
    <row r="103" spans="1:7" s="126" customFormat="1" ht="13.5" customHeight="1">
      <c r="A103" s="126" t="s">
        <v>299</v>
      </c>
      <c r="B103" s="156">
        <v>0</v>
      </c>
      <c r="C103" s="409"/>
      <c r="D103" s="156"/>
      <c r="E103" s="156"/>
      <c r="F103" s="410"/>
      <c r="G103" s="148"/>
    </row>
    <row r="104" spans="1:7" s="126" customFormat="1" ht="12.75">
      <c r="A104" s="394" t="s">
        <v>296</v>
      </c>
      <c r="B104" s="156">
        <v>0</v>
      </c>
      <c r="C104" s="409"/>
      <c r="D104" s="156"/>
      <c r="E104" s="156"/>
      <c r="F104" s="410"/>
      <c r="G104" s="148"/>
    </row>
    <row r="105" spans="1:7" s="126" customFormat="1" ht="25.5" customHeight="1">
      <c r="A105" s="394" t="s">
        <v>302</v>
      </c>
      <c r="B105" s="161">
        <f>B97/(B66/1000000)</f>
        <v>-0.04106694782956951</v>
      </c>
      <c r="C105" s="411"/>
      <c r="D105" s="158"/>
      <c r="E105" s="158"/>
      <c r="F105" s="412"/>
      <c r="G105" s="148"/>
    </row>
    <row r="106" spans="1:6" ht="13.5" customHeight="1">
      <c r="A106" s="126" t="s">
        <v>305</v>
      </c>
      <c r="B106" s="142">
        <f>SUM(B100:B105)</f>
        <v>0.3155882761608187</v>
      </c>
      <c r="C106" s="409"/>
      <c r="D106" s="142"/>
      <c r="E106" s="142"/>
      <c r="F106" s="410"/>
    </row>
    <row r="107" spans="1:6" ht="13.5" customHeight="1">
      <c r="A107" s="126"/>
      <c r="B107" s="142"/>
      <c r="C107" s="142"/>
      <c r="D107" s="142"/>
      <c r="E107" s="142"/>
      <c r="F107" s="142"/>
    </row>
    <row r="108" spans="1:6" ht="13.5" customHeight="1">
      <c r="A108" s="148" t="s">
        <v>307</v>
      </c>
      <c r="B108" s="145"/>
      <c r="C108" s="145"/>
      <c r="D108" s="145"/>
      <c r="E108" s="145"/>
      <c r="F108" s="130"/>
    </row>
    <row r="109" spans="1:6" ht="13.5" customHeight="1">
      <c r="A109" s="126"/>
      <c r="B109" s="142"/>
      <c r="C109" s="142"/>
      <c r="D109" s="142"/>
      <c r="E109" s="142"/>
      <c r="F109" s="142"/>
    </row>
    <row r="110" spans="1:6" ht="13.5" customHeight="1">
      <c r="A110" s="139"/>
      <c r="B110" s="139"/>
      <c r="C110" s="139"/>
      <c r="D110" s="139"/>
      <c r="E110" s="139"/>
      <c r="F110" s="139"/>
    </row>
    <row r="111" spans="1:6" ht="13.5" customHeight="1">
      <c r="A111" s="179" t="s">
        <v>169</v>
      </c>
      <c r="B111" s="180" t="s">
        <v>77</v>
      </c>
      <c r="C111" s="180" t="s">
        <v>78</v>
      </c>
      <c r="D111" s="180" t="s">
        <v>79</v>
      </c>
      <c r="E111" s="180" t="s">
        <v>80</v>
      </c>
      <c r="F111" s="180" t="s">
        <v>170</v>
      </c>
    </row>
    <row r="112" spans="1:6" ht="13.5" customHeight="1">
      <c r="A112" s="93" t="s">
        <v>81</v>
      </c>
      <c r="B112" s="136"/>
      <c r="C112" s="136"/>
      <c r="D112" s="136"/>
      <c r="E112" s="136"/>
      <c r="F112" s="136"/>
    </row>
    <row r="113" spans="1:6" ht="13.5" customHeight="1">
      <c r="A113" s="140" t="s">
        <v>68</v>
      </c>
      <c r="B113" s="217">
        <f>B114+B115</f>
        <v>355.09999999999997</v>
      </c>
      <c r="C113" s="217">
        <v>373</v>
      </c>
      <c r="D113" s="217">
        <v>378.3</v>
      </c>
      <c r="E113" s="217">
        <v>416.8</v>
      </c>
      <c r="F113" s="125">
        <f>SUM(B113:E113)</f>
        <v>1523.1999999999998</v>
      </c>
    </row>
    <row r="114" spans="1:7" s="126" customFormat="1" ht="13.5" customHeight="1">
      <c r="A114" s="126" t="s">
        <v>82</v>
      </c>
      <c r="B114" s="129">
        <v>296.4</v>
      </c>
      <c r="C114" s="129">
        <v>309.4</v>
      </c>
      <c r="D114" s="129">
        <v>304.4</v>
      </c>
      <c r="E114" s="129">
        <v>336.5</v>
      </c>
      <c r="F114" s="125">
        <f>SUM(B114:E114)</f>
        <v>1246.6999999999998</v>
      </c>
      <c r="G114" s="148"/>
    </row>
    <row r="115" spans="1:7" s="126" customFormat="1" ht="13.5" customHeight="1">
      <c r="A115" s="126" t="s">
        <v>83</v>
      </c>
      <c r="B115" s="125">
        <v>58.7</v>
      </c>
      <c r="C115" s="125">
        <v>63.6</v>
      </c>
      <c r="D115" s="125">
        <v>73.9</v>
      </c>
      <c r="E115" s="125">
        <v>80.3</v>
      </c>
      <c r="F115" s="125">
        <f>SUM(B115:E115)</f>
        <v>276.5</v>
      </c>
      <c r="G115" s="148"/>
    </row>
    <row r="116" spans="2:7" s="126" customFormat="1" ht="13.5" customHeight="1">
      <c r="B116" s="125"/>
      <c r="C116" s="125"/>
      <c r="D116" s="125"/>
      <c r="E116" s="125"/>
      <c r="F116" s="125"/>
      <c r="G116" s="148"/>
    </row>
    <row r="117" spans="1:6" ht="13.5" customHeight="1">
      <c r="A117" s="140" t="s">
        <v>171</v>
      </c>
      <c r="B117" s="127">
        <v>0.88</v>
      </c>
      <c r="C117" s="127">
        <v>0.88</v>
      </c>
      <c r="D117" s="127">
        <v>0.89</v>
      </c>
      <c r="E117" s="127">
        <v>0.9</v>
      </c>
      <c r="F117" s="127">
        <v>0.89</v>
      </c>
    </row>
    <row r="118" spans="2:6" ht="13.5" customHeight="1">
      <c r="B118" s="127"/>
      <c r="C118" s="127"/>
      <c r="D118" s="127"/>
      <c r="E118" s="127"/>
      <c r="F118" s="127"/>
    </row>
    <row r="119" spans="1:6" ht="13.5" customHeight="1">
      <c r="A119" s="140" t="s">
        <v>84</v>
      </c>
      <c r="B119" s="129">
        <v>221</v>
      </c>
      <c r="C119" s="129">
        <v>239.6</v>
      </c>
      <c r="D119" s="129">
        <v>242.8</v>
      </c>
      <c r="E119" s="129">
        <v>279</v>
      </c>
      <c r="F119" s="129">
        <f>SUM(B119:E119)+0.1</f>
        <v>982.5000000000001</v>
      </c>
    </row>
    <row r="120" spans="1:6" ht="13.5" customHeight="1">
      <c r="A120" s="140" t="s">
        <v>85</v>
      </c>
      <c r="B120" s="127">
        <v>0.26</v>
      </c>
      <c r="C120" s="127">
        <v>0.24</v>
      </c>
      <c r="D120" s="127">
        <v>0.25</v>
      </c>
      <c r="E120" s="127">
        <v>0.23</v>
      </c>
      <c r="F120" s="127">
        <v>0.24</v>
      </c>
    </row>
    <row r="121" spans="1:6" ht="13.5" customHeight="1">
      <c r="A121" s="140" t="s">
        <v>86</v>
      </c>
      <c r="B121" s="129">
        <v>76.078</v>
      </c>
      <c r="C121" s="129">
        <v>75.3</v>
      </c>
      <c r="D121" s="129">
        <v>94.5</v>
      </c>
      <c r="E121" s="129">
        <v>83</v>
      </c>
      <c r="F121" s="129">
        <f>SUM(B121:E121)</f>
        <v>328.878</v>
      </c>
    </row>
    <row r="122" spans="1:6" ht="13.5" customHeight="1">
      <c r="A122" s="126" t="s">
        <v>188</v>
      </c>
      <c r="B122" s="142">
        <v>0.31</v>
      </c>
      <c r="C122" s="142">
        <v>0.3</v>
      </c>
      <c r="D122" s="142">
        <v>0.38</v>
      </c>
      <c r="E122" s="142">
        <v>0.33</v>
      </c>
      <c r="F122" s="142">
        <f>SUM(B122:E122)+0.01</f>
        <v>1.33</v>
      </c>
    </row>
    <row r="123" spans="2:6" ht="13.5" customHeight="1">
      <c r="B123" s="142"/>
      <c r="C123" s="142"/>
      <c r="D123" s="142"/>
      <c r="E123" s="142"/>
      <c r="F123" s="142"/>
    </row>
    <row r="124" spans="1:7" ht="13.5" customHeight="1">
      <c r="A124" s="140" t="s">
        <v>140</v>
      </c>
      <c r="B124" s="129">
        <f>B195</f>
        <v>221</v>
      </c>
      <c r="C124" s="129">
        <f>C195</f>
        <v>239.6</v>
      </c>
      <c r="D124" s="129">
        <f>D195</f>
        <v>242.8</v>
      </c>
      <c r="E124" s="129">
        <f>E195</f>
        <v>270.70000000000005</v>
      </c>
      <c r="F124" s="129">
        <f>F195</f>
        <v>974.2000000000002</v>
      </c>
      <c r="G124" s="125"/>
    </row>
    <row r="125" spans="1:6" ht="13.5" customHeight="1">
      <c r="A125" s="140" t="s">
        <v>141</v>
      </c>
      <c r="B125" s="127">
        <f>B201</f>
        <v>0.26</v>
      </c>
      <c r="C125" s="127">
        <f>C201</f>
        <v>0.24</v>
      </c>
      <c r="D125" s="127">
        <f>D201</f>
        <v>0.25</v>
      </c>
      <c r="E125" s="127">
        <f>E201</f>
        <v>0.24919385796545107</v>
      </c>
      <c r="F125" s="127">
        <f>F201</f>
        <v>0.24525210084033613</v>
      </c>
    </row>
    <row r="126" spans="1:6" ht="13.5" customHeight="1">
      <c r="A126" s="140" t="s">
        <v>142</v>
      </c>
      <c r="B126" s="129">
        <f>B210</f>
        <v>74.907</v>
      </c>
      <c r="C126" s="129">
        <f>C210</f>
        <v>73.39999999999999</v>
      </c>
      <c r="D126" s="129">
        <f>D210</f>
        <v>77</v>
      </c>
      <c r="E126" s="129">
        <f>E210</f>
        <v>91.2</v>
      </c>
      <c r="F126" s="129">
        <f>F210</f>
        <v>316.407</v>
      </c>
    </row>
    <row r="127" spans="1:6" ht="13.5" customHeight="1">
      <c r="A127" s="126" t="s">
        <v>189</v>
      </c>
      <c r="B127" s="142">
        <f>B219</f>
        <v>0.3000030649250618</v>
      </c>
      <c r="C127" s="142">
        <f>C219</f>
        <v>0.29323638688026843</v>
      </c>
      <c r="D127" s="142">
        <f>D219</f>
        <v>0.30866424545622184</v>
      </c>
      <c r="E127" s="142">
        <f>E219</f>
        <v>0.37138130169812916</v>
      </c>
      <c r="F127" s="142">
        <f>F219</f>
        <v>1.2831745614956411</v>
      </c>
    </row>
    <row r="128" spans="2:6" ht="13.5" customHeight="1">
      <c r="B128" s="142"/>
      <c r="C128" s="142"/>
      <c r="D128" s="142"/>
      <c r="E128" s="142"/>
      <c r="F128" s="142"/>
    </row>
    <row r="129" spans="1:6" ht="13.5" customHeight="1">
      <c r="A129" s="140" t="s">
        <v>87</v>
      </c>
      <c r="B129" s="129">
        <v>537.8</v>
      </c>
      <c r="C129" s="129">
        <v>521.5</v>
      </c>
      <c r="D129" s="129">
        <v>547.9</v>
      </c>
      <c r="E129" s="129">
        <v>377.5</v>
      </c>
      <c r="F129" s="129">
        <f>E129</f>
        <v>377.5</v>
      </c>
    </row>
    <row r="130" spans="1:6" ht="13.5" customHeight="1">
      <c r="A130" s="140" t="s">
        <v>88</v>
      </c>
      <c r="B130" s="126">
        <v>49</v>
      </c>
      <c r="C130" s="126">
        <v>49</v>
      </c>
      <c r="D130" s="126">
        <v>49</v>
      </c>
      <c r="E130" s="126">
        <v>57</v>
      </c>
      <c r="F130" s="145">
        <f>E130</f>
        <v>57</v>
      </c>
    </row>
    <row r="131" spans="1:6" ht="13.5" customHeight="1">
      <c r="A131" s="140" t="s">
        <v>89</v>
      </c>
      <c r="B131" s="129">
        <v>5.5</v>
      </c>
      <c r="C131" s="129">
        <v>4.4</v>
      </c>
      <c r="D131" s="129">
        <v>5.4</v>
      </c>
      <c r="E131" s="129">
        <v>5.2</v>
      </c>
      <c r="F131" s="129">
        <f>SUM(B131:E131)</f>
        <v>20.5</v>
      </c>
    </row>
    <row r="132" spans="1:6" ht="13.5" customHeight="1">
      <c r="A132" s="140" t="s">
        <v>90</v>
      </c>
      <c r="B132" s="129">
        <v>63.3</v>
      </c>
      <c r="C132" s="129">
        <v>113</v>
      </c>
      <c r="D132" s="129">
        <v>124.9</v>
      </c>
      <c r="E132" s="129">
        <v>114</v>
      </c>
      <c r="F132" s="129">
        <f>SUM(B132:E132)</f>
        <v>415.20000000000005</v>
      </c>
    </row>
    <row r="133" spans="1:6" ht="13.5" customHeight="1">
      <c r="A133" s="140" t="s">
        <v>91</v>
      </c>
      <c r="B133" s="129">
        <v>12.6</v>
      </c>
      <c r="C133" s="129">
        <v>11.7</v>
      </c>
      <c r="D133" s="129">
        <v>9.5</v>
      </c>
      <c r="E133" s="129">
        <v>9.9</v>
      </c>
      <c r="F133" s="129">
        <f>SUM(B133:E133)</f>
        <v>43.699999999999996</v>
      </c>
    </row>
    <row r="134" spans="2:6" ht="13.5" customHeight="1">
      <c r="B134" s="126"/>
      <c r="C134" s="126"/>
      <c r="D134" s="126"/>
      <c r="E134" s="126"/>
      <c r="F134" s="126"/>
    </row>
    <row r="135" spans="1:6" ht="13.5" customHeight="1">
      <c r="A135" s="93" t="s">
        <v>92</v>
      </c>
      <c r="B135" s="136"/>
      <c r="C135" s="136"/>
      <c r="D135" s="136"/>
      <c r="E135" s="136"/>
      <c r="F135" s="136"/>
    </row>
    <row r="136" spans="1:6" ht="13.5" customHeight="1">
      <c r="A136" s="140" t="s">
        <v>93</v>
      </c>
      <c r="B136" s="129">
        <v>130.5</v>
      </c>
      <c r="C136" s="129">
        <v>141.3</v>
      </c>
      <c r="D136" s="129">
        <v>160.3</v>
      </c>
      <c r="E136" s="129">
        <v>177.1</v>
      </c>
      <c r="F136" s="129">
        <f>SUM(B136:E136)</f>
        <v>609.2</v>
      </c>
    </row>
    <row r="137" spans="1:6" ht="13.5" customHeight="1">
      <c r="A137" s="140" t="s">
        <v>94</v>
      </c>
      <c r="B137" s="129">
        <v>134.1</v>
      </c>
      <c r="C137" s="129">
        <v>140.6</v>
      </c>
      <c r="D137" s="129">
        <v>133.4</v>
      </c>
      <c r="E137" s="129">
        <v>150.1</v>
      </c>
      <c r="F137" s="129">
        <f>SUM(B137:E137)</f>
        <v>558.2</v>
      </c>
    </row>
    <row r="138" spans="1:6" ht="13.5" customHeight="1">
      <c r="A138" s="140" t="s">
        <v>95</v>
      </c>
      <c r="B138" s="129">
        <v>90.5</v>
      </c>
      <c r="C138" s="129">
        <v>91.1</v>
      </c>
      <c r="D138" s="129">
        <v>84.6</v>
      </c>
      <c r="E138" s="129">
        <v>89.6</v>
      </c>
      <c r="F138" s="129">
        <f>SUM(B138:E138)</f>
        <v>355.79999999999995</v>
      </c>
    </row>
    <row r="139" spans="2:6" ht="13.5" customHeight="1">
      <c r="B139" s="126"/>
      <c r="C139" s="126"/>
      <c r="D139" s="126"/>
      <c r="E139" s="126"/>
      <c r="F139" s="126"/>
    </row>
    <row r="140" spans="1:6" ht="13.5" customHeight="1">
      <c r="A140" s="93" t="s">
        <v>130</v>
      </c>
      <c r="B140" s="136"/>
      <c r="C140" s="136"/>
      <c r="D140" s="136"/>
      <c r="E140" s="136"/>
      <c r="F140" s="136"/>
    </row>
    <row r="141" spans="1:7" s="126" customFormat="1" ht="13.5" customHeight="1">
      <c r="A141" s="126" t="s">
        <v>96</v>
      </c>
      <c r="B141" s="129">
        <f>SUM(B142:B145)</f>
        <v>313.2</v>
      </c>
      <c r="C141" s="129">
        <f>SUM(C142:C145)</f>
        <v>325.76</v>
      </c>
      <c r="D141" s="129">
        <f>SUM(D142:D145)</f>
        <v>333.79</v>
      </c>
      <c r="E141" s="129">
        <f>SUM(E142:E145)</f>
        <v>371.7</v>
      </c>
      <c r="F141" s="129">
        <f>SUM(F142:F145)</f>
        <v>1344.4499999999998</v>
      </c>
      <c r="G141" s="148"/>
    </row>
    <row r="142" spans="1:7" s="126" customFormat="1" ht="13.5" customHeight="1">
      <c r="A142" s="126" t="s">
        <v>137</v>
      </c>
      <c r="B142" s="129">
        <v>177.7</v>
      </c>
      <c r="C142" s="129">
        <v>180.2</v>
      </c>
      <c r="D142" s="129">
        <v>181.3</v>
      </c>
      <c r="E142" s="129">
        <v>192.4</v>
      </c>
      <c r="F142" s="129">
        <f>SUM(B142:E142)</f>
        <v>731.6</v>
      </c>
      <c r="G142" s="148"/>
    </row>
    <row r="143" spans="1:7" s="126" customFormat="1" ht="13.5" customHeight="1">
      <c r="A143" s="126" t="s">
        <v>97</v>
      </c>
      <c r="B143" s="129">
        <v>59.1</v>
      </c>
      <c r="C143" s="129">
        <v>60.15</v>
      </c>
      <c r="D143" s="129">
        <v>63.25</v>
      </c>
      <c r="E143" s="129">
        <v>74.4</v>
      </c>
      <c r="F143" s="129">
        <f>SUM(B143:E143)</f>
        <v>256.9</v>
      </c>
      <c r="G143" s="148"/>
    </row>
    <row r="144" spans="1:7" s="126" customFormat="1" ht="13.5" customHeight="1">
      <c r="A144" s="126" t="s">
        <v>136</v>
      </c>
      <c r="B144" s="129">
        <v>37.1</v>
      </c>
      <c r="C144" s="129">
        <v>43.01</v>
      </c>
      <c r="D144" s="129">
        <v>45.14</v>
      </c>
      <c r="E144" s="129">
        <v>52.4</v>
      </c>
      <c r="F144" s="129">
        <f>SUM(B144:E144)-0.1</f>
        <v>177.55</v>
      </c>
      <c r="G144" s="148"/>
    </row>
    <row r="145" spans="1:7" s="126" customFormat="1" ht="13.5" customHeight="1">
      <c r="A145" s="126" t="s">
        <v>98</v>
      </c>
      <c r="B145" s="129">
        <v>39.3</v>
      </c>
      <c r="C145" s="129">
        <v>42.4</v>
      </c>
      <c r="D145" s="129">
        <v>44.1</v>
      </c>
      <c r="E145" s="129">
        <v>52.5</v>
      </c>
      <c r="F145" s="129">
        <f>SUM(B145:E145)+0.1</f>
        <v>178.39999999999998</v>
      </c>
      <c r="G145" s="148"/>
    </row>
    <row r="146" spans="2:6" ht="13.5" customHeight="1">
      <c r="B146" s="129"/>
      <c r="C146" s="129"/>
      <c r="D146" s="129"/>
      <c r="E146" s="129"/>
      <c r="F146" s="170"/>
    </row>
    <row r="147" spans="1:6" ht="13.5" customHeight="1">
      <c r="A147" s="140" t="s">
        <v>134</v>
      </c>
      <c r="B147" s="129">
        <v>41.2</v>
      </c>
      <c r="C147" s="129">
        <v>45.1</v>
      </c>
      <c r="D147" s="129">
        <v>42.9</v>
      </c>
      <c r="E147" s="129">
        <v>43</v>
      </c>
      <c r="F147" s="129">
        <f>SUM(B147:E147)+0.05</f>
        <v>172.25000000000003</v>
      </c>
    </row>
    <row r="148" spans="2:6" ht="13.5" customHeight="1">
      <c r="B148" s="129"/>
      <c r="C148" s="141"/>
      <c r="D148" s="141"/>
      <c r="E148" s="141"/>
      <c r="F148" s="141"/>
    </row>
    <row r="149" spans="1:6" ht="13.5" customHeight="1">
      <c r="A149" s="93" t="s">
        <v>168</v>
      </c>
      <c r="B149" s="136"/>
      <c r="C149" s="136"/>
      <c r="D149" s="136"/>
      <c r="E149" s="136"/>
      <c r="F149" s="136"/>
    </row>
    <row r="150" spans="1:7" s="126" customFormat="1" ht="13.5" customHeight="1">
      <c r="A150" s="126" t="s">
        <v>208</v>
      </c>
      <c r="B150" s="127">
        <v>0.46</v>
      </c>
      <c r="C150" s="127">
        <v>0.44</v>
      </c>
      <c r="D150" s="127">
        <v>0.43</v>
      </c>
      <c r="E150" s="127">
        <v>0.43</v>
      </c>
      <c r="F150" s="127">
        <v>0.44</v>
      </c>
      <c r="G150" s="148"/>
    </row>
    <row r="151" spans="1:7" s="126" customFormat="1" ht="13.5" customHeight="1">
      <c r="A151" s="126" t="s">
        <v>209</v>
      </c>
      <c r="B151" s="127">
        <v>0.16</v>
      </c>
      <c r="C151" s="127">
        <v>0.18</v>
      </c>
      <c r="D151" s="127">
        <v>0.19</v>
      </c>
      <c r="E151" s="127">
        <v>0.21</v>
      </c>
      <c r="F151" s="127">
        <v>0.19</v>
      </c>
      <c r="G151" s="148"/>
    </row>
    <row r="152" spans="1:7" s="126" customFormat="1" ht="13.5" customHeight="1">
      <c r="A152" s="126" t="s">
        <v>210</v>
      </c>
      <c r="B152" s="127">
        <v>0.11</v>
      </c>
      <c r="C152" s="127">
        <v>0.12</v>
      </c>
      <c r="D152" s="127">
        <v>0.13</v>
      </c>
      <c r="E152" s="127">
        <v>0.13</v>
      </c>
      <c r="F152" s="127">
        <v>0.12</v>
      </c>
      <c r="G152" s="148"/>
    </row>
    <row r="153" spans="1:7" s="126" customFormat="1" ht="13.5" customHeight="1">
      <c r="A153" s="126" t="s">
        <v>207</v>
      </c>
      <c r="B153" s="129">
        <v>60.4</v>
      </c>
      <c r="C153" s="129">
        <v>71</v>
      </c>
      <c r="D153" s="129">
        <v>63.6</v>
      </c>
      <c r="E153" s="129">
        <v>76.1</v>
      </c>
      <c r="F153" s="129">
        <f>SUM(B153:E153)</f>
        <v>271.1</v>
      </c>
      <c r="G153" s="148"/>
    </row>
    <row r="154" spans="2:7" s="126" customFormat="1" ht="13.5" customHeight="1">
      <c r="B154" s="129"/>
      <c r="C154" s="129"/>
      <c r="D154" s="129"/>
      <c r="E154" s="129"/>
      <c r="F154" s="129"/>
      <c r="G154" s="148"/>
    </row>
    <row r="155" spans="1:6" ht="13.5" customHeight="1">
      <c r="A155" s="93" t="s">
        <v>99</v>
      </c>
      <c r="B155" s="136"/>
      <c r="C155" s="136"/>
      <c r="D155" s="136"/>
      <c r="E155" s="136"/>
      <c r="F155" s="136"/>
    </row>
    <row r="156" spans="1:7" s="126" customFormat="1" ht="13.5" customHeight="1">
      <c r="A156" s="126" t="s">
        <v>100</v>
      </c>
      <c r="B156" s="129">
        <v>166.1</v>
      </c>
      <c r="C156" s="129">
        <v>179.2</v>
      </c>
      <c r="D156" s="129">
        <v>185</v>
      </c>
      <c r="E156" s="129">
        <v>213.4</v>
      </c>
      <c r="F156" s="129">
        <f>E156</f>
        <v>213.4</v>
      </c>
      <c r="G156" s="148"/>
    </row>
    <row r="157" spans="2:7" s="126" customFormat="1" ht="13.5" customHeight="1">
      <c r="B157" s="129"/>
      <c r="C157" s="129"/>
      <c r="D157" s="129"/>
      <c r="E157" s="129"/>
      <c r="F157" s="129"/>
      <c r="G157" s="148"/>
    </row>
    <row r="158" spans="1:6" ht="13.5" customHeight="1">
      <c r="A158" s="93" t="s">
        <v>157</v>
      </c>
      <c r="B158" s="136"/>
      <c r="C158" s="136"/>
      <c r="D158" s="136"/>
      <c r="E158" s="136"/>
      <c r="F158" s="136"/>
    </row>
    <row r="159" spans="1:6" ht="13.5" customHeight="1">
      <c r="A159" s="93" t="s">
        <v>158</v>
      </c>
      <c r="B159" s="136"/>
      <c r="C159" s="136"/>
      <c r="D159" s="136"/>
      <c r="E159" s="136"/>
      <c r="F159" s="136"/>
    </row>
    <row r="160" spans="1:6" ht="13.5" customHeight="1">
      <c r="A160" s="126" t="s">
        <v>159</v>
      </c>
      <c r="B160" s="129">
        <v>6.6</v>
      </c>
      <c r="C160" s="129">
        <v>5.6</v>
      </c>
      <c r="D160" s="129">
        <v>-0.2</v>
      </c>
      <c r="E160" s="129">
        <v>-21.1</v>
      </c>
      <c r="F160" s="129">
        <f>SUM(B160:E160)</f>
        <v>-9.100000000000001</v>
      </c>
    </row>
    <row r="161" spans="1:6" ht="13.5" customHeight="1">
      <c r="A161" s="126" t="s">
        <v>160</v>
      </c>
      <c r="B161" s="129">
        <v>-2.4</v>
      </c>
      <c r="C161" s="129">
        <v>-1.7</v>
      </c>
      <c r="D161" s="129">
        <v>-0.7</v>
      </c>
      <c r="E161" s="129">
        <v>3.8</v>
      </c>
      <c r="F161" s="129">
        <f>SUM(B161:E161)</f>
        <v>-1</v>
      </c>
    </row>
    <row r="162" spans="1:7" ht="13.5" customHeight="1">
      <c r="A162" s="126" t="s">
        <v>161</v>
      </c>
      <c r="B162" s="129">
        <v>4.2</v>
      </c>
      <c r="C162" s="129">
        <v>3.9</v>
      </c>
      <c r="D162" s="129">
        <v>-0.9</v>
      </c>
      <c r="E162" s="129">
        <v>-17.3</v>
      </c>
      <c r="F162" s="129">
        <f>SUM(B162:E162)</f>
        <v>-10.100000000000001</v>
      </c>
      <c r="G162" s="148"/>
    </row>
    <row r="163" spans="2:7" ht="13.5" customHeight="1">
      <c r="B163" s="129"/>
      <c r="C163" s="129"/>
      <c r="D163" s="129"/>
      <c r="E163" s="129"/>
      <c r="F163" s="129"/>
      <c r="G163" s="148"/>
    </row>
    <row r="164" spans="1:6" ht="13.5" customHeight="1">
      <c r="A164" s="93" t="s">
        <v>129</v>
      </c>
      <c r="B164" s="136"/>
      <c r="C164" s="136"/>
      <c r="D164" s="136"/>
      <c r="E164" s="136"/>
      <c r="F164" s="136"/>
    </row>
    <row r="165" spans="1:6" ht="13.5" customHeight="1">
      <c r="A165" s="126" t="s">
        <v>101</v>
      </c>
      <c r="B165" s="129">
        <v>151.5</v>
      </c>
      <c r="C165" s="129">
        <v>155</v>
      </c>
      <c r="D165" s="129">
        <v>161.4</v>
      </c>
      <c r="E165" s="129">
        <v>178.7</v>
      </c>
      <c r="F165" s="129">
        <f>SUM(B165:E165)</f>
        <v>646.5999999999999</v>
      </c>
    </row>
    <row r="166" spans="1:6" ht="13.5" customHeight="1">
      <c r="A166" s="126" t="s">
        <v>135</v>
      </c>
      <c r="B166" s="129">
        <v>8.4</v>
      </c>
      <c r="C166" s="129">
        <v>9.5</v>
      </c>
      <c r="D166" s="129">
        <v>5.5</v>
      </c>
      <c r="E166" s="129">
        <v>9.6</v>
      </c>
      <c r="F166" s="129">
        <f>SUM(B166:E166)</f>
        <v>33</v>
      </c>
    </row>
    <row r="167" spans="1:6" ht="13.5" customHeight="1">
      <c r="A167" s="126" t="s">
        <v>102</v>
      </c>
      <c r="B167" s="129">
        <v>-69.3</v>
      </c>
      <c r="C167" s="129">
        <v>-75.6</v>
      </c>
      <c r="D167" s="129">
        <v>-73.8</v>
      </c>
      <c r="E167" s="129">
        <v>-91.1</v>
      </c>
      <c r="F167" s="129">
        <f>SUM(B167:E167)</f>
        <v>-309.79999999999995</v>
      </c>
    </row>
    <row r="168" spans="1:6" ht="13.5" customHeight="1">
      <c r="A168" s="126"/>
      <c r="B168" s="129"/>
      <c r="C168" s="129"/>
      <c r="D168" s="129"/>
      <c r="E168" s="129"/>
      <c r="F168" s="129"/>
    </row>
    <row r="169" spans="1:6" ht="13.5" customHeight="1">
      <c r="A169" s="93" t="s">
        <v>172</v>
      </c>
      <c r="B169" s="136"/>
      <c r="C169" s="136"/>
      <c r="D169" s="136"/>
      <c r="E169" s="136"/>
      <c r="F169" s="136"/>
    </row>
    <row r="170" spans="1:6" ht="13.5" customHeight="1">
      <c r="A170" s="140" t="s">
        <v>199</v>
      </c>
      <c r="B170" s="146">
        <v>228612000</v>
      </c>
      <c r="C170" s="146">
        <v>228412000</v>
      </c>
      <c r="D170" s="146">
        <v>230179000</v>
      </c>
      <c r="E170" s="146">
        <v>229614000</v>
      </c>
      <c r="F170" s="147">
        <f>E170</f>
        <v>229614000</v>
      </c>
    </row>
    <row r="171" spans="1:6" ht="13.5" customHeight="1">
      <c r="A171" s="126" t="s">
        <v>143</v>
      </c>
      <c r="B171" s="145">
        <v>249272000</v>
      </c>
      <c r="C171" s="145">
        <v>250310000</v>
      </c>
      <c r="D171" s="145">
        <v>249462000</v>
      </c>
      <c r="E171" s="145">
        <v>248921000</v>
      </c>
      <c r="F171" s="130">
        <v>247546000</v>
      </c>
    </row>
    <row r="172" spans="1:6" ht="13.5" customHeight="1">
      <c r="A172" s="126" t="s">
        <v>200</v>
      </c>
      <c r="B172" s="145">
        <v>2497700</v>
      </c>
      <c r="C172" s="146">
        <v>3503896</v>
      </c>
      <c r="D172" s="145">
        <v>3223775</v>
      </c>
      <c r="E172" s="145">
        <v>2500000</v>
      </c>
      <c r="F172" s="145">
        <f>SUM(B172:E172)</f>
        <v>11725371</v>
      </c>
    </row>
    <row r="173" spans="1:6" ht="13.5" customHeight="1">
      <c r="A173" s="126"/>
      <c r="B173" s="145"/>
      <c r="C173" s="146"/>
      <c r="D173" s="145"/>
      <c r="E173" s="145"/>
      <c r="F173" s="145"/>
    </row>
    <row r="174" spans="1:6" ht="13.5" customHeight="1">
      <c r="A174" s="93" t="s">
        <v>103</v>
      </c>
      <c r="B174" s="136"/>
      <c r="C174" s="136"/>
      <c r="D174" s="136"/>
      <c r="E174" s="136"/>
      <c r="F174" s="136"/>
    </row>
    <row r="175" spans="1:7" s="126" customFormat="1" ht="13.5" customHeight="1">
      <c r="A175" s="163" t="s">
        <v>162</v>
      </c>
      <c r="G175" s="148"/>
    </row>
    <row r="176" spans="1:6" ht="13.5" customHeight="1">
      <c r="A176" s="140" t="s">
        <v>163</v>
      </c>
      <c r="B176" s="145">
        <v>3700800</v>
      </c>
      <c r="C176" s="145">
        <v>3747000</v>
      </c>
      <c r="D176" s="145">
        <v>3803000</v>
      </c>
      <c r="E176" s="130">
        <v>3871300</v>
      </c>
      <c r="F176" s="130">
        <v>3871300</v>
      </c>
    </row>
    <row r="177" spans="1:6" ht="13.5" customHeight="1">
      <c r="A177" s="140" t="s">
        <v>112</v>
      </c>
      <c r="B177" s="145"/>
      <c r="C177" s="145"/>
      <c r="D177" s="145"/>
      <c r="E177" s="130"/>
      <c r="F177" s="130">
        <v>2646800</v>
      </c>
    </row>
    <row r="178" spans="1:6" ht="13.5" customHeight="1">
      <c r="A178" s="140" t="s">
        <v>113</v>
      </c>
      <c r="B178" s="145"/>
      <c r="C178" s="145"/>
      <c r="D178" s="145"/>
      <c r="E178" s="130"/>
      <c r="F178" s="130">
        <v>171200</v>
      </c>
    </row>
    <row r="179" spans="1:6" ht="13.5" customHeight="1">
      <c r="A179" s="140" t="s">
        <v>114</v>
      </c>
      <c r="B179" s="145"/>
      <c r="C179" s="145"/>
      <c r="D179" s="145"/>
      <c r="E179" s="130"/>
      <c r="F179" s="130">
        <v>222900</v>
      </c>
    </row>
    <row r="180" spans="1:6" ht="13.5" customHeight="1">
      <c r="A180" s="140" t="s">
        <v>115</v>
      </c>
      <c r="B180" s="145"/>
      <c r="C180" s="145"/>
      <c r="D180" s="145"/>
      <c r="E180" s="130"/>
      <c r="F180" s="130">
        <v>441700</v>
      </c>
    </row>
    <row r="181" spans="1:6" ht="13.5" customHeight="1">
      <c r="A181" s="140" t="s">
        <v>116</v>
      </c>
      <c r="B181" s="145"/>
      <c r="C181" s="145"/>
      <c r="D181" s="145"/>
      <c r="E181" s="130"/>
      <c r="F181" s="130">
        <v>82800</v>
      </c>
    </row>
    <row r="182" spans="2:6" ht="13.5" customHeight="1">
      <c r="B182" s="145"/>
      <c r="C182" s="145"/>
      <c r="D182" s="145"/>
      <c r="E182" s="130"/>
      <c r="F182" s="130"/>
    </row>
    <row r="183" spans="1:6" ht="13.5" customHeight="1">
      <c r="A183" s="140" t="s">
        <v>117</v>
      </c>
      <c r="B183" s="145"/>
      <c r="C183" s="145"/>
      <c r="D183" s="145"/>
      <c r="E183" s="130"/>
      <c r="F183" s="130">
        <v>3009000</v>
      </c>
    </row>
    <row r="184" spans="1:6" ht="13.5" customHeight="1">
      <c r="A184" s="126" t="s">
        <v>164</v>
      </c>
      <c r="B184" s="145">
        <v>445800</v>
      </c>
      <c r="C184" s="145">
        <v>470800</v>
      </c>
      <c r="D184" s="145">
        <v>511300</v>
      </c>
      <c r="E184" s="130">
        <v>548600</v>
      </c>
      <c r="F184" s="130">
        <v>548600</v>
      </c>
    </row>
    <row r="185" spans="1:6" ht="13.5" customHeight="1">
      <c r="A185" s="148" t="s">
        <v>204</v>
      </c>
      <c r="B185" s="145"/>
      <c r="C185" s="145"/>
      <c r="D185" s="145"/>
      <c r="E185" s="130"/>
      <c r="F185" s="130">
        <v>888900</v>
      </c>
    </row>
    <row r="186" spans="2:6" ht="13.5" customHeight="1">
      <c r="B186" s="145"/>
      <c r="C186" s="145"/>
      <c r="D186" s="145"/>
      <c r="E186" s="145"/>
      <c r="F186" s="130"/>
    </row>
    <row r="187" spans="1:6" ht="76.5" customHeight="1">
      <c r="A187" s="423" t="s">
        <v>278</v>
      </c>
      <c r="B187" s="423"/>
      <c r="C187" s="423"/>
      <c r="D187" s="423"/>
      <c r="E187" s="423"/>
      <c r="F187" s="423"/>
    </row>
    <row r="188" spans="1:7" s="391" customFormat="1" ht="62.25" customHeight="1">
      <c r="A188" s="424" t="s">
        <v>205</v>
      </c>
      <c r="B188" s="424"/>
      <c r="C188" s="424"/>
      <c r="D188" s="424"/>
      <c r="E188" s="424"/>
      <c r="F188" s="424"/>
      <c r="G188" s="390"/>
    </row>
    <row r="189" spans="1:6" ht="79.5" customHeight="1">
      <c r="A189" s="423" t="s">
        <v>206</v>
      </c>
      <c r="B189" s="423"/>
      <c r="C189" s="423"/>
      <c r="D189" s="423"/>
      <c r="E189" s="423"/>
      <c r="F189" s="423"/>
    </row>
    <row r="190" spans="2:6" ht="12.75">
      <c r="B190" s="146"/>
      <c r="C190" s="146"/>
      <c r="D190" s="145"/>
      <c r="E190" s="145"/>
      <c r="F190" s="130"/>
    </row>
    <row r="191" spans="2:6" ht="13.5" customHeight="1">
      <c r="B191" s="150"/>
      <c r="C191" s="150"/>
      <c r="D191" s="150"/>
      <c r="E191" s="142"/>
      <c r="F191" s="142"/>
    </row>
    <row r="192" spans="1:6" ht="13.5" customHeight="1">
      <c r="A192" s="140" t="s">
        <v>104</v>
      </c>
      <c r="B192" s="144">
        <f>B119</f>
        <v>221</v>
      </c>
      <c r="C192" s="144">
        <f>C119</f>
        <v>239.6</v>
      </c>
      <c r="D192" s="144">
        <f>D119</f>
        <v>242.8</v>
      </c>
      <c r="E192" s="129">
        <f>E119</f>
        <v>279</v>
      </c>
      <c r="F192" s="129">
        <f>F119</f>
        <v>982.5000000000001</v>
      </c>
    </row>
    <row r="193" spans="1:6" ht="13.5" customHeight="1">
      <c r="A193" s="140" t="s">
        <v>173</v>
      </c>
      <c r="B193" s="156">
        <v>0</v>
      </c>
      <c r="C193" s="156">
        <v>0</v>
      </c>
      <c r="D193" s="156">
        <v>0</v>
      </c>
      <c r="E193" s="157">
        <v>-7.9</v>
      </c>
      <c r="F193" s="157">
        <f>SUM(B193:E193)</f>
        <v>-7.9</v>
      </c>
    </row>
    <row r="194" spans="1:6" ht="25.5">
      <c r="A194" s="152" t="s">
        <v>174</v>
      </c>
      <c r="B194" s="158">
        <v>0</v>
      </c>
      <c r="C194" s="164">
        <v>0</v>
      </c>
      <c r="D194" s="164">
        <v>0</v>
      </c>
      <c r="E194" s="153">
        <v>-0.4</v>
      </c>
      <c r="F194" s="153">
        <f>SUM(B194:E194)</f>
        <v>-0.4</v>
      </c>
    </row>
    <row r="195" spans="1:6" ht="13.5" customHeight="1">
      <c r="A195" s="140" t="s">
        <v>144</v>
      </c>
      <c r="B195" s="144">
        <f>SUM(B192:B194)</f>
        <v>221</v>
      </c>
      <c r="C195" s="144">
        <f>SUM(C192:C194)</f>
        <v>239.6</v>
      </c>
      <c r="D195" s="144">
        <f>SUM(D192:D194)</f>
        <v>242.8</v>
      </c>
      <c r="E195" s="144">
        <f>SUM(E192:E194)</f>
        <v>270.70000000000005</v>
      </c>
      <c r="F195" s="129">
        <f>SUM(B195:E195)+0.1</f>
        <v>974.2000000000002</v>
      </c>
    </row>
    <row r="196" spans="2:6" ht="13.5" customHeight="1">
      <c r="B196" s="146"/>
      <c r="C196" s="146"/>
      <c r="D196" s="146"/>
      <c r="E196" s="146"/>
      <c r="F196" s="146"/>
    </row>
    <row r="197" spans="1:6" ht="13.5" customHeight="1">
      <c r="A197" s="140" t="s">
        <v>105</v>
      </c>
      <c r="B197" s="155">
        <f>B120</f>
        <v>0.26</v>
      </c>
      <c r="C197" s="155">
        <f>C120</f>
        <v>0.24</v>
      </c>
      <c r="D197" s="155">
        <f>D120</f>
        <v>0.25</v>
      </c>
      <c r="E197" s="155">
        <f>E120</f>
        <v>0.23</v>
      </c>
      <c r="F197" s="155">
        <f>F120</f>
        <v>0.24</v>
      </c>
    </row>
    <row r="198" spans="1:6" ht="13.5" customHeight="1">
      <c r="A198" s="140" t="s">
        <v>175</v>
      </c>
      <c r="B198" s="156">
        <v>0</v>
      </c>
      <c r="C198" s="156">
        <v>0</v>
      </c>
      <c r="D198" s="156">
        <v>0</v>
      </c>
      <c r="E198" s="155">
        <f>-E204/E113</f>
        <v>-0.0007197696737044145</v>
      </c>
      <c r="F198" s="155">
        <f>-F204/F113</f>
        <v>-0.00019695378151260505</v>
      </c>
    </row>
    <row r="199" spans="1:6" ht="13.5" customHeight="1">
      <c r="A199" s="140" t="s">
        <v>173</v>
      </c>
      <c r="B199" s="156">
        <v>0</v>
      </c>
      <c r="C199" s="156">
        <v>0</v>
      </c>
      <c r="D199" s="156">
        <v>0</v>
      </c>
      <c r="E199" s="155">
        <f>-E193/E113</f>
        <v>0.018953934740882916</v>
      </c>
      <c r="F199" s="155">
        <f>-F193/F113</f>
        <v>0.005186449579831933</v>
      </c>
    </row>
    <row r="200" spans="1:6" ht="25.5">
      <c r="A200" s="152" t="s">
        <v>174</v>
      </c>
      <c r="B200" s="158">
        <v>0</v>
      </c>
      <c r="C200" s="158">
        <v>0</v>
      </c>
      <c r="D200" s="158">
        <v>0</v>
      </c>
      <c r="E200" s="165">
        <f>-E194/E113</f>
        <v>0.0009596928982725529</v>
      </c>
      <c r="F200" s="165">
        <f>-F194/F113</f>
        <v>0.00026260504201680677</v>
      </c>
    </row>
    <row r="201" spans="1:6" ht="13.5" customHeight="1">
      <c r="A201" s="140" t="s">
        <v>145</v>
      </c>
      <c r="B201" s="155">
        <f>SUM(B197:B200)</f>
        <v>0.26</v>
      </c>
      <c r="C201" s="155">
        <f>SUM(C197:C200)</f>
        <v>0.24</v>
      </c>
      <c r="D201" s="155">
        <f>SUM(D197:D200)</f>
        <v>0.25</v>
      </c>
      <c r="E201" s="155">
        <f>SUM(E197:E200)</f>
        <v>0.24919385796545107</v>
      </c>
      <c r="F201" s="155">
        <f>SUM(F197:F200)</f>
        <v>0.24525210084033613</v>
      </c>
    </row>
    <row r="202" spans="2:6" ht="13.5" customHeight="1">
      <c r="B202" s="127"/>
      <c r="C202" s="127"/>
      <c r="D202" s="127"/>
      <c r="E202" s="155"/>
      <c r="F202" s="155"/>
    </row>
    <row r="203" spans="1:6" ht="13.5" customHeight="1">
      <c r="A203" s="140" t="s">
        <v>106</v>
      </c>
      <c r="B203" s="129">
        <f>B121</f>
        <v>76.078</v>
      </c>
      <c r="C203" s="129">
        <f>C121</f>
        <v>75.3</v>
      </c>
      <c r="D203" s="129">
        <f>D121</f>
        <v>94.5</v>
      </c>
      <c r="E203" s="129">
        <f>E121</f>
        <v>83</v>
      </c>
      <c r="F203" s="129">
        <f>F121</f>
        <v>328.878</v>
      </c>
    </row>
    <row r="204" spans="1:6" ht="13.5" customHeight="1">
      <c r="A204" s="140" t="s">
        <v>175</v>
      </c>
      <c r="B204" s="156">
        <v>0</v>
      </c>
      <c r="C204" s="156">
        <v>0</v>
      </c>
      <c r="D204" s="156">
        <v>0</v>
      </c>
      <c r="E204" s="157">
        <f>0.3</f>
        <v>0.3</v>
      </c>
      <c r="F204" s="157">
        <f>SUM(B204:E204)</f>
        <v>0.3</v>
      </c>
    </row>
    <row r="205" spans="1:6" ht="13.5" customHeight="1">
      <c r="A205" s="140" t="s">
        <v>173</v>
      </c>
      <c r="B205" s="156">
        <v>0</v>
      </c>
      <c r="C205" s="156">
        <v>0</v>
      </c>
      <c r="D205" s="156">
        <v>0</v>
      </c>
      <c r="E205" s="157">
        <f>7.9</f>
        <v>7.9</v>
      </c>
      <c r="F205" s="157">
        <f>SUM(B205:E205)</f>
        <v>7.9</v>
      </c>
    </row>
    <row r="206" spans="1:6" ht="25.5">
      <c r="A206" s="152" t="s">
        <v>176</v>
      </c>
      <c r="B206" s="156">
        <v>0</v>
      </c>
      <c r="C206" s="156">
        <v>0</v>
      </c>
      <c r="D206" s="156">
        <v>0</v>
      </c>
      <c r="E206" s="157">
        <f>0.4</f>
        <v>0.4</v>
      </c>
      <c r="F206" s="157">
        <f>SUM(B206:E206)</f>
        <v>0.4</v>
      </c>
    </row>
    <row r="207" spans="1:6" ht="25.5">
      <c r="A207" s="152" t="s">
        <v>177</v>
      </c>
      <c r="B207" s="156">
        <v>0</v>
      </c>
      <c r="C207" s="156">
        <v>0</v>
      </c>
      <c r="D207" s="156">
        <v>0</v>
      </c>
      <c r="E207" s="157">
        <v>-1.7</v>
      </c>
      <c r="F207" s="157">
        <f>SUM(B207:E207)</f>
        <v>-1.7</v>
      </c>
    </row>
    <row r="208" spans="1:6" ht="13.5" customHeight="1">
      <c r="A208" s="140" t="s">
        <v>178</v>
      </c>
      <c r="B208" s="157">
        <v>0</v>
      </c>
      <c r="C208" s="157">
        <v>-1.9</v>
      </c>
      <c r="D208" s="157">
        <v>-10.6</v>
      </c>
      <c r="E208" s="157">
        <v>0</v>
      </c>
      <c r="F208" s="157">
        <f>SUM(B208:E208)</f>
        <v>-12.5</v>
      </c>
    </row>
    <row r="209" spans="1:6" ht="13.5" customHeight="1">
      <c r="A209" s="140" t="s">
        <v>179</v>
      </c>
      <c r="B209" s="153">
        <v>-1.171</v>
      </c>
      <c r="C209" s="153">
        <v>0</v>
      </c>
      <c r="D209" s="153">
        <v>-6.9</v>
      </c>
      <c r="E209" s="153">
        <v>1.3</v>
      </c>
      <c r="F209" s="153">
        <f>SUM(B209:E209)-0.1</f>
        <v>-6.8709999999999996</v>
      </c>
    </row>
    <row r="210" spans="1:6" ht="13.5" customHeight="1">
      <c r="A210" s="140" t="s">
        <v>146</v>
      </c>
      <c r="B210" s="144">
        <f>SUM(B203:B209)</f>
        <v>74.907</v>
      </c>
      <c r="C210" s="144">
        <f>SUM(C203:C209)</f>
        <v>73.39999999999999</v>
      </c>
      <c r="D210" s="144">
        <f>SUM(D203:D209)</f>
        <v>77</v>
      </c>
      <c r="E210" s="129">
        <f>SUM(E203:E209)</f>
        <v>91.2</v>
      </c>
      <c r="F210" s="129">
        <f>SUM(F203:F209)</f>
        <v>316.407</v>
      </c>
    </row>
    <row r="211" spans="2:6" ht="13.5" customHeight="1">
      <c r="B211" s="159"/>
      <c r="C211" s="159"/>
      <c r="D211" s="159"/>
      <c r="E211" s="160"/>
      <c r="F211" s="160"/>
    </row>
    <row r="212" spans="1:7" ht="13.5" customHeight="1">
      <c r="A212" s="126" t="s">
        <v>191</v>
      </c>
      <c r="B212" s="142">
        <f>B121/(B171/1000000)</f>
        <v>0.3052007445681826</v>
      </c>
      <c r="C212" s="142">
        <f>C121/(C171/1000000)</f>
        <v>0.30082697455155605</v>
      </c>
      <c r="D212" s="142">
        <f>D121/(D171/1000000)</f>
        <v>0.3788152103326359</v>
      </c>
      <c r="E212" s="142">
        <f>E121/(E171/1000000)</f>
        <v>0.3334391232559728</v>
      </c>
      <c r="F212" s="142">
        <f>F121/(F171/1000000)</f>
        <v>1.32855307700387</v>
      </c>
      <c r="G212" s="166"/>
    </row>
    <row r="213" spans="1:7" ht="13.5" customHeight="1">
      <c r="A213" s="140" t="s">
        <v>175</v>
      </c>
      <c r="B213" s="156">
        <v>0</v>
      </c>
      <c r="C213" s="156">
        <v>0</v>
      </c>
      <c r="D213" s="156">
        <v>0</v>
      </c>
      <c r="E213" s="156">
        <f>E204/(E171/1000000)</f>
        <v>0.0012052016503227932</v>
      </c>
      <c r="F213" s="156">
        <f>F204/(F171/1000000)</f>
        <v>0.0012118959708498623</v>
      </c>
      <c r="G213" s="166"/>
    </row>
    <row r="214" spans="1:7" ht="13.5" customHeight="1">
      <c r="A214" s="140" t="s">
        <v>173</v>
      </c>
      <c r="B214" s="156">
        <v>0</v>
      </c>
      <c r="C214" s="156">
        <v>0</v>
      </c>
      <c r="D214" s="156">
        <v>0</v>
      </c>
      <c r="E214" s="156">
        <f>E205/(E171/1000000)+0.005</f>
        <v>0.036736976791833555</v>
      </c>
      <c r="F214" s="156">
        <f>F205/(F171/1000000)+0.005</f>
        <v>0.03691326056571304</v>
      </c>
      <c r="G214" s="166"/>
    </row>
    <row r="215" spans="1:7" ht="25.5">
      <c r="A215" s="152" t="s">
        <v>174</v>
      </c>
      <c r="B215" s="156">
        <v>0</v>
      </c>
      <c r="C215" s="156">
        <v>0</v>
      </c>
      <c r="D215" s="156">
        <v>0</v>
      </c>
      <c r="E215" s="156">
        <f>E206/(E171/1000000)</f>
        <v>0.0016069355337637243</v>
      </c>
      <c r="F215" s="156">
        <f>F206/(F171/1000000)</f>
        <v>0.0016158612944664832</v>
      </c>
      <c r="G215" s="166"/>
    </row>
    <row r="216" spans="1:7" ht="25.5">
      <c r="A216" s="152" t="s">
        <v>177</v>
      </c>
      <c r="B216" s="156">
        <v>0</v>
      </c>
      <c r="C216" s="156">
        <v>0</v>
      </c>
      <c r="D216" s="156">
        <v>0</v>
      </c>
      <c r="E216" s="156">
        <f>E207/(E171/1000000)</f>
        <v>-0.006829476018495828</v>
      </c>
      <c r="F216" s="156">
        <f>F207/(F171/1000000)</f>
        <v>-0.0068674105014825525</v>
      </c>
      <c r="G216" s="166"/>
    </row>
    <row r="217" spans="1:6" ht="13.5" customHeight="1">
      <c r="A217" s="140" t="s">
        <v>178</v>
      </c>
      <c r="B217" s="156">
        <f>B208/(B171/1000000)</f>
        <v>0</v>
      </c>
      <c r="C217" s="156">
        <f>C208/(C171/1000000)</f>
        <v>-0.007590587671287603</v>
      </c>
      <c r="D217" s="156">
        <f>D208/(D171/1000000)</f>
        <v>-0.04249144158228508</v>
      </c>
      <c r="E217" s="156">
        <f>E208/(E171/1000000)</f>
        <v>0</v>
      </c>
      <c r="F217" s="156">
        <f>F208/(F171/1000000)</f>
        <v>-0.05049566545207759</v>
      </c>
    </row>
    <row r="218" spans="1:6" ht="13.5" customHeight="1">
      <c r="A218" s="140" t="s">
        <v>179</v>
      </c>
      <c r="B218" s="158">
        <f>B209/(B171/1000000)</f>
        <v>-0.004697679643120768</v>
      </c>
      <c r="C218" s="158">
        <f>C209/(C171/1000000)</f>
        <v>0</v>
      </c>
      <c r="D218" s="158">
        <f>D209/(D171/1000000)</f>
        <v>-0.02765952329412897</v>
      </c>
      <c r="E218" s="158">
        <f>E209/(E171/1000000)</f>
        <v>0.005222540484732104</v>
      </c>
      <c r="F218" s="158">
        <f>F209/(F171/1000000)</f>
        <v>-0.02775645738569801</v>
      </c>
    </row>
    <row r="219" spans="1:6" ht="13.5" customHeight="1">
      <c r="A219" s="126" t="s">
        <v>190</v>
      </c>
      <c r="B219" s="142">
        <f>SUM(B212:B218)-0.0005</f>
        <v>0.3000030649250618</v>
      </c>
      <c r="C219" s="142">
        <f>SUM(C212:C218)</f>
        <v>0.29323638688026843</v>
      </c>
      <c r="D219" s="142">
        <f>SUM(D212:D218)</f>
        <v>0.30866424545622184</v>
      </c>
      <c r="E219" s="142">
        <f>SUM(E212:E218)</f>
        <v>0.37138130169812916</v>
      </c>
      <c r="F219" s="142">
        <f>SUM(F212:F218)</f>
        <v>1.2831745614956411</v>
      </c>
    </row>
    <row r="220" spans="1:6" ht="13.5" customHeight="1">
      <c r="A220" s="126"/>
      <c r="B220" s="159"/>
      <c r="C220" s="159"/>
      <c r="D220" s="159"/>
      <c r="E220" s="160"/>
      <c r="F220" s="160"/>
    </row>
    <row r="222" spans="1:6" ht="13.5" customHeight="1">
      <c r="A222" s="169"/>
      <c r="B222" s="139"/>
      <c r="C222" s="139"/>
      <c r="D222" s="139"/>
      <c r="E222" s="139"/>
      <c r="F222" s="139"/>
    </row>
    <row r="223" spans="1:6" ht="13.5" customHeight="1">
      <c r="A223" s="179" t="s">
        <v>181</v>
      </c>
      <c r="B223" s="180" t="s">
        <v>77</v>
      </c>
      <c r="C223" s="180" t="s">
        <v>78</v>
      </c>
      <c r="D223" s="180" t="s">
        <v>79</v>
      </c>
      <c r="E223" s="180" t="s">
        <v>80</v>
      </c>
      <c r="F223" s="180" t="s">
        <v>182</v>
      </c>
    </row>
    <row r="224" spans="1:6" ht="13.5" customHeight="1">
      <c r="A224" s="93" t="s">
        <v>81</v>
      </c>
      <c r="B224" s="136"/>
      <c r="C224" s="136"/>
      <c r="D224" s="136"/>
      <c r="E224" s="136"/>
      <c r="F224" s="136"/>
    </row>
    <row r="225" spans="1:7" s="126" customFormat="1" ht="13.5" customHeight="1">
      <c r="A225" s="126" t="s">
        <v>68</v>
      </c>
      <c r="B225" s="217">
        <f>B226+B227</f>
        <v>297.9</v>
      </c>
      <c r="C225" s="217">
        <f>C226+C227</f>
        <v>279.6</v>
      </c>
      <c r="D225" s="217">
        <f>D226+D227</f>
        <v>300.2</v>
      </c>
      <c r="E225" s="217">
        <f>E226+E227</f>
        <v>356.2</v>
      </c>
      <c r="F225" s="217">
        <f>F226+F227</f>
        <v>1233.8</v>
      </c>
      <c r="G225" s="148"/>
    </row>
    <row r="226" spans="1:7" s="126" customFormat="1" ht="13.5" customHeight="1">
      <c r="A226" s="126" t="s">
        <v>82</v>
      </c>
      <c r="B226" s="129">
        <v>260.5</v>
      </c>
      <c r="C226" s="129">
        <v>238.5</v>
      </c>
      <c r="D226" s="129">
        <v>254.5</v>
      </c>
      <c r="E226" s="129">
        <v>303.7</v>
      </c>
      <c r="F226" s="125">
        <v>1057.1</v>
      </c>
      <c r="G226" s="148"/>
    </row>
    <row r="227" spans="1:7" s="126" customFormat="1" ht="13.5" customHeight="1">
      <c r="A227" s="126" t="s">
        <v>83</v>
      </c>
      <c r="B227" s="125">
        <v>37.4</v>
      </c>
      <c r="C227" s="125">
        <v>41.1</v>
      </c>
      <c r="D227" s="125">
        <v>45.7</v>
      </c>
      <c r="E227" s="125">
        <v>52.5</v>
      </c>
      <c r="F227" s="125">
        <f>SUM(B227:E227)</f>
        <v>176.7</v>
      </c>
      <c r="G227" s="148"/>
    </row>
    <row r="228" spans="2:7" s="126" customFormat="1" ht="13.5" customHeight="1">
      <c r="B228" s="125"/>
      <c r="C228" s="125"/>
      <c r="D228" s="125"/>
      <c r="E228" s="125"/>
      <c r="F228" s="125"/>
      <c r="G228" s="148"/>
    </row>
    <row r="229" spans="1:6" ht="13.5" customHeight="1">
      <c r="A229" s="140" t="s">
        <v>171</v>
      </c>
      <c r="B229" s="127">
        <v>0.86</v>
      </c>
      <c r="C229" s="127">
        <v>0.86</v>
      </c>
      <c r="D229" s="127">
        <v>0.86</v>
      </c>
      <c r="E229" s="127">
        <v>0.88</v>
      </c>
      <c r="F229" s="127">
        <v>0.86</v>
      </c>
    </row>
    <row r="230" spans="2:6" ht="13.5" customHeight="1">
      <c r="B230" s="127"/>
      <c r="C230" s="127"/>
      <c r="D230" s="127"/>
      <c r="E230" s="127"/>
      <c r="F230" s="127"/>
    </row>
    <row r="231" spans="1:6" ht="13.5" customHeight="1">
      <c r="A231" s="140" t="s">
        <v>84</v>
      </c>
      <c r="B231" s="129">
        <v>202.5</v>
      </c>
      <c r="C231" s="129">
        <v>190</v>
      </c>
      <c r="D231" s="129">
        <v>202.9</v>
      </c>
      <c r="E231" s="129">
        <v>234</v>
      </c>
      <c r="F231" s="129">
        <v>829.5</v>
      </c>
    </row>
    <row r="232" spans="1:6" ht="13.5" customHeight="1">
      <c r="A232" s="140" t="s">
        <v>85</v>
      </c>
      <c r="B232" s="127">
        <v>0.18</v>
      </c>
      <c r="C232" s="127">
        <v>0.18</v>
      </c>
      <c r="D232" s="127">
        <v>0.18</v>
      </c>
      <c r="E232" s="127">
        <v>0.22</v>
      </c>
      <c r="F232" s="127">
        <v>0.19</v>
      </c>
    </row>
    <row r="233" spans="1:6" ht="13.5" customHeight="1">
      <c r="A233" s="140" t="s">
        <v>86</v>
      </c>
      <c r="B233" s="129">
        <v>42.505</v>
      </c>
      <c r="C233" s="129">
        <v>39.165</v>
      </c>
      <c r="D233" s="129">
        <v>74.07</v>
      </c>
      <c r="E233" s="129">
        <v>65.768</v>
      </c>
      <c r="F233" s="129">
        <f>SUM(B233:E233)</f>
        <v>221.508</v>
      </c>
    </row>
    <row r="234" spans="1:6" ht="13.5" customHeight="1">
      <c r="A234" s="126" t="s">
        <v>192</v>
      </c>
      <c r="B234" s="142">
        <v>0.18</v>
      </c>
      <c r="C234" s="142">
        <v>0.16</v>
      </c>
      <c r="D234" s="142">
        <v>0.3</v>
      </c>
      <c r="E234" s="142">
        <v>0.26</v>
      </c>
      <c r="F234" s="142">
        <f>SUM(B234:E234)</f>
        <v>0.8999999999999999</v>
      </c>
    </row>
    <row r="235" spans="2:6" ht="13.5" customHeight="1">
      <c r="B235" s="142"/>
      <c r="C235" s="142"/>
      <c r="D235" s="142"/>
      <c r="E235" s="142"/>
      <c r="F235" s="142"/>
    </row>
    <row r="236" spans="1:6" ht="13.5" customHeight="1">
      <c r="A236" s="140" t="s">
        <v>140</v>
      </c>
      <c r="B236" s="129">
        <f>B306</f>
        <v>194.2</v>
      </c>
      <c r="C236" s="129">
        <f>C306</f>
        <v>186.3</v>
      </c>
      <c r="D236" s="129">
        <f>D306</f>
        <v>200</v>
      </c>
      <c r="E236" s="129">
        <f>E306</f>
        <v>222.2</v>
      </c>
      <c r="F236" s="129">
        <f>F306</f>
        <v>802.7</v>
      </c>
    </row>
    <row r="237" spans="1:6" ht="13.5" customHeight="1">
      <c r="A237" s="140" t="s">
        <v>147</v>
      </c>
      <c r="B237" s="127">
        <f>B310</f>
        <v>0.21</v>
      </c>
      <c r="C237" s="127">
        <f>C310</f>
        <v>0.19</v>
      </c>
      <c r="D237" s="127">
        <f>D310</f>
        <v>0.19</v>
      </c>
      <c r="E237" s="127">
        <f>E310</f>
        <v>0.25</v>
      </c>
      <c r="F237" s="127">
        <f>F310</f>
        <v>0.21</v>
      </c>
    </row>
    <row r="238" spans="1:6" ht="13.5" customHeight="1">
      <c r="A238" s="140" t="s">
        <v>142</v>
      </c>
      <c r="B238" s="129">
        <f>B318</f>
        <v>51.349000000000004</v>
      </c>
      <c r="C238" s="129">
        <f>C318</f>
        <v>44.192</v>
      </c>
      <c r="D238" s="129">
        <f>D318</f>
        <v>47.664999999999985</v>
      </c>
      <c r="E238" s="129">
        <f>E318</f>
        <v>75.21600000000001</v>
      </c>
      <c r="F238" s="129">
        <f>F318</f>
        <v>218.42200000000003</v>
      </c>
    </row>
    <row r="239" spans="1:6" ht="13.5" customHeight="1">
      <c r="A239" s="126" t="s">
        <v>193</v>
      </c>
      <c r="B239" s="142">
        <f>B326</f>
        <v>0.215479315767515</v>
      </c>
      <c r="C239" s="142">
        <f>C326</f>
        <v>0.1765490791418641</v>
      </c>
      <c r="D239" s="142">
        <f>D326</f>
        <v>0.19199999999999998</v>
      </c>
      <c r="E239" s="142">
        <f>E326</f>
        <v>0.30221234046143153</v>
      </c>
      <c r="F239" s="142">
        <f>F326</f>
        <v>0.877309841403214</v>
      </c>
    </row>
    <row r="240" spans="2:6" ht="13.5" customHeight="1">
      <c r="B240" s="142"/>
      <c r="C240" s="142"/>
      <c r="D240" s="142"/>
      <c r="E240" s="142"/>
      <c r="F240" s="142"/>
    </row>
    <row r="241" spans="1:6" ht="13.5" customHeight="1">
      <c r="A241" s="140" t="s">
        <v>87</v>
      </c>
      <c r="B241" s="129">
        <v>519.4</v>
      </c>
      <c r="C241" s="129">
        <v>571.7</v>
      </c>
      <c r="D241" s="129">
        <v>518</v>
      </c>
      <c r="E241" s="129">
        <v>532.7</v>
      </c>
      <c r="F241" s="129">
        <f>E241</f>
        <v>532.7</v>
      </c>
    </row>
    <row r="242" spans="1:6" ht="13.5" customHeight="1">
      <c r="A242" s="140" t="s">
        <v>88</v>
      </c>
      <c r="B242" s="126">
        <v>43</v>
      </c>
      <c r="C242" s="126">
        <v>51</v>
      </c>
      <c r="D242" s="126">
        <v>50</v>
      </c>
      <c r="E242" s="126">
        <v>50</v>
      </c>
      <c r="F242" s="145">
        <f>E242</f>
        <v>50</v>
      </c>
    </row>
    <row r="243" spans="1:6" ht="13.5" customHeight="1">
      <c r="A243" s="140" t="s">
        <v>89</v>
      </c>
      <c r="B243" s="129">
        <v>5.9</v>
      </c>
      <c r="C243" s="129">
        <v>9.9</v>
      </c>
      <c r="D243" s="129">
        <v>13.5</v>
      </c>
      <c r="E243" s="129">
        <v>11.5</v>
      </c>
      <c r="F243" s="129">
        <f>SUM(B243:E243)</f>
        <v>40.8</v>
      </c>
    </row>
    <row r="244" spans="1:6" ht="13.5" customHeight="1">
      <c r="A244" s="140" t="s">
        <v>90</v>
      </c>
      <c r="B244" s="129">
        <v>55.2</v>
      </c>
      <c r="C244" s="129">
        <v>83.5</v>
      </c>
      <c r="D244" s="129">
        <v>90.8</v>
      </c>
      <c r="E244" s="129">
        <v>143.7</v>
      </c>
      <c r="F244" s="129">
        <v>373.1</v>
      </c>
    </row>
    <row r="245" spans="1:6" ht="13.5" customHeight="1">
      <c r="A245" s="140" t="s">
        <v>91</v>
      </c>
      <c r="B245" s="129">
        <v>12.5</v>
      </c>
      <c r="C245" s="129">
        <v>12.9</v>
      </c>
      <c r="D245" s="129">
        <v>13.2</v>
      </c>
      <c r="E245" s="129">
        <v>13.4</v>
      </c>
      <c r="F245" s="129">
        <f>SUM(B245:E245)</f>
        <v>51.99999999999999</v>
      </c>
    </row>
    <row r="246" spans="2:6" ht="13.5" customHeight="1">
      <c r="B246" s="126"/>
      <c r="C246" s="126"/>
      <c r="D246" s="126"/>
      <c r="E246" s="126"/>
      <c r="F246" s="126"/>
    </row>
    <row r="247" spans="1:6" ht="13.5" customHeight="1">
      <c r="A247" s="93" t="s">
        <v>92</v>
      </c>
      <c r="B247" s="136"/>
      <c r="C247" s="136"/>
      <c r="D247" s="136"/>
      <c r="E247" s="136"/>
      <c r="F247" s="136"/>
    </row>
    <row r="248" spans="1:6" ht="13.5" customHeight="1">
      <c r="A248" s="140" t="s">
        <v>93</v>
      </c>
      <c r="B248" s="129">
        <v>121.5</v>
      </c>
      <c r="C248" s="129">
        <v>115.1</v>
      </c>
      <c r="D248" s="129">
        <v>137</v>
      </c>
      <c r="E248" s="129">
        <v>137.3</v>
      </c>
      <c r="F248" s="129">
        <f>SUM(B248:E248)</f>
        <v>510.90000000000003</v>
      </c>
    </row>
    <row r="249" spans="1:6" ht="13.5" customHeight="1">
      <c r="A249" s="140" t="s">
        <v>94</v>
      </c>
      <c r="B249" s="129">
        <v>108.8</v>
      </c>
      <c r="C249" s="129">
        <v>98.9</v>
      </c>
      <c r="D249" s="129">
        <v>95.8</v>
      </c>
      <c r="E249" s="129">
        <v>140.2</v>
      </c>
      <c r="F249" s="129">
        <f>SUM(B249:E249)</f>
        <v>443.7</v>
      </c>
    </row>
    <row r="250" spans="1:6" ht="13.5" customHeight="1">
      <c r="A250" s="140" t="s">
        <v>95</v>
      </c>
      <c r="B250" s="129">
        <v>67.6</v>
      </c>
      <c r="C250" s="129">
        <v>65.6</v>
      </c>
      <c r="D250" s="129">
        <v>67.4</v>
      </c>
      <c r="E250" s="129">
        <v>78.7</v>
      </c>
      <c r="F250" s="129">
        <v>279.2</v>
      </c>
    </row>
    <row r="251" spans="2:6" ht="13.5" customHeight="1">
      <c r="B251" s="126"/>
      <c r="C251" s="126"/>
      <c r="D251" s="126"/>
      <c r="E251" s="126"/>
      <c r="F251" s="126"/>
    </row>
    <row r="252" spans="1:6" ht="13.5" customHeight="1">
      <c r="A252" s="93" t="s">
        <v>130</v>
      </c>
      <c r="B252" s="136"/>
      <c r="C252" s="136"/>
      <c r="D252" s="136"/>
      <c r="E252" s="136"/>
      <c r="F252" s="136"/>
    </row>
    <row r="253" spans="1:7" s="126" customFormat="1" ht="13.5" customHeight="1">
      <c r="A253" s="126" t="s">
        <v>96</v>
      </c>
      <c r="B253" s="129">
        <f>SUM(B254:B257)</f>
        <v>260.2</v>
      </c>
      <c r="C253" s="129">
        <f>SUM(C254:C257)</f>
        <v>242.4</v>
      </c>
      <c r="D253" s="129">
        <f>SUM(D254:D257)</f>
        <v>256.4</v>
      </c>
      <c r="E253" s="129">
        <f>SUM(E254:E257)</f>
        <v>312.29999999999995</v>
      </c>
      <c r="F253" s="129">
        <f>SUM(F254:F257)</f>
        <v>1071.3</v>
      </c>
      <c r="G253" s="148"/>
    </row>
    <row r="254" spans="1:7" s="126" customFormat="1" ht="13.5" customHeight="1">
      <c r="A254" s="126" t="s">
        <v>137</v>
      </c>
      <c r="B254" s="129">
        <v>152.7</v>
      </c>
      <c r="C254" s="129">
        <v>135.8</v>
      </c>
      <c r="D254" s="129">
        <v>141.1</v>
      </c>
      <c r="E254" s="129">
        <v>169.9</v>
      </c>
      <c r="F254" s="129">
        <f>SUM(B254:E254)</f>
        <v>599.5</v>
      </c>
      <c r="G254" s="148"/>
    </row>
    <row r="255" spans="1:7" s="126" customFormat="1" ht="13.5" customHeight="1">
      <c r="A255" s="126" t="s">
        <v>97</v>
      </c>
      <c r="B255" s="129">
        <v>44.8</v>
      </c>
      <c r="C255" s="129">
        <v>44.2</v>
      </c>
      <c r="D255" s="129">
        <v>50.4</v>
      </c>
      <c r="E255" s="129">
        <v>60.3</v>
      </c>
      <c r="F255" s="129">
        <f>SUM(B255:E255)</f>
        <v>199.7</v>
      </c>
      <c r="G255" s="148"/>
    </row>
    <row r="256" spans="1:7" s="126" customFormat="1" ht="13.5" customHeight="1">
      <c r="A256" s="126" t="s">
        <v>136</v>
      </c>
      <c r="B256" s="129">
        <v>27.2</v>
      </c>
      <c r="C256" s="129">
        <v>28.8</v>
      </c>
      <c r="D256" s="129">
        <v>29.1</v>
      </c>
      <c r="E256" s="129">
        <v>39.2</v>
      </c>
      <c r="F256" s="129">
        <f>SUM(B256:E256)</f>
        <v>124.3</v>
      </c>
      <c r="G256" s="148"/>
    </row>
    <row r="257" spans="1:7" s="126" customFormat="1" ht="13.5" customHeight="1">
      <c r="A257" s="126" t="s">
        <v>98</v>
      </c>
      <c r="B257" s="129">
        <v>35.5</v>
      </c>
      <c r="C257" s="129">
        <v>33.6</v>
      </c>
      <c r="D257" s="129">
        <v>35.8</v>
      </c>
      <c r="E257" s="129">
        <v>42.9</v>
      </c>
      <c r="F257" s="129">
        <f>SUM(B257:E257)</f>
        <v>147.79999999999998</v>
      </c>
      <c r="G257" s="148"/>
    </row>
    <row r="258" spans="2:6" ht="13.5" customHeight="1">
      <c r="B258" s="129"/>
      <c r="C258" s="129"/>
      <c r="D258" s="129"/>
      <c r="E258" s="129"/>
      <c r="F258" s="170"/>
    </row>
    <row r="259" spans="1:6" ht="13.5" customHeight="1">
      <c r="A259" s="126" t="s">
        <v>134</v>
      </c>
      <c r="B259" s="129">
        <v>37.6</v>
      </c>
      <c r="C259" s="129">
        <v>36.7</v>
      </c>
      <c r="D259" s="129">
        <v>43.1</v>
      </c>
      <c r="E259" s="129">
        <v>42.6</v>
      </c>
      <c r="F259" s="129">
        <f>SUM(B259:E259)</f>
        <v>160</v>
      </c>
    </row>
    <row r="260" spans="2:6" ht="13.5" customHeight="1">
      <c r="B260" s="129"/>
      <c r="C260" s="129"/>
      <c r="D260" s="129"/>
      <c r="E260" s="129"/>
      <c r="F260" s="129"/>
    </row>
    <row r="261" spans="1:6" ht="13.5" customHeight="1">
      <c r="A261" s="93" t="s">
        <v>168</v>
      </c>
      <c r="B261" s="136"/>
      <c r="C261" s="136"/>
      <c r="D261" s="136"/>
      <c r="E261" s="136"/>
      <c r="F261" s="136"/>
    </row>
    <row r="262" spans="1:7" s="126" customFormat="1" ht="13.5" customHeight="1">
      <c r="A262" s="126" t="s">
        <v>208</v>
      </c>
      <c r="B262" s="127">
        <v>0.48</v>
      </c>
      <c r="C262" s="127">
        <v>0.44</v>
      </c>
      <c r="D262" s="127">
        <v>0.41</v>
      </c>
      <c r="E262" s="127">
        <v>0.45</v>
      </c>
      <c r="F262" s="127">
        <v>0.45</v>
      </c>
      <c r="G262" s="148"/>
    </row>
    <row r="263" spans="1:7" s="126" customFormat="1" ht="13.5" customHeight="1">
      <c r="A263" s="126" t="s">
        <v>209</v>
      </c>
      <c r="B263" s="127">
        <v>0.12</v>
      </c>
      <c r="C263" s="127">
        <v>0.14</v>
      </c>
      <c r="D263" s="127">
        <v>0.15</v>
      </c>
      <c r="E263" s="127">
        <v>0.16</v>
      </c>
      <c r="F263" s="127">
        <v>0.14</v>
      </c>
      <c r="G263" s="148"/>
    </row>
    <row r="264" spans="1:7" s="126" customFormat="1" ht="13.5" customHeight="1">
      <c r="A264" s="126" t="s">
        <v>210</v>
      </c>
      <c r="B264" s="127">
        <v>0.09</v>
      </c>
      <c r="C264" s="127">
        <v>0.1</v>
      </c>
      <c r="D264" s="127">
        <v>0.11</v>
      </c>
      <c r="E264" s="127">
        <v>0.11</v>
      </c>
      <c r="F264" s="127">
        <v>0.11</v>
      </c>
      <c r="G264" s="148"/>
    </row>
    <row r="265" spans="1:7" s="126" customFormat="1" ht="13.5" customHeight="1">
      <c r="A265" s="126" t="s">
        <v>183</v>
      </c>
      <c r="B265" s="129">
        <v>66.2</v>
      </c>
      <c r="C265" s="129">
        <v>46.4</v>
      </c>
      <c r="D265" s="129">
        <v>55.8</v>
      </c>
      <c r="E265" s="129">
        <v>92.9</v>
      </c>
      <c r="F265" s="129">
        <f>SUM(B265:E265)</f>
        <v>261.29999999999995</v>
      </c>
      <c r="G265" s="148"/>
    </row>
    <row r="266" spans="2:7" s="126" customFormat="1" ht="13.5" customHeight="1">
      <c r="B266" s="129"/>
      <c r="C266" s="129"/>
      <c r="D266" s="129"/>
      <c r="E266" s="129"/>
      <c r="F266" s="129"/>
      <c r="G266" s="148"/>
    </row>
    <row r="267" spans="1:6" ht="13.5" customHeight="1">
      <c r="A267" s="93" t="s">
        <v>99</v>
      </c>
      <c r="B267" s="136"/>
      <c r="C267" s="136"/>
      <c r="D267" s="136"/>
      <c r="E267" s="136"/>
      <c r="F267" s="136"/>
    </row>
    <row r="268" spans="1:7" s="126" customFormat="1" ht="13.5" customHeight="1">
      <c r="A268" s="126" t="s">
        <v>100</v>
      </c>
      <c r="B268" s="129">
        <v>96.7</v>
      </c>
      <c r="C268" s="129">
        <v>107.1</v>
      </c>
      <c r="D268" s="129">
        <v>113</v>
      </c>
      <c r="E268" s="129">
        <v>140.8</v>
      </c>
      <c r="F268" s="129">
        <v>140.8</v>
      </c>
      <c r="G268" s="148"/>
    </row>
    <row r="269" spans="2:7" s="126" customFormat="1" ht="13.5" customHeight="1">
      <c r="B269" s="129"/>
      <c r="C269" s="129"/>
      <c r="D269" s="129"/>
      <c r="E269" s="129"/>
      <c r="F269" s="129"/>
      <c r="G269" s="148"/>
    </row>
    <row r="270" spans="1:6" ht="13.5" customHeight="1">
      <c r="A270" s="93" t="s">
        <v>157</v>
      </c>
      <c r="B270" s="136"/>
      <c r="C270" s="136"/>
      <c r="D270" s="136"/>
      <c r="E270" s="136"/>
      <c r="F270" s="136"/>
    </row>
    <row r="271" spans="1:6" ht="13.5" customHeight="1">
      <c r="A271" s="93" t="s">
        <v>158</v>
      </c>
      <c r="B271" s="136"/>
      <c r="C271" s="136"/>
      <c r="D271" s="136"/>
      <c r="E271" s="136"/>
      <c r="F271" s="136"/>
    </row>
    <row r="272" spans="1:6" ht="13.5" customHeight="1">
      <c r="A272" s="126" t="s">
        <v>159</v>
      </c>
      <c r="B272" s="129">
        <v>17</v>
      </c>
      <c r="C272" s="129">
        <v>9.4</v>
      </c>
      <c r="D272" s="129">
        <v>9</v>
      </c>
      <c r="E272" s="129">
        <v>15.7</v>
      </c>
      <c r="F272" s="129">
        <f>SUM(B272:E272)</f>
        <v>51.099999999999994</v>
      </c>
    </row>
    <row r="273" spans="1:6" ht="13.5" customHeight="1">
      <c r="A273" s="126" t="s">
        <v>160</v>
      </c>
      <c r="B273" s="129">
        <v>-5.2</v>
      </c>
      <c r="C273" s="129">
        <v>-3.1</v>
      </c>
      <c r="D273" s="129">
        <v>-3.1</v>
      </c>
      <c r="E273" s="129">
        <v>-4.9</v>
      </c>
      <c r="F273" s="129">
        <f>SUM(B273:E273)</f>
        <v>-16.3</v>
      </c>
    </row>
    <row r="274" spans="1:6" ht="13.5" customHeight="1">
      <c r="A274" s="126" t="s">
        <v>161</v>
      </c>
      <c r="B274" s="129">
        <v>11.8</v>
      </c>
      <c r="C274" s="129">
        <v>6.3</v>
      </c>
      <c r="D274" s="129">
        <v>5.9</v>
      </c>
      <c r="E274" s="129">
        <v>10.8</v>
      </c>
      <c r="F274" s="129">
        <f>SUM(B274:E274)</f>
        <v>34.8</v>
      </c>
    </row>
    <row r="275" spans="2:7" s="126" customFormat="1" ht="13.5" customHeight="1">
      <c r="B275" s="129"/>
      <c r="C275" s="129"/>
      <c r="D275" s="129"/>
      <c r="E275" s="129"/>
      <c r="F275" s="129"/>
      <c r="G275" s="148"/>
    </row>
    <row r="276" spans="1:6" ht="13.5" customHeight="1">
      <c r="A276" s="93" t="s">
        <v>129</v>
      </c>
      <c r="B276" s="136"/>
      <c r="C276" s="136"/>
      <c r="D276" s="136"/>
      <c r="E276" s="136"/>
      <c r="F276" s="136"/>
    </row>
    <row r="277" spans="1:6" ht="13.5" customHeight="1">
      <c r="A277" s="126" t="s">
        <v>101</v>
      </c>
      <c r="B277" s="129">
        <v>123</v>
      </c>
      <c r="C277" s="129">
        <v>105.5</v>
      </c>
      <c r="D277" s="129">
        <v>114.9</v>
      </c>
      <c r="E277" s="129">
        <v>147.6</v>
      </c>
      <c r="F277" s="129">
        <f>SUM(B277:E277)</f>
        <v>491</v>
      </c>
    </row>
    <row r="278" spans="1:6" ht="13.5" customHeight="1">
      <c r="A278" s="126" t="s">
        <v>135</v>
      </c>
      <c r="B278" s="129">
        <v>3.4</v>
      </c>
      <c r="C278" s="129">
        <v>6.7</v>
      </c>
      <c r="D278" s="129">
        <v>7</v>
      </c>
      <c r="E278" s="129">
        <v>10.8</v>
      </c>
      <c r="F278" s="129">
        <f>SUM(B278:E278)</f>
        <v>27.900000000000002</v>
      </c>
    </row>
    <row r="279" spans="1:6" ht="13.5" customHeight="1">
      <c r="A279" s="126" t="s">
        <v>102</v>
      </c>
      <c r="B279" s="129">
        <v>-72.9</v>
      </c>
      <c r="C279" s="129">
        <v>-62.8</v>
      </c>
      <c r="D279" s="129">
        <v>-68.1</v>
      </c>
      <c r="E279" s="129">
        <v>-80.2</v>
      </c>
      <c r="F279" s="129">
        <f>SUM(B279:E279)</f>
        <v>-284</v>
      </c>
    </row>
    <row r="280" spans="1:6" ht="13.5" customHeight="1">
      <c r="A280" s="126"/>
      <c r="B280" s="129"/>
      <c r="C280" s="129"/>
      <c r="D280" s="129"/>
      <c r="E280" s="129"/>
      <c r="F280" s="129"/>
    </row>
    <row r="281" spans="1:6" ht="13.5" customHeight="1">
      <c r="A281" s="93" t="s">
        <v>128</v>
      </c>
      <c r="B281" s="136"/>
      <c r="C281" s="136"/>
      <c r="D281" s="136"/>
      <c r="E281" s="136"/>
      <c r="F281" s="136"/>
    </row>
    <row r="282" spans="1:6" ht="13.5" customHeight="1">
      <c r="A282" s="140" t="s">
        <v>199</v>
      </c>
      <c r="B282" s="146">
        <v>226048000</v>
      </c>
      <c r="C282" s="146">
        <v>229031000</v>
      </c>
      <c r="D282" s="146">
        <v>228101000</v>
      </c>
      <c r="E282" s="146">
        <v>227611000</v>
      </c>
      <c r="F282" s="147">
        <f>E282</f>
        <v>227611000</v>
      </c>
    </row>
    <row r="283" spans="1:6" ht="13.5" customHeight="1">
      <c r="A283" s="126" t="s">
        <v>143</v>
      </c>
      <c r="B283" s="146">
        <v>238565000</v>
      </c>
      <c r="C283" s="145">
        <v>250607000</v>
      </c>
      <c r="D283" s="145">
        <v>248045000</v>
      </c>
      <c r="E283" s="145">
        <v>252674000</v>
      </c>
      <c r="F283" s="147">
        <v>246977000</v>
      </c>
    </row>
    <row r="284" spans="1:6" ht="13.5" customHeight="1">
      <c r="A284" s="126" t="s">
        <v>200</v>
      </c>
      <c r="B284" s="146">
        <v>10365200</v>
      </c>
      <c r="C284" s="146">
        <v>3319600</v>
      </c>
      <c r="D284" s="145">
        <v>8032200</v>
      </c>
      <c r="E284" s="145">
        <v>4199800</v>
      </c>
      <c r="F284" s="145">
        <f>SUM(B284:E284)</f>
        <v>25916800</v>
      </c>
    </row>
    <row r="285" spans="1:6" ht="13.5" customHeight="1">
      <c r="A285" s="126"/>
      <c r="B285" s="146"/>
      <c r="C285" s="146"/>
      <c r="D285" s="145"/>
      <c r="E285" s="145"/>
      <c r="F285" s="145"/>
    </row>
    <row r="286" spans="1:6" ht="13.5" customHeight="1">
      <c r="A286" s="93" t="s">
        <v>103</v>
      </c>
      <c r="B286" s="136"/>
      <c r="C286" s="136"/>
      <c r="D286" s="136"/>
      <c r="E286" s="136"/>
      <c r="F286" s="136"/>
    </row>
    <row r="287" spans="1:6" ht="13.5" customHeight="1">
      <c r="A287" s="163" t="s">
        <v>162</v>
      </c>
      <c r="B287" s="126"/>
      <c r="C287" s="126"/>
      <c r="D287" s="126"/>
      <c r="E287" s="126"/>
      <c r="F287" s="126"/>
    </row>
    <row r="288" spans="1:6" ht="13.5" customHeight="1">
      <c r="A288" s="140" t="s">
        <v>163</v>
      </c>
      <c r="B288" s="145">
        <v>3469400</v>
      </c>
      <c r="C288" s="145">
        <v>3514600</v>
      </c>
      <c r="D288" s="145">
        <v>3571800</v>
      </c>
      <c r="E288" s="145">
        <v>3618000</v>
      </c>
      <c r="F288" s="130">
        <f>E288</f>
        <v>3618000</v>
      </c>
    </row>
    <row r="289" spans="1:6" ht="13.5" customHeight="1">
      <c r="A289" s="140" t="s">
        <v>112</v>
      </c>
      <c r="B289" s="145"/>
      <c r="C289" s="145"/>
      <c r="D289" s="145"/>
      <c r="E289" s="145"/>
      <c r="F289" s="130">
        <v>2490000</v>
      </c>
    </row>
    <row r="290" spans="1:6" ht="13.5" customHeight="1">
      <c r="A290" s="140" t="s">
        <v>113</v>
      </c>
      <c r="B290" s="145"/>
      <c r="C290" s="145"/>
      <c r="D290" s="145"/>
      <c r="E290" s="145"/>
      <c r="F290" s="130">
        <v>149400</v>
      </c>
    </row>
    <row r="291" spans="1:6" ht="13.5" customHeight="1">
      <c r="A291" s="140" t="s">
        <v>114</v>
      </c>
      <c r="B291" s="145"/>
      <c r="C291" s="145"/>
      <c r="D291" s="145"/>
      <c r="E291" s="145"/>
      <c r="F291" s="130">
        <v>203700</v>
      </c>
    </row>
    <row r="292" spans="1:6" ht="13.5" customHeight="1">
      <c r="A292" s="140" t="s">
        <v>115</v>
      </c>
      <c r="B292" s="145"/>
      <c r="C292" s="145"/>
      <c r="D292" s="145"/>
      <c r="E292" s="145"/>
      <c r="F292" s="130">
        <v>383900</v>
      </c>
    </row>
    <row r="293" spans="1:6" ht="13.5" customHeight="1">
      <c r="A293" s="140" t="s">
        <v>116</v>
      </c>
      <c r="B293" s="145"/>
      <c r="C293" s="145"/>
      <c r="D293" s="145"/>
      <c r="E293" s="145"/>
      <c r="F293" s="130">
        <v>109900</v>
      </c>
    </row>
    <row r="294" spans="2:6" ht="13.5" customHeight="1">
      <c r="B294" s="145"/>
      <c r="C294" s="145"/>
      <c r="D294" s="145"/>
      <c r="E294" s="145"/>
      <c r="F294" s="130"/>
    </row>
    <row r="295" spans="1:6" ht="13.5" customHeight="1">
      <c r="A295" s="140" t="s">
        <v>117</v>
      </c>
      <c r="B295" s="145"/>
      <c r="C295" s="145"/>
      <c r="D295" s="145"/>
      <c r="E295" s="145"/>
      <c r="F295" s="130">
        <v>2677900</v>
      </c>
    </row>
    <row r="296" spans="1:6" ht="13.5" customHeight="1">
      <c r="A296" s="126" t="s">
        <v>164</v>
      </c>
      <c r="B296" s="145">
        <v>306600</v>
      </c>
      <c r="C296" s="145">
        <v>349500</v>
      </c>
      <c r="D296" s="145">
        <v>388800</v>
      </c>
      <c r="E296" s="145">
        <v>422900</v>
      </c>
      <c r="F296" s="130">
        <v>422900</v>
      </c>
    </row>
    <row r="297" spans="1:6" ht="13.5" customHeight="1">
      <c r="A297" s="148" t="s">
        <v>204</v>
      </c>
      <c r="B297" s="145"/>
      <c r="C297" s="145"/>
      <c r="D297" s="145"/>
      <c r="E297" s="145"/>
      <c r="F297" s="130">
        <v>609600</v>
      </c>
    </row>
    <row r="298" spans="2:6" ht="13.5" customHeight="1">
      <c r="B298" s="145"/>
      <c r="C298" s="145"/>
      <c r="D298" s="145"/>
      <c r="E298" s="145"/>
      <c r="F298" s="130"/>
    </row>
    <row r="299" spans="1:6" ht="76.5" customHeight="1">
      <c r="A299" s="423" t="s">
        <v>278</v>
      </c>
      <c r="B299" s="423"/>
      <c r="C299" s="423"/>
      <c r="D299" s="423"/>
      <c r="E299" s="423"/>
      <c r="F299" s="423"/>
    </row>
    <row r="300" spans="1:7" s="391" customFormat="1" ht="62.25" customHeight="1">
      <c r="A300" s="424" t="s">
        <v>205</v>
      </c>
      <c r="B300" s="424"/>
      <c r="C300" s="424"/>
      <c r="D300" s="424"/>
      <c r="E300" s="424"/>
      <c r="F300" s="424"/>
      <c r="G300" s="390"/>
    </row>
    <row r="301" spans="1:6" ht="81.75" customHeight="1">
      <c r="A301" s="423" t="s">
        <v>206</v>
      </c>
      <c r="B301" s="423"/>
      <c r="C301" s="423"/>
      <c r="D301" s="423"/>
      <c r="E301" s="423"/>
      <c r="F301" s="423"/>
    </row>
    <row r="302" spans="1:6" ht="14.25" customHeight="1">
      <c r="A302" s="149"/>
      <c r="B302" s="149"/>
      <c r="C302" s="149"/>
      <c r="D302" s="149"/>
      <c r="E302" s="149"/>
      <c r="F302" s="149"/>
    </row>
    <row r="303" spans="2:6" ht="12.75">
      <c r="B303" s="150"/>
      <c r="C303" s="150"/>
      <c r="D303" s="150"/>
      <c r="E303" s="150"/>
      <c r="F303" s="150"/>
    </row>
    <row r="304" spans="1:6" ht="13.5" customHeight="1">
      <c r="A304" s="140" t="s">
        <v>104</v>
      </c>
      <c r="B304" s="144">
        <f>B231</f>
        <v>202.5</v>
      </c>
      <c r="C304" s="144">
        <f>C231</f>
        <v>190</v>
      </c>
      <c r="D304" s="144">
        <f>D231</f>
        <v>202.9</v>
      </c>
      <c r="E304" s="144">
        <f>E231</f>
        <v>234</v>
      </c>
      <c r="F304" s="144">
        <f>F231</f>
        <v>829.5</v>
      </c>
    </row>
    <row r="305" spans="1:8" ht="13.5" customHeight="1">
      <c r="A305" s="140" t="s">
        <v>132</v>
      </c>
      <c r="B305" s="153">
        <v>-8.3</v>
      </c>
      <c r="C305" s="164">
        <v>-3.7</v>
      </c>
      <c r="D305" s="164">
        <v>-2.9</v>
      </c>
      <c r="E305" s="164">
        <v>-11.8</v>
      </c>
      <c r="F305" s="164">
        <f>SUM(B305:E305)</f>
        <v>-26.700000000000003</v>
      </c>
      <c r="H305" s="128"/>
    </row>
    <row r="306" spans="1:8" ht="13.5" customHeight="1">
      <c r="A306" s="140" t="s">
        <v>144</v>
      </c>
      <c r="B306" s="144">
        <f>SUM(B304:B305)</f>
        <v>194.2</v>
      </c>
      <c r="C306" s="144">
        <f>SUM(C304:C305)</f>
        <v>186.3</v>
      </c>
      <c r="D306" s="144">
        <f>SUM(D304:D305)</f>
        <v>200</v>
      </c>
      <c r="E306" s="144">
        <f>SUM(E304:E305)</f>
        <v>222.2</v>
      </c>
      <c r="F306" s="144">
        <f>SUM(B306:E306)</f>
        <v>802.7</v>
      </c>
      <c r="H306" s="141"/>
    </row>
    <row r="307" spans="2:8" ht="13.5" customHeight="1">
      <c r="B307" s="146"/>
      <c r="C307" s="146"/>
      <c r="D307" s="146"/>
      <c r="E307" s="146"/>
      <c r="F307" s="146"/>
      <c r="H307" s="143"/>
    </row>
    <row r="308" spans="1:8" ht="13.5" customHeight="1">
      <c r="A308" s="140" t="s">
        <v>105</v>
      </c>
      <c r="B308" s="155">
        <f>B232</f>
        <v>0.18</v>
      </c>
      <c r="C308" s="155">
        <f>C232</f>
        <v>0.18</v>
      </c>
      <c r="D308" s="155">
        <f>D232</f>
        <v>0.18</v>
      </c>
      <c r="E308" s="155">
        <f>E232</f>
        <v>0.22</v>
      </c>
      <c r="F308" s="155">
        <f>F232</f>
        <v>0.19</v>
      </c>
      <c r="H308" s="141"/>
    </row>
    <row r="309" spans="1:6" ht="13.5" customHeight="1">
      <c r="A309" s="140" t="s">
        <v>132</v>
      </c>
      <c r="B309" s="165">
        <v>0.03</v>
      </c>
      <c r="C309" s="165">
        <v>0.01</v>
      </c>
      <c r="D309" s="165">
        <v>0.01</v>
      </c>
      <c r="E309" s="165">
        <v>0.03</v>
      </c>
      <c r="F309" s="165">
        <v>0.02</v>
      </c>
    </row>
    <row r="310" spans="1:6" ht="13.5" customHeight="1">
      <c r="A310" s="140" t="s">
        <v>145</v>
      </c>
      <c r="B310" s="155">
        <f>SUM(B308:B309)</f>
        <v>0.21</v>
      </c>
      <c r="C310" s="155">
        <f>SUM(C308:C309)</f>
        <v>0.19</v>
      </c>
      <c r="D310" s="155">
        <f>SUM(D308:D309)</f>
        <v>0.19</v>
      </c>
      <c r="E310" s="155">
        <f>SUM(E308:E309)</f>
        <v>0.25</v>
      </c>
      <c r="F310" s="155">
        <f>SUM(F308:F309)</f>
        <v>0.21</v>
      </c>
    </row>
    <row r="311" spans="2:6" ht="13.5" customHeight="1">
      <c r="B311" s="127"/>
      <c r="C311" s="127"/>
      <c r="D311" s="127"/>
      <c r="E311" s="127"/>
      <c r="F311" s="127"/>
    </row>
    <row r="312" spans="1:6" ht="13.5" customHeight="1">
      <c r="A312" s="140" t="s">
        <v>106</v>
      </c>
      <c r="B312" s="129">
        <f>B233</f>
        <v>42.505</v>
      </c>
      <c r="C312" s="129">
        <f>C233</f>
        <v>39.165</v>
      </c>
      <c r="D312" s="129">
        <f>D233</f>
        <v>74.07</v>
      </c>
      <c r="E312" s="129">
        <f>E233</f>
        <v>65.768</v>
      </c>
      <c r="F312" s="129">
        <f>F233</f>
        <v>221.508</v>
      </c>
    </row>
    <row r="313" spans="1:6" ht="13.5" customHeight="1">
      <c r="A313" s="140" t="s">
        <v>132</v>
      </c>
      <c r="B313" s="151">
        <v>8.25</v>
      </c>
      <c r="C313" s="151">
        <v>3.717</v>
      </c>
      <c r="D313" s="151">
        <v>2.922</v>
      </c>
      <c r="E313" s="151">
        <v>11.811</v>
      </c>
      <c r="F313" s="157">
        <f>SUM(B313:E313)</f>
        <v>26.700000000000003</v>
      </c>
    </row>
    <row r="314" spans="1:6" ht="13.5" customHeight="1">
      <c r="A314" s="140" t="s">
        <v>184</v>
      </c>
      <c r="B314" s="151">
        <v>-1.65</v>
      </c>
      <c r="C314" s="151">
        <v>-0.744</v>
      </c>
      <c r="D314" s="151">
        <v>-0.584</v>
      </c>
      <c r="E314" s="151">
        <v>-2.363</v>
      </c>
      <c r="F314" s="157">
        <f>SUM(B314:E314)</f>
        <v>-5.341</v>
      </c>
    </row>
    <row r="315" spans="1:6" ht="13.5" customHeight="1">
      <c r="A315" s="140" t="s">
        <v>185</v>
      </c>
      <c r="B315" s="151">
        <v>2.244</v>
      </c>
      <c r="C315" s="151">
        <v>2.054</v>
      </c>
      <c r="D315" s="151">
        <v>-4.298</v>
      </c>
      <c r="E315" s="151">
        <v>0</v>
      </c>
      <c r="F315" s="157">
        <f>SUM(B315:E315)</f>
        <v>0</v>
      </c>
    </row>
    <row r="316" spans="1:6" ht="13.5" customHeight="1">
      <c r="A316" s="140" t="s">
        <v>186</v>
      </c>
      <c r="B316" s="151">
        <v>0</v>
      </c>
      <c r="C316" s="151">
        <v>0</v>
      </c>
      <c r="D316" s="151">
        <v>-15.54</v>
      </c>
      <c r="E316" s="151">
        <v>0</v>
      </c>
      <c r="F316" s="157">
        <f>SUM(B316:E316)</f>
        <v>-15.54</v>
      </c>
    </row>
    <row r="317" spans="1:6" ht="13.5" customHeight="1">
      <c r="A317" s="140" t="s">
        <v>107</v>
      </c>
      <c r="B317" s="153">
        <v>0</v>
      </c>
      <c r="C317" s="153">
        <v>0</v>
      </c>
      <c r="D317" s="153">
        <v>-8.905</v>
      </c>
      <c r="E317" s="153">
        <v>0</v>
      </c>
      <c r="F317" s="153">
        <f>SUM(B317:E317)</f>
        <v>-8.905</v>
      </c>
    </row>
    <row r="318" spans="1:6" ht="13.5" customHeight="1">
      <c r="A318" s="140" t="s">
        <v>146</v>
      </c>
      <c r="B318" s="129">
        <f>SUM(B312:B317)</f>
        <v>51.349000000000004</v>
      </c>
      <c r="C318" s="129">
        <f>SUM(C312:C317)</f>
        <v>44.192</v>
      </c>
      <c r="D318" s="129">
        <f>SUM(D312:D317)</f>
        <v>47.664999999999985</v>
      </c>
      <c r="E318" s="129">
        <f>SUM(E312:E317)</f>
        <v>75.21600000000001</v>
      </c>
      <c r="F318" s="129">
        <f>SUM(F312:F317)</f>
        <v>218.42200000000003</v>
      </c>
    </row>
    <row r="319" spans="2:6" ht="13.5" customHeight="1">
      <c r="B319" s="160"/>
      <c r="C319" s="160"/>
      <c r="D319" s="160"/>
      <c r="E319" s="160"/>
      <c r="F319" s="160"/>
    </row>
    <row r="320" spans="1:7" s="126" customFormat="1" ht="13.5" customHeight="1">
      <c r="A320" s="126" t="s">
        <v>194</v>
      </c>
      <c r="B320" s="142">
        <v>0.18</v>
      </c>
      <c r="C320" s="142">
        <f>39165/(C$171/1000)</f>
        <v>0.1564659821820942</v>
      </c>
      <c r="D320" s="142">
        <v>0.299</v>
      </c>
      <c r="E320" s="142">
        <f>E312/(E$171/1000000)</f>
        <v>0.26421234046143155</v>
      </c>
      <c r="F320" s="142">
        <v>0.9</v>
      </c>
      <c r="G320" s="148"/>
    </row>
    <row r="321" spans="1:7" s="126" customFormat="1" ht="13.5" customHeight="1">
      <c r="A321" s="126" t="s">
        <v>133</v>
      </c>
      <c r="B321" s="171">
        <f>8250/(B$171/1000)+0.01</f>
        <v>0.04309637664880131</v>
      </c>
      <c r="C321" s="171">
        <f>3717/(C$171/1000)</f>
        <v>0.014849586512724222</v>
      </c>
      <c r="D321" s="156">
        <v>0.012</v>
      </c>
      <c r="E321" s="156">
        <v>0.047</v>
      </c>
      <c r="F321" s="171">
        <f>F313/(F$171/1000000)-0.01</f>
        <v>0.09785874140563776</v>
      </c>
      <c r="G321" s="148"/>
    </row>
    <row r="322" spans="1:7" s="126" customFormat="1" ht="13.5" customHeight="1">
      <c r="A322" s="126" t="s">
        <v>184</v>
      </c>
      <c r="B322" s="171">
        <f>-1650/(B$171/1000)</f>
        <v>-0.006619275329760262</v>
      </c>
      <c r="C322" s="171">
        <f>-744/(C$171/1000)</f>
        <v>-0.002972314330230514</v>
      </c>
      <c r="D322" s="156">
        <v>-0.002</v>
      </c>
      <c r="E322" s="156">
        <v>-0.009</v>
      </c>
      <c r="F322" s="171">
        <f>F314/(F$171/1000000)</f>
        <v>-0.021575787934363717</v>
      </c>
      <c r="G322" s="148"/>
    </row>
    <row r="323" spans="1:7" s="126" customFormat="1" ht="13.5" customHeight="1">
      <c r="A323" s="126" t="s">
        <v>185</v>
      </c>
      <c r="B323" s="171">
        <f>2244/(B$171/1000)</f>
        <v>0.009002214448473956</v>
      </c>
      <c r="C323" s="171">
        <f>2054/(C$171/1000)</f>
        <v>0.008205824777276178</v>
      </c>
      <c r="D323" s="156">
        <v>-0.017</v>
      </c>
      <c r="E323" s="156">
        <v>0</v>
      </c>
      <c r="F323" s="171">
        <f>F315/(F$171/1000000)</f>
        <v>0</v>
      </c>
      <c r="G323" s="148"/>
    </row>
    <row r="324" spans="1:7" s="126" customFormat="1" ht="13.5" customHeight="1">
      <c r="A324" s="126" t="s">
        <v>186</v>
      </c>
      <c r="B324" s="171">
        <v>0</v>
      </c>
      <c r="C324" s="171">
        <v>0</v>
      </c>
      <c r="D324" s="156">
        <v>-0.064</v>
      </c>
      <c r="E324" s="156">
        <v>0</v>
      </c>
      <c r="F324" s="171">
        <v>-0.063</v>
      </c>
      <c r="G324" s="148"/>
    </row>
    <row r="325" spans="1:7" s="126" customFormat="1" ht="13.5" customHeight="1">
      <c r="A325" s="126" t="s">
        <v>107</v>
      </c>
      <c r="B325" s="158">
        <v>0</v>
      </c>
      <c r="C325" s="158">
        <v>0</v>
      </c>
      <c r="D325" s="158">
        <v>-0.036</v>
      </c>
      <c r="E325" s="158">
        <v>0</v>
      </c>
      <c r="F325" s="158">
        <f>F317/(F$171/1000000)</f>
        <v>-0.03597311206806007</v>
      </c>
      <c r="G325" s="148"/>
    </row>
    <row r="326" spans="1:7" s="126" customFormat="1" ht="13.5" customHeight="1">
      <c r="A326" s="126" t="s">
        <v>195</v>
      </c>
      <c r="B326" s="142">
        <f>SUM(B320:B325)-0.01</f>
        <v>0.215479315767515</v>
      </c>
      <c r="C326" s="142">
        <f>SUM(C320:C325)</f>
        <v>0.1765490791418641</v>
      </c>
      <c r="D326" s="142">
        <f>SUM(D320:D325)</f>
        <v>0.19199999999999998</v>
      </c>
      <c r="E326" s="142">
        <f>SUM(E320:E325)</f>
        <v>0.30221234046143153</v>
      </c>
      <c r="F326" s="142">
        <f>SUM(F320:F325)</f>
        <v>0.877309841403214</v>
      </c>
      <c r="G326" s="148"/>
    </row>
    <row r="327" spans="1:6" ht="13.5" customHeight="1">
      <c r="A327" s="126"/>
      <c r="B327" s="159"/>
      <c r="C327" s="159"/>
      <c r="D327" s="159"/>
      <c r="E327" s="159"/>
      <c r="F327" s="162"/>
    </row>
    <row r="328" spans="1:6" ht="13.5" customHeight="1">
      <c r="A328" s="126" t="s">
        <v>126</v>
      </c>
      <c r="B328" s="126"/>
      <c r="C328" s="126"/>
      <c r="D328" s="126"/>
      <c r="E328" s="126"/>
      <c r="F328" s="126"/>
    </row>
    <row r="329" spans="1:6" ht="13.5" customHeight="1">
      <c r="A329" s="126" t="s">
        <v>127</v>
      </c>
      <c r="B329" s="126"/>
      <c r="C329" s="126"/>
      <c r="D329" s="126"/>
      <c r="E329" s="126"/>
      <c r="F329" s="126"/>
    </row>
    <row r="331" spans="1:6" ht="13.5" customHeight="1">
      <c r="A331" s="167" t="s">
        <v>165</v>
      </c>
      <c r="B331" s="150"/>
      <c r="C331" s="150"/>
      <c r="D331" s="150"/>
      <c r="E331" s="150"/>
      <c r="F331" s="150"/>
    </row>
    <row r="332" spans="1:6" ht="13.5" customHeight="1">
      <c r="A332" s="168" t="s">
        <v>166</v>
      </c>
      <c r="B332" s="139"/>
      <c r="C332" s="139"/>
      <c r="D332" s="139"/>
      <c r="E332" s="139"/>
      <c r="F332" s="139"/>
    </row>
    <row r="333" spans="1:6" ht="13.5" customHeight="1">
      <c r="A333" s="169" t="s">
        <v>167</v>
      </c>
      <c r="B333" s="139"/>
      <c r="C333" s="139"/>
      <c r="D333" s="139"/>
      <c r="E333" s="139"/>
      <c r="F333" s="139"/>
    </row>
    <row r="334" spans="1:6" ht="13.5" customHeight="1">
      <c r="A334" s="139"/>
      <c r="B334" s="139"/>
      <c r="C334" s="139"/>
      <c r="D334" s="139"/>
      <c r="E334" s="139"/>
      <c r="F334" s="139"/>
    </row>
    <row r="335" spans="1:6" ht="13.5" customHeight="1">
      <c r="A335" s="139"/>
      <c r="B335" s="139"/>
      <c r="C335" s="139"/>
      <c r="D335" s="139"/>
      <c r="E335" s="139"/>
      <c r="F335" s="139"/>
    </row>
    <row r="336" spans="1:6" ht="13.5" customHeight="1">
      <c r="A336" s="179" t="s">
        <v>108</v>
      </c>
      <c r="B336" s="180" t="s">
        <v>77</v>
      </c>
      <c r="C336" s="180" t="s">
        <v>78</v>
      </c>
      <c r="D336" s="180" t="s">
        <v>79</v>
      </c>
      <c r="E336" s="180" t="s">
        <v>80</v>
      </c>
      <c r="F336" s="180" t="s">
        <v>109</v>
      </c>
    </row>
    <row r="337" spans="1:6" ht="13.5" customHeight="1">
      <c r="A337" s="93" t="s">
        <v>81</v>
      </c>
      <c r="B337" s="136"/>
      <c r="C337" s="136"/>
      <c r="D337" s="136"/>
      <c r="E337" s="136"/>
      <c r="F337" s="136"/>
    </row>
    <row r="338" spans="1:6" ht="13.5" customHeight="1">
      <c r="A338" s="148" t="s">
        <v>68</v>
      </c>
      <c r="B338" s="141">
        <f>B339+B340</f>
        <v>210.8</v>
      </c>
      <c r="C338" s="141">
        <f>C339+C340</f>
        <v>211.70000000000002</v>
      </c>
      <c r="D338" s="141">
        <f>D339+D340</f>
        <v>233.9</v>
      </c>
      <c r="E338" s="141">
        <f>E339+E340</f>
        <v>295.3</v>
      </c>
      <c r="F338" s="129">
        <v>951.6</v>
      </c>
    </row>
    <row r="339" spans="1:7" s="126" customFormat="1" ht="13.5" customHeight="1">
      <c r="A339" s="126" t="s">
        <v>82</v>
      </c>
      <c r="B339" s="129">
        <v>186.9</v>
      </c>
      <c r="C339" s="129">
        <v>183.4</v>
      </c>
      <c r="D339" s="129">
        <v>204.3</v>
      </c>
      <c r="E339" s="129">
        <v>262.1</v>
      </c>
      <c r="F339" s="129">
        <f>SUM(B339:E339)</f>
        <v>836.7</v>
      </c>
      <c r="G339" s="148"/>
    </row>
    <row r="340" spans="1:7" s="126" customFormat="1" ht="13.5" customHeight="1">
      <c r="A340" s="126" t="s">
        <v>83</v>
      </c>
      <c r="B340" s="125">
        <v>23.9</v>
      </c>
      <c r="C340" s="125">
        <v>28.3</v>
      </c>
      <c r="D340" s="125">
        <v>29.6</v>
      </c>
      <c r="E340" s="125">
        <v>33.2</v>
      </c>
      <c r="F340" s="125">
        <v>114.9</v>
      </c>
      <c r="G340" s="148"/>
    </row>
    <row r="341" spans="2:7" s="126" customFormat="1" ht="13.5" customHeight="1">
      <c r="B341" s="125"/>
      <c r="C341" s="125"/>
      <c r="D341" s="125"/>
      <c r="E341" s="125"/>
      <c r="F341" s="125"/>
      <c r="G341" s="148"/>
    </row>
    <row r="342" spans="1:6" ht="13.5" customHeight="1">
      <c r="A342" s="140" t="s">
        <v>171</v>
      </c>
      <c r="B342" s="127">
        <v>0.82</v>
      </c>
      <c r="C342" s="127">
        <v>0.83</v>
      </c>
      <c r="D342" s="127">
        <v>0.84</v>
      </c>
      <c r="E342" s="127">
        <v>0.87</v>
      </c>
      <c r="F342" s="127">
        <v>0.84</v>
      </c>
    </row>
    <row r="343" spans="2:6" ht="13.5" customHeight="1">
      <c r="B343" s="127"/>
      <c r="C343" s="127"/>
      <c r="D343" s="127"/>
      <c r="E343" s="127"/>
      <c r="F343" s="127"/>
    </row>
    <row r="344" spans="1:6" ht="13.5" customHeight="1">
      <c r="A344" s="140" t="s">
        <v>84</v>
      </c>
      <c r="B344" s="129">
        <v>165.9</v>
      </c>
      <c r="C344" s="129">
        <v>161.7</v>
      </c>
      <c r="D344" s="129">
        <v>169.3</v>
      </c>
      <c r="E344" s="129">
        <v>200.3</v>
      </c>
      <c r="F344" s="129">
        <v>697.3</v>
      </c>
    </row>
    <row r="345" spans="1:6" ht="13.5" customHeight="1">
      <c r="A345" s="140" t="s">
        <v>85</v>
      </c>
      <c r="B345" s="127">
        <v>0.03</v>
      </c>
      <c r="C345" s="127">
        <v>0.07</v>
      </c>
      <c r="D345" s="127">
        <v>0.12</v>
      </c>
      <c r="E345" s="127">
        <v>0.2</v>
      </c>
      <c r="F345" s="127">
        <v>0.11</v>
      </c>
    </row>
    <row r="346" spans="1:6" ht="13.5" customHeight="1">
      <c r="A346" s="140" t="s">
        <v>86</v>
      </c>
      <c r="B346" s="129">
        <v>7.5</v>
      </c>
      <c r="C346" s="129">
        <v>32.6</v>
      </c>
      <c r="D346" s="129">
        <v>22.6</v>
      </c>
      <c r="E346" s="129">
        <v>57.6</v>
      </c>
      <c r="F346" s="129">
        <f>SUM(B346:E346)</f>
        <v>120.30000000000001</v>
      </c>
    </row>
    <row r="347" spans="1:6" ht="13.5" customHeight="1">
      <c r="A347" s="126" t="s">
        <v>192</v>
      </c>
      <c r="B347" s="142">
        <v>0.03</v>
      </c>
      <c r="C347" s="142">
        <v>0.14</v>
      </c>
      <c r="D347" s="142">
        <v>0.1</v>
      </c>
      <c r="E347" s="142">
        <v>0.24</v>
      </c>
      <c r="F347" s="142">
        <v>0.52</v>
      </c>
    </row>
    <row r="348" spans="1:6" ht="13.5" customHeight="1">
      <c r="A348" s="126"/>
      <c r="B348" s="142"/>
      <c r="C348" s="142"/>
      <c r="D348" s="142"/>
      <c r="E348" s="142"/>
      <c r="F348" s="142"/>
    </row>
    <row r="349" spans="1:6" ht="13.5" customHeight="1">
      <c r="A349" s="126" t="s">
        <v>140</v>
      </c>
      <c r="B349" s="129">
        <f>B418</f>
        <v>165.9</v>
      </c>
      <c r="C349" s="129">
        <f>C418</f>
        <v>161.7</v>
      </c>
      <c r="D349" s="129">
        <f>D418</f>
        <v>169.3</v>
      </c>
      <c r="E349" s="129">
        <f>E418</f>
        <v>197.10000000000002</v>
      </c>
      <c r="F349" s="129">
        <f>F418</f>
        <v>694.0999999999999</v>
      </c>
    </row>
    <row r="350" spans="1:6" ht="13.5" customHeight="1">
      <c r="A350" s="126" t="s">
        <v>147</v>
      </c>
      <c r="B350" s="127">
        <f>B422</f>
        <v>0.03</v>
      </c>
      <c r="C350" s="127">
        <f>C422</f>
        <v>0.07</v>
      </c>
      <c r="D350" s="127">
        <f>D422</f>
        <v>0.12</v>
      </c>
      <c r="E350" s="127">
        <f>E422</f>
        <v>0.21000000000000002</v>
      </c>
      <c r="F350" s="127">
        <v>0.11</v>
      </c>
    </row>
    <row r="351" spans="1:6" ht="13.5" customHeight="1">
      <c r="A351" s="126" t="s">
        <v>142</v>
      </c>
      <c r="B351" s="129">
        <f>B428</f>
        <v>7.5</v>
      </c>
      <c r="C351" s="129">
        <f>C428</f>
        <v>12.900000000000002</v>
      </c>
      <c r="D351" s="129">
        <f>D428</f>
        <v>22.6</v>
      </c>
      <c r="E351" s="129">
        <f>E428</f>
        <v>53.00000000000001</v>
      </c>
      <c r="F351" s="129">
        <f>F428</f>
        <v>96.00000000000001</v>
      </c>
    </row>
    <row r="352" spans="1:6" ht="13.5" customHeight="1">
      <c r="A352" s="126" t="s">
        <v>193</v>
      </c>
      <c r="B352" s="142">
        <v>0.03</v>
      </c>
      <c r="C352" s="142">
        <v>0.06</v>
      </c>
      <c r="D352" s="142">
        <v>0.1</v>
      </c>
      <c r="E352" s="142">
        <v>0.22</v>
      </c>
      <c r="F352" s="142">
        <v>0.42</v>
      </c>
    </row>
    <row r="353" spans="2:6" ht="13.5" customHeight="1">
      <c r="B353" s="142"/>
      <c r="C353" s="142"/>
      <c r="D353" s="142"/>
      <c r="E353" s="142"/>
      <c r="F353" s="142"/>
    </row>
    <row r="354" spans="1:6" ht="13.5" customHeight="1">
      <c r="A354" s="140" t="s">
        <v>87</v>
      </c>
      <c r="B354" s="129">
        <v>401.8</v>
      </c>
      <c r="C354" s="129">
        <v>411.9</v>
      </c>
      <c r="D354" s="129">
        <f>234.71+66.125+152.343</f>
        <v>453.178</v>
      </c>
      <c r="E354" s="129">
        <v>529.5</v>
      </c>
      <c r="F354" s="129">
        <f>E354</f>
        <v>529.5</v>
      </c>
    </row>
    <row r="355" spans="1:6" ht="13.5" customHeight="1">
      <c r="A355" s="140" t="s">
        <v>88</v>
      </c>
      <c r="B355" s="126">
        <v>58</v>
      </c>
      <c r="C355" s="126">
        <v>59</v>
      </c>
      <c r="D355" s="126">
        <v>51</v>
      </c>
      <c r="E355" s="126">
        <v>51</v>
      </c>
      <c r="F355" s="145">
        <f>E355</f>
        <v>51</v>
      </c>
    </row>
    <row r="356" spans="1:6" ht="13.5" customHeight="1">
      <c r="A356" s="140" t="s">
        <v>89</v>
      </c>
      <c r="B356" s="129">
        <v>4.1</v>
      </c>
      <c r="C356" s="129">
        <v>9.8</v>
      </c>
      <c r="D356" s="129">
        <v>4.9</v>
      </c>
      <c r="E356" s="129">
        <v>7.1</v>
      </c>
      <c r="F356" s="129">
        <f>SUM(B356:E356)</f>
        <v>25.9</v>
      </c>
    </row>
    <row r="357" spans="1:7" s="126" customFormat="1" ht="13.5" customHeight="1">
      <c r="A357" s="126" t="s">
        <v>90</v>
      </c>
      <c r="B357" s="129">
        <v>17.4</v>
      </c>
      <c r="C357" s="129">
        <v>30.2</v>
      </c>
      <c r="D357" s="129">
        <v>53.4</v>
      </c>
      <c r="E357" s="129">
        <v>119.1</v>
      </c>
      <c r="F357" s="129">
        <f>SUM(B357:E357)</f>
        <v>220.1</v>
      </c>
      <c r="G357" s="148"/>
    </row>
    <row r="358" spans="1:6" ht="13.5" customHeight="1">
      <c r="A358" s="140" t="s">
        <v>91</v>
      </c>
      <c r="B358" s="129">
        <v>12.3</v>
      </c>
      <c r="C358" s="129">
        <v>11.8</v>
      </c>
      <c r="D358" s="129">
        <v>11.8</v>
      </c>
      <c r="E358" s="129">
        <v>14.4</v>
      </c>
      <c r="F358" s="129">
        <f>SUM(B358:E358)</f>
        <v>50.300000000000004</v>
      </c>
    </row>
    <row r="359" spans="2:6" ht="13.5" customHeight="1">
      <c r="B359" s="126"/>
      <c r="C359" s="126"/>
      <c r="D359" s="126"/>
      <c r="E359" s="126"/>
      <c r="F359" s="126"/>
    </row>
    <row r="360" spans="1:6" ht="13.5" customHeight="1">
      <c r="A360" s="93" t="s">
        <v>92</v>
      </c>
      <c r="B360" s="136"/>
      <c r="C360" s="136"/>
      <c r="D360" s="136"/>
      <c r="E360" s="136"/>
      <c r="F360" s="136"/>
    </row>
    <row r="361" spans="1:6" ht="13.5" customHeight="1">
      <c r="A361" s="140" t="s">
        <v>93</v>
      </c>
      <c r="B361" s="129">
        <v>92.1</v>
      </c>
      <c r="C361" s="129">
        <v>84.8</v>
      </c>
      <c r="D361" s="129">
        <v>104.9</v>
      </c>
      <c r="E361" s="129">
        <v>127.8</v>
      </c>
      <c r="F361" s="129">
        <f>SUM(B361:E361)</f>
        <v>409.59999999999997</v>
      </c>
    </row>
    <row r="362" spans="1:6" ht="13.5" customHeight="1">
      <c r="A362" s="140" t="s">
        <v>94</v>
      </c>
      <c r="B362" s="129">
        <v>68.1</v>
      </c>
      <c r="C362" s="129">
        <v>79.1</v>
      </c>
      <c r="D362" s="129">
        <v>77.6</v>
      </c>
      <c r="E362" s="129">
        <v>112.4</v>
      </c>
      <c r="F362" s="129">
        <f>SUM(B362:E362)</f>
        <v>337.2</v>
      </c>
    </row>
    <row r="363" spans="1:6" ht="13.5" customHeight="1">
      <c r="A363" s="140" t="s">
        <v>95</v>
      </c>
      <c r="B363" s="129">
        <v>50.6</v>
      </c>
      <c r="C363" s="129">
        <v>47.8</v>
      </c>
      <c r="D363" s="129">
        <v>51.3</v>
      </c>
      <c r="E363" s="129">
        <v>55.1</v>
      </c>
      <c r="F363" s="129">
        <f>SUM(B363:E363)</f>
        <v>204.79999999999998</v>
      </c>
    </row>
    <row r="364" spans="2:6" ht="13.5" customHeight="1">
      <c r="B364" s="126"/>
      <c r="C364" s="126"/>
      <c r="D364" s="126"/>
      <c r="E364" s="126"/>
      <c r="F364" s="126"/>
    </row>
    <row r="365" spans="1:6" ht="13.5" customHeight="1">
      <c r="A365" s="93" t="s">
        <v>130</v>
      </c>
      <c r="B365" s="136"/>
      <c r="C365" s="136"/>
      <c r="D365" s="136"/>
      <c r="E365" s="136"/>
      <c r="F365" s="136"/>
    </row>
    <row r="366" spans="1:7" s="126" customFormat="1" ht="13.5" customHeight="1">
      <c r="A366" s="126" t="s">
        <v>96</v>
      </c>
      <c r="B366" s="129">
        <f>SUM(B367:B370)</f>
        <v>172.6</v>
      </c>
      <c r="C366" s="129">
        <f>SUM(C367:C370)</f>
        <v>180.79999999999998</v>
      </c>
      <c r="D366" s="129">
        <f>SUM(D367:D370)</f>
        <v>200.1</v>
      </c>
      <c r="E366" s="129">
        <f>SUM(E367:E370)</f>
        <v>258.2</v>
      </c>
      <c r="F366" s="129">
        <f>SUM(F367:F370)</f>
        <v>811.7</v>
      </c>
      <c r="G366" s="148"/>
    </row>
    <row r="367" spans="1:7" s="126" customFormat="1" ht="13.5" customHeight="1">
      <c r="A367" s="126" t="s">
        <v>137</v>
      </c>
      <c r="B367" s="129">
        <v>102.8</v>
      </c>
      <c r="C367" s="129">
        <v>108.6</v>
      </c>
      <c r="D367" s="129">
        <v>115.8</v>
      </c>
      <c r="E367" s="129">
        <v>143.9</v>
      </c>
      <c r="F367" s="129">
        <f>SUM(B367:E367)</f>
        <v>471.1</v>
      </c>
      <c r="G367" s="148"/>
    </row>
    <row r="368" spans="1:7" s="126" customFormat="1" ht="13.5" customHeight="1">
      <c r="A368" s="126" t="s">
        <v>97</v>
      </c>
      <c r="B368" s="129">
        <v>30.6</v>
      </c>
      <c r="C368" s="129">
        <v>29.6</v>
      </c>
      <c r="D368" s="129">
        <v>33.7</v>
      </c>
      <c r="E368" s="129">
        <v>47.5</v>
      </c>
      <c r="F368" s="129">
        <f>SUM(B368:E368)</f>
        <v>141.4</v>
      </c>
      <c r="G368" s="148"/>
    </row>
    <row r="369" spans="1:7" s="126" customFormat="1" ht="13.5" customHeight="1">
      <c r="A369" s="126" t="s">
        <v>136</v>
      </c>
      <c r="B369" s="129">
        <v>16.1</v>
      </c>
      <c r="C369" s="129">
        <v>16.5</v>
      </c>
      <c r="D369" s="129">
        <v>21.1</v>
      </c>
      <c r="E369" s="129">
        <v>27.5</v>
      </c>
      <c r="F369" s="129">
        <f>SUM(B369:E369)</f>
        <v>81.2</v>
      </c>
      <c r="G369" s="148"/>
    </row>
    <row r="370" spans="1:7" s="126" customFormat="1" ht="13.5" customHeight="1">
      <c r="A370" s="126" t="s">
        <v>98</v>
      </c>
      <c r="B370" s="129">
        <v>23.1</v>
      </c>
      <c r="C370" s="129">
        <v>26.1</v>
      </c>
      <c r="D370" s="129">
        <v>29.5</v>
      </c>
      <c r="E370" s="129">
        <v>39.3</v>
      </c>
      <c r="F370" s="129">
        <f>SUM(B370:E370)</f>
        <v>118</v>
      </c>
      <c r="G370" s="148"/>
    </row>
    <row r="371" spans="1:6" ht="13.5" customHeight="1">
      <c r="A371" s="126"/>
      <c r="B371" s="129"/>
      <c r="C371" s="129"/>
      <c r="D371" s="129"/>
      <c r="E371" s="129"/>
      <c r="F371" s="170"/>
    </row>
    <row r="372" spans="1:6" ht="13.5" customHeight="1">
      <c r="A372" s="126" t="s">
        <v>134</v>
      </c>
      <c r="B372" s="129">
        <v>38.2</v>
      </c>
      <c r="C372" s="129">
        <v>30.8</v>
      </c>
      <c r="D372" s="129">
        <v>33.5</v>
      </c>
      <c r="E372" s="129">
        <v>37.1</v>
      </c>
      <c r="F372" s="129">
        <f>SUM(B372:E372)</f>
        <v>139.6</v>
      </c>
    </row>
    <row r="373" spans="2:6" ht="13.5" customHeight="1">
      <c r="B373" s="129"/>
      <c r="C373" s="129"/>
      <c r="D373" s="129"/>
      <c r="E373" s="129"/>
      <c r="F373" s="129"/>
    </row>
    <row r="374" spans="1:6" ht="13.5" customHeight="1">
      <c r="A374" s="93" t="s">
        <v>168</v>
      </c>
      <c r="B374" s="136"/>
      <c r="C374" s="136"/>
      <c r="D374" s="136"/>
      <c r="E374" s="136"/>
      <c r="F374" s="136"/>
    </row>
    <row r="375" spans="1:7" s="126" customFormat="1" ht="13.5" customHeight="1">
      <c r="A375" s="126" t="s">
        <v>208</v>
      </c>
      <c r="B375" s="127">
        <v>0.44</v>
      </c>
      <c r="C375" s="127">
        <v>0.47</v>
      </c>
      <c r="D375" s="127">
        <v>0.45</v>
      </c>
      <c r="E375" s="127">
        <v>0.46</v>
      </c>
      <c r="F375" s="127">
        <v>0.45</v>
      </c>
      <c r="G375" s="148"/>
    </row>
    <row r="376" spans="1:7" s="126" customFormat="1" ht="13.5" customHeight="1">
      <c r="A376" s="126" t="s">
        <v>209</v>
      </c>
      <c r="B376" s="127">
        <v>0.11</v>
      </c>
      <c r="C376" s="127">
        <v>0.11</v>
      </c>
      <c r="D376" s="127">
        <v>0.1</v>
      </c>
      <c r="E376" s="127">
        <v>0.12</v>
      </c>
      <c r="F376" s="127">
        <v>0.11</v>
      </c>
      <c r="G376" s="148"/>
    </row>
    <row r="377" spans="1:7" s="126" customFormat="1" ht="13.5" customHeight="1">
      <c r="A377" s="126" t="s">
        <v>210</v>
      </c>
      <c r="B377" s="127">
        <v>0.1</v>
      </c>
      <c r="C377" s="127">
        <v>0.09</v>
      </c>
      <c r="D377" s="127">
        <v>0.11</v>
      </c>
      <c r="E377" s="127">
        <v>0.11</v>
      </c>
      <c r="F377" s="127">
        <v>0.1</v>
      </c>
      <c r="G377" s="148"/>
    </row>
    <row r="378" spans="1:7" s="126" customFormat="1" ht="13.5" customHeight="1">
      <c r="A378" s="126" t="s">
        <v>110</v>
      </c>
      <c r="B378" s="129">
        <v>31.1</v>
      </c>
      <c r="C378" s="129">
        <v>46.3</v>
      </c>
      <c r="D378" s="129">
        <v>58.8</v>
      </c>
      <c r="E378" s="129">
        <v>102.5</v>
      </c>
      <c r="F378" s="129">
        <f>SUM(B378:E378)</f>
        <v>238.7</v>
      </c>
      <c r="G378" s="148"/>
    </row>
    <row r="379" spans="2:7" s="126" customFormat="1" ht="13.5" customHeight="1">
      <c r="B379" s="129"/>
      <c r="C379" s="129"/>
      <c r="D379" s="129"/>
      <c r="E379" s="129"/>
      <c r="F379" s="129"/>
      <c r="G379" s="148"/>
    </row>
    <row r="380" spans="1:6" ht="13.5" customHeight="1">
      <c r="A380" s="93" t="s">
        <v>99</v>
      </c>
      <c r="B380" s="136"/>
      <c r="C380" s="136"/>
      <c r="D380" s="136"/>
      <c r="E380" s="136"/>
      <c r="F380" s="136"/>
    </row>
    <row r="381" spans="1:7" s="126" customFormat="1" ht="13.5" customHeight="1">
      <c r="A381" s="126" t="s">
        <v>100</v>
      </c>
      <c r="B381" s="129">
        <v>60.5</v>
      </c>
      <c r="C381" s="129">
        <v>65.5</v>
      </c>
      <c r="D381" s="129">
        <v>66.5</v>
      </c>
      <c r="E381" s="129">
        <v>83.5</v>
      </c>
      <c r="F381" s="129">
        <v>83.5</v>
      </c>
      <c r="G381" s="148"/>
    </row>
    <row r="382" spans="2:7" s="126" customFormat="1" ht="13.5" customHeight="1">
      <c r="B382" s="129"/>
      <c r="C382" s="129"/>
      <c r="D382" s="129"/>
      <c r="E382" s="129"/>
      <c r="F382" s="129"/>
      <c r="G382" s="148"/>
    </row>
    <row r="383" spans="1:6" ht="13.5" customHeight="1">
      <c r="A383" s="93" t="s">
        <v>157</v>
      </c>
      <c r="B383" s="136"/>
      <c r="C383" s="136"/>
      <c r="D383" s="136"/>
      <c r="E383" s="136"/>
      <c r="F383" s="136"/>
    </row>
    <row r="384" spans="1:6" ht="13.5" customHeight="1">
      <c r="A384" s="93" t="s">
        <v>158</v>
      </c>
      <c r="B384" s="136"/>
      <c r="C384" s="136"/>
      <c r="D384" s="136"/>
      <c r="E384" s="136"/>
      <c r="F384" s="136"/>
    </row>
    <row r="385" spans="1:6" ht="13.5" customHeight="1">
      <c r="A385" s="126" t="s">
        <v>159</v>
      </c>
      <c r="B385" s="129">
        <v>16.4</v>
      </c>
      <c r="C385" s="129">
        <v>13.9</v>
      </c>
      <c r="D385" s="129">
        <v>10.2</v>
      </c>
      <c r="E385" s="129">
        <v>17.3</v>
      </c>
      <c r="F385" s="129">
        <f>SUM(B385:E385)</f>
        <v>57.8</v>
      </c>
    </row>
    <row r="386" spans="1:6" ht="13.5" customHeight="1">
      <c r="A386" s="126" t="s">
        <v>160</v>
      </c>
      <c r="B386" s="129">
        <v>-6.7</v>
      </c>
      <c r="C386" s="129">
        <v>-5.7</v>
      </c>
      <c r="D386" s="129">
        <v>-4.2</v>
      </c>
      <c r="E386" s="129">
        <v>-6.9</v>
      </c>
      <c r="F386" s="129">
        <f>SUM(B386:E386)</f>
        <v>-23.5</v>
      </c>
    </row>
    <row r="387" spans="1:6" ht="13.5" customHeight="1">
      <c r="A387" s="126" t="s">
        <v>161</v>
      </c>
      <c r="B387" s="129">
        <v>9.7</v>
      </c>
      <c r="C387" s="129">
        <v>8.2</v>
      </c>
      <c r="D387" s="129">
        <v>6</v>
      </c>
      <c r="E387" s="129">
        <v>10.4</v>
      </c>
      <c r="F387" s="129">
        <f>SUM(B387:E387)</f>
        <v>34.3</v>
      </c>
    </row>
    <row r="388" spans="2:6" ht="13.5" customHeight="1">
      <c r="B388" s="129"/>
      <c r="C388" s="129"/>
      <c r="D388" s="129"/>
      <c r="E388" s="129"/>
      <c r="F388" s="129"/>
    </row>
    <row r="389" spans="1:6" ht="13.5" customHeight="1">
      <c r="A389" s="93" t="s">
        <v>129</v>
      </c>
      <c r="B389" s="136"/>
      <c r="C389" s="136"/>
      <c r="D389" s="136"/>
      <c r="E389" s="136"/>
      <c r="F389" s="136"/>
    </row>
    <row r="390" spans="1:6" ht="13.5" customHeight="1">
      <c r="A390" s="126" t="s">
        <v>101</v>
      </c>
      <c r="B390" s="129">
        <v>61.1</v>
      </c>
      <c r="C390" s="129">
        <v>68.5</v>
      </c>
      <c r="D390" s="129">
        <v>85.7</v>
      </c>
      <c r="E390" s="129">
        <v>127.7</v>
      </c>
      <c r="F390" s="129">
        <f>SUM(B390:E390)</f>
        <v>343</v>
      </c>
    </row>
    <row r="391" spans="1:6" ht="13.5" customHeight="1">
      <c r="A391" s="126" t="s">
        <v>135</v>
      </c>
      <c r="B391" s="129">
        <v>2.3</v>
      </c>
      <c r="C391" s="129">
        <v>-0.9</v>
      </c>
      <c r="D391" s="129">
        <v>-0.9</v>
      </c>
      <c r="E391" s="129">
        <v>5.7</v>
      </c>
      <c r="F391" s="129">
        <f>SUM(B391:E391)</f>
        <v>6.2</v>
      </c>
    </row>
    <row r="392" spans="1:6" ht="13.5" customHeight="1">
      <c r="A392" s="126" t="s">
        <v>102</v>
      </c>
      <c r="B392" s="129">
        <v>-56.8</v>
      </c>
      <c r="C392" s="129">
        <v>-53.6</v>
      </c>
      <c r="D392" s="129">
        <v>-56.9</v>
      </c>
      <c r="E392" s="129">
        <v>-75.7</v>
      </c>
      <c r="F392" s="129">
        <f>SUM(B392:E392)</f>
        <v>-243</v>
      </c>
    </row>
    <row r="393" spans="1:6" ht="13.5" customHeight="1">
      <c r="A393" s="126"/>
      <c r="B393" s="129"/>
      <c r="C393" s="129"/>
      <c r="D393" s="129"/>
      <c r="E393" s="129"/>
      <c r="F393" s="129"/>
    </row>
    <row r="394" spans="1:6" ht="13.5" customHeight="1">
      <c r="A394" s="93" t="s">
        <v>128</v>
      </c>
      <c r="B394" s="136"/>
      <c r="C394" s="136"/>
      <c r="D394" s="136"/>
      <c r="E394" s="136"/>
      <c r="F394" s="136"/>
    </row>
    <row r="395" spans="1:6" ht="13.5" customHeight="1">
      <c r="A395" s="140" t="s">
        <v>199</v>
      </c>
      <c r="B395" s="146">
        <v>223273000</v>
      </c>
      <c r="C395" s="146">
        <v>222324000</v>
      </c>
      <c r="D395" s="145">
        <v>223176000</v>
      </c>
      <c r="E395" s="145">
        <v>223440000</v>
      </c>
      <c r="F395" s="130">
        <f>E395</f>
        <v>223440000</v>
      </c>
    </row>
    <row r="396" spans="1:6" ht="13.5" customHeight="1">
      <c r="A396" s="126" t="s">
        <v>143</v>
      </c>
      <c r="B396" s="146">
        <v>226892000</v>
      </c>
      <c r="C396" s="146">
        <v>226919000</v>
      </c>
      <c r="D396" s="145">
        <v>228333000</v>
      </c>
      <c r="E396" s="145">
        <v>239674000</v>
      </c>
      <c r="F396" s="130">
        <v>231304000</v>
      </c>
    </row>
    <row r="397" spans="1:6" ht="13.5" customHeight="1">
      <c r="A397" s="126" t="s">
        <v>200</v>
      </c>
      <c r="B397" s="146">
        <v>4002000</v>
      </c>
      <c r="C397" s="146">
        <v>2000200</v>
      </c>
      <c r="D397" s="145">
        <v>3998600</v>
      </c>
      <c r="E397" s="145">
        <v>8122000</v>
      </c>
      <c r="F397" s="145">
        <f>SUM(B397:E397)</f>
        <v>18122800</v>
      </c>
    </row>
    <row r="398" spans="1:6" ht="13.5" customHeight="1">
      <c r="A398" s="126"/>
      <c r="B398" s="146"/>
      <c r="C398" s="146"/>
      <c r="D398" s="145"/>
      <c r="E398" s="145"/>
      <c r="F398" s="145"/>
    </row>
    <row r="399" spans="1:6" ht="13.5" customHeight="1">
      <c r="A399" s="93" t="s">
        <v>103</v>
      </c>
      <c r="B399" s="136"/>
      <c r="C399" s="136"/>
      <c r="D399" s="136"/>
      <c r="E399" s="136"/>
      <c r="F399" s="136"/>
    </row>
    <row r="400" spans="1:7" s="126" customFormat="1" ht="13.5" customHeight="1">
      <c r="A400" s="163" t="s">
        <v>111</v>
      </c>
      <c r="G400" s="148"/>
    </row>
    <row r="401" spans="1:6" ht="13.5" customHeight="1">
      <c r="A401" s="140" t="s">
        <v>163</v>
      </c>
      <c r="B401" s="145">
        <v>3299900</v>
      </c>
      <c r="C401" s="145">
        <v>3333200</v>
      </c>
      <c r="D401" s="145">
        <v>3381800</v>
      </c>
      <c r="E401" s="145">
        <v>3423300</v>
      </c>
      <c r="F401" s="130">
        <v>3423300</v>
      </c>
    </row>
    <row r="402" spans="1:6" ht="13.5" customHeight="1">
      <c r="A402" s="140" t="s">
        <v>112</v>
      </c>
      <c r="B402" s="145"/>
      <c r="C402" s="145"/>
      <c r="D402" s="145"/>
      <c r="E402" s="145"/>
      <c r="F402" s="130">
        <v>2368000</v>
      </c>
    </row>
    <row r="403" spans="1:6" ht="13.5" customHeight="1">
      <c r="A403" s="140" t="s">
        <v>113</v>
      </c>
      <c r="B403" s="145"/>
      <c r="C403" s="145"/>
      <c r="D403" s="145"/>
      <c r="E403" s="145"/>
      <c r="F403" s="130">
        <v>139000</v>
      </c>
    </row>
    <row r="404" spans="1:6" ht="13.5" customHeight="1">
      <c r="A404" s="140" t="s">
        <v>114</v>
      </c>
      <c r="B404" s="145"/>
      <c r="C404" s="145"/>
      <c r="D404" s="145"/>
      <c r="E404" s="145"/>
      <c r="F404" s="130">
        <v>190100</v>
      </c>
    </row>
    <row r="405" spans="1:6" ht="13.5" customHeight="1">
      <c r="A405" s="140" t="s">
        <v>115</v>
      </c>
      <c r="B405" s="145"/>
      <c r="C405" s="145"/>
      <c r="D405" s="145"/>
      <c r="E405" s="145"/>
      <c r="F405" s="130">
        <v>336300</v>
      </c>
    </row>
    <row r="406" spans="1:6" ht="13.5" customHeight="1">
      <c r="A406" s="140" t="s">
        <v>116</v>
      </c>
      <c r="B406" s="145"/>
      <c r="C406" s="145"/>
      <c r="D406" s="145"/>
      <c r="E406" s="145"/>
      <c r="F406" s="130">
        <v>109900</v>
      </c>
    </row>
    <row r="407" spans="2:6" ht="13.5" customHeight="1">
      <c r="B407" s="145"/>
      <c r="C407" s="145"/>
      <c r="D407" s="145"/>
      <c r="E407" s="145"/>
      <c r="F407" s="130"/>
    </row>
    <row r="408" spans="1:7" s="126" customFormat="1" ht="13.5" customHeight="1">
      <c r="A408" s="140" t="s">
        <v>117</v>
      </c>
      <c r="F408" s="130">
        <v>2430400</v>
      </c>
      <c r="G408" s="148"/>
    </row>
    <row r="409" spans="1:6" ht="13.5" customHeight="1">
      <c r="A409" s="148" t="s">
        <v>204</v>
      </c>
      <c r="B409" s="145"/>
      <c r="C409" s="145"/>
      <c r="D409" s="145"/>
      <c r="E409" s="145"/>
      <c r="F409" s="130">
        <v>386800</v>
      </c>
    </row>
    <row r="410" spans="2:6" ht="13.5" customHeight="1">
      <c r="B410" s="146"/>
      <c r="C410" s="146"/>
      <c r="D410" s="145"/>
      <c r="E410" s="145"/>
      <c r="F410" s="147"/>
    </row>
    <row r="411" spans="1:6" ht="76.5" customHeight="1">
      <c r="A411" s="423" t="s">
        <v>278</v>
      </c>
      <c r="B411" s="423"/>
      <c r="C411" s="423"/>
      <c r="D411" s="423"/>
      <c r="E411" s="423"/>
      <c r="F411" s="423"/>
    </row>
    <row r="412" spans="1:7" s="391" customFormat="1" ht="62.25" customHeight="1">
      <c r="A412" s="424" t="s">
        <v>205</v>
      </c>
      <c r="B412" s="424"/>
      <c r="C412" s="424"/>
      <c r="D412" s="424"/>
      <c r="E412" s="424"/>
      <c r="F412" s="424"/>
      <c r="G412" s="390"/>
    </row>
    <row r="413" spans="1:6" ht="81" customHeight="1">
      <c r="A413" s="423" t="s">
        <v>206</v>
      </c>
      <c r="B413" s="423"/>
      <c r="C413" s="423"/>
      <c r="D413" s="423"/>
      <c r="E413" s="423"/>
      <c r="F413" s="423"/>
    </row>
    <row r="414" spans="1:6" ht="12.75">
      <c r="A414" s="149"/>
      <c r="B414" s="149"/>
      <c r="C414" s="149"/>
      <c r="D414" s="149"/>
      <c r="E414" s="149"/>
      <c r="F414" s="149"/>
    </row>
    <row r="415" spans="2:6" ht="12.75">
      <c r="B415" s="150"/>
      <c r="C415" s="150"/>
      <c r="D415" s="150"/>
      <c r="E415" s="150"/>
      <c r="F415" s="150"/>
    </row>
    <row r="416" spans="1:6" ht="13.5" customHeight="1">
      <c r="A416" s="140" t="s">
        <v>104</v>
      </c>
      <c r="B416" s="144">
        <f>B344</f>
        <v>165.9</v>
      </c>
      <c r="C416" s="144">
        <f>C344</f>
        <v>161.7</v>
      </c>
      <c r="D416" s="144">
        <f>D344</f>
        <v>169.3</v>
      </c>
      <c r="E416" s="144">
        <f>E344</f>
        <v>200.3</v>
      </c>
      <c r="F416" s="144">
        <v>697.3</v>
      </c>
    </row>
    <row r="417" spans="1:8" ht="13.5" customHeight="1">
      <c r="A417" s="140" t="s">
        <v>133</v>
      </c>
      <c r="B417" s="164">
        <v>0</v>
      </c>
      <c r="C417" s="164">
        <v>0</v>
      </c>
      <c r="D417" s="164">
        <v>0</v>
      </c>
      <c r="E417" s="164">
        <v>-3.2</v>
      </c>
      <c r="F417" s="164">
        <v>-3.2</v>
      </c>
      <c r="H417" s="128"/>
    </row>
    <row r="418" spans="1:8" ht="13.5" customHeight="1">
      <c r="A418" s="140" t="s">
        <v>144</v>
      </c>
      <c r="B418" s="144">
        <f>SUM(B416:B417)</f>
        <v>165.9</v>
      </c>
      <c r="C418" s="144">
        <f>SUM(C416:C417)</f>
        <v>161.7</v>
      </c>
      <c r="D418" s="144">
        <f>SUM(D416:D417)</f>
        <v>169.3</v>
      </c>
      <c r="E418" s="144">
        <f>SUM(E416:E417)</f>
        <v>197.10000000000002</v>
      </c>
      <c r="F418" s="144">
        <f>SUM(F416:F417)</f>
        <v>694.0999999999999</v>
      </c>
      <c r="H418" s="141"/>
    </row>
    <row r="419" spans="2:8" ht="13.5" customHeight="1">
      <c r="B419" s="146"/>
      <c r="C419" s="146"/>
      <c r="D419" s="146"/>
      <c r="E419" s="146"/>
      <c r="F419" s="146"/>
      <c r="H419" s="143"/>
    </row>
    <row r="420" spans="1:8" ht="13.5" customHeight="1">
      <c r="A420" s="140" t="s">
        <v>105</v>
      </c>
      <c r="B420" s="155">
        <f>B345</f>
        <v>0.03</v>
      </c>
      <c r="C420" s="155">
        <f>C345</f>
        <v>0.07</v>
      </c>
      <c r="D420" s="155">
        <f>D345</f>
        <v>0.12</v>
      </c>
      <c r="E420" s="155">
        <f>E345</f>
        <v>0.2</v>
      </c>
      <c r="F420" s="155">
        <f>F345</f>
        <v>0.11</v>
      </c>
      <c r="H420" s="141"/>
    </row>
    <row r="421" spans="1:6" ht="13.5" customHeight="1">
      <c r="A421" s="140" t="s">
        <v>133</v>
      </c>
      <c r="B421" s="165">
        <v>0</v>
      </c>
      <c r="C421" s="165">
        <v>0</v>
      </c>
      <c r="D421" s="165">
        <v>0</v>
      </c>
      <c r="E421" s="165">
        <v>0.01</v>
      </c>
      <c r="F421" s="165">
        <v>0</v>
      </c>
    </row>
    <row r="422" spans="1:6" ht="13.5" customHeight="1">
      <c r="A422" s="140" t="s">
        <v>145</v>
      </c>
      <c r="B422" s="127">
        <f>SUM(B420:B421)</f>
        <v>0.03</v>
      </c>
      <c r="C422" s="127">
        <f>SUM(C420:C421)</f>
        <v>0.07</v>
      </c>
      <c r="D422" s="127">
        <f>SUM(D420:D421)</f>
        <v>0.12</v>
      </c>
      <c r="E422" s="127">
        <f>SUM(E420:E421)</f>
        <v>0.21000000000000002</v>
      </c>
      <c r="F422" s="127">
        <v>0.11</v>
      </c>
    </row>
    <row r="423" spans="2:6" ht="13.5" customHeight="1">
      <c r="B423" s="127"/>
      <c r="C423" s="127"/>
      <c r="D423" s="127"/>
      <c r="E423" s="127"/>
      <c r="F423" s="127"/>
    </row>
    <row r="424" spans="1:6" ht="13.5" customHeight="1">
      <c r="A424" s="140" t="s">
        <v>106</v>
      </c>
      <c r="B424" s="129">
        <f>B346</f>
        <v>7.5</v>
      </c>
      <c r="C424" s="129">
        <f>C346</f>
        <v>32.6</v>
      </c>
      <c r="D424" s="129">
        <f>D346</f>
        <v>22.6</v>
      </c>
      <c r="E424" s="129">
        <f>E346</f>
        <v>57.6</v>
      </c>
      <c r="F424" s="129">
        <f>SUM(B424:E424)</f>
        <v>120.30000000000001</v>
      </c>
    </row>
    <row r="425" spans="1:6" ht="13.5" customHeight="1">
      <c r="A425" s="140" t="s">
        <v>132</v>
      </c>
      <c r="B425" s="151">
        <v>0</v>
      </c>
      <c r="C425" s="151">
        <v>0</v>
      </c>
      <c r="D425" s="151">
        <v>0</v>
      </c>
      <c r="E425" s="151">
        <v>3.2</v>
      </c>
      <c r="F425" s="157">
        <v>3.2</v>
      </c>
    </row>
    <row r="426" spans="1:6" ht="13.5" customHeight="1">
      <c r="A426" s="140" t="s">
        <v>107</v>
      </c>
      <c r="B426" s="151">
        <v>0</v>
      </c>
      <c r="C426" s="151">
        <v>-19.7</v>
      </c>
      <c r="D426" s="151">
        <v>0</v>
      </c>
      <c r="E426" s="151">
        <v>-7</v>
      </c>
      <c r="F426" s="157">
        <f>SUM(B426:E426)</f>
        <v>-26.7</v>
      </c>
    </row>
    <row r="427" spans="1:6" ht="13.5" customHeight="1">
      <c r="A427" s="140" t="s">
        <v>118</v>
      </c>
      <c r="B427" s="153">
        <v>0</v>
      </c>
      <c r="C427" s="153">
        <v>0</v>
      </c>
      <c r="D427" s="153">
        <v>0</v>
      </c>
      <c r="E427" s="153">
        <v>-0.8</v>
      </c>
      <c r="F427" s="153">
        <f>SUM(B427:E427)</f>
        <v>-0.8</v>
      </c>
    </row>
    <row r="428" spans="1:6" ht="13.5" customHeight="1">
      <c r="A428" s="140" t="s">
        <v>146</v>
      </c>
      <c r="B428" s="144">
        <f>SUM(B424:B427)</f>
        <v>7.5</v>
      </c>
      <c r="C428" s="144">
        <f>SUM(C424:C427)</f>
        <v>12.900000000000002</v>
      </c>
      <c r="D428" s="144">
        <f>SUM(D424:D427)</f>
        <v>22.6</v>
      </c>
      <c r="E428" s="144">
        <f>SUM(E424:E427)</f>
        <v>53.00000000000001</v>
      </c>
      <c r="F428" s="144">
        <f>SUM(F424:F427)</f>
        <v>96.00000000000001</v>
      </c>
    </row>
    <row r="429" spans="2:6" ht="13.5" customHeight="1">
      <c r="B429" s="144"/>
      <c r="C429" s="144"/>
      <c r="D429" s="144"/>
      <c r="E429" s="144"/>
      <c r="F429" s="144"/>
    </row>
    <row r="430" spans="1:6" ht="12.75">
      <c r="A430" s="126" t="s">
        <v>194</v>
      </c>
      <c r="B430" s="172">
        <v>0.03</v>
      </c>
      <c r="C430" s="172">
        <v>0.14</v>
      </c>
      <c r="D430" s="172">
        <v>0.1</v>
      </c>
      <c r="E430" s="172">
        <v>0.24</v>
      </c>
      <c r="F430" s="172">
        <v>0.52</v>
      </c>
    </row>
    <row r="431" spans="1:6" ht="12.75">
      <c r="A431" s="126" t="s">
        <v>132</v>
      </c>
      <c r="B431" s="156">
        <v>0</v>
      </c>
      <c r="C431" s="156">
        <v>0</v>
      </c>
      <c r="D431" s="156">
        <v>0</v>
      </c>
      <c r="E431" s="156">
        <v>0.01</v>
      </c>
      <c r="F431" s="156">
        <v>0.02</v>
      </c>
    </row>
    <row r="432" spans="1:6" ht="12.75">
      <c r="A432" s="126" t="s">
        <v>107</v>
      </c>
      <c r="B432" s="156">
        <v>0</v>
      </c>
      <c r="C432" s="156">
        <v>-0.08</v>
      </c>
      <c r="D432" s="156">
        <v>0</v>
      </c>
      <c r="E432" s="156">
        <v>-0.03</v>
      </c>
      <c r="F432" s="156">
        <v>-0.12</v>
      </c>
    </row>
    <row r="433" spans="1:6" ht="12.75">
      <c r="A433" s="126" t="s">
        <v>118</v>
      </c>
      <c r="B433" s="158">
        <v>0</v>
      </c>
      <c r="C433" s="158">
        <v>0</v>
      </c>
      <c r="D433" s="158">
        <v>0</v>
      </c>
      <c r="E433" s="158">
        <v>0</v>
      </c>
      <c r="F433" s="158">
        <v>0</v>
      </c>
    </row>
    <row r="434" spans="1:6" ht="12.75">
      <c r="A434" s="126" t="s">
        <v>195</v>
      </c>
      <c r="B434" s="172">
        <v>0.03</v>
      </c>
      <c r="C434" s="172">
        <v>0.06</v>
      </c>
      <c r="D434" s="172">
        <v>0.1</v>
      </c>
      <c r="E434" s="172">
        <v>0.22</v>
      </c>
      <c r="F434" s="172">
        <v>0.42</v>
      </c>
    </row>
    <row r="435" spans="1:6" ht="12.75">
      <c r="A435" s="126"/>
      <c r="B435" s="142"/>
      <c r="C435" s="142"/>
      <c r="D435" s="142"/>
      <c r="E435" s="142"/>
      <c r="F435" s="142"/>
    </row>
    <row r="436" spans="1:6" ht="13.5" customHeight="1">
      <c r="A436" s="126" t="s">
        <v>126</v>
      </c>
      <c r="B436" s="126"/>
      <c r="C436" s="126"/>
      <c r="D436" s="126"/>
      <c r="E436" s="126"/>
      <c r="F436" s="126"/>
    </row>
    <row r="437" spans="1:6" ht="13.5" customHeight="1">
      <c r="A437" s="126" t="s">
        <v>127</v>
      </c>
      <c r="B437" s="126"/>
      <c r="C437" s="126"/>
      <c r="D437" s="126"/>
      <c r="E437" s="126"/>
      <c r="F437" s="126"/>
    </row>
    <row r="438" spans="2:6" ht="12.75">
      <c r="B438" s="150"/>
      <c r="C438" s="150"/>
      <c r="D438" s="150"/>
      <c r="E438" s="150"/>
      <c r="F438" s="150"/>
    </row>
    <row r="439" spans="1:6" ht="12.75">
      <c r="A439" s="167"/>
      <c r="B439" s="150"/>
      <c r="C439" s="173"/>
      <c r="D439" s="150"/>
      <c r="E439" s="150"/>
      <c r="F439" s="150"/>
    </row>
    <row r="440" spans="1:6" ht="13.5" customHeight="1">
      <c r="A440" s="179" t="s">
        <v>119</v>
      </c>
      <c r="B440" s="180" t="s">
        <v>77</v>
      </c>
      <c r="C440" s="180" t="s">
        <v>78</v>
      </c>
      <c r="D440" s="180" t="s">
        <v>79</v>
      </c>
      <c r="E440" s="180" t="s">
        <v>80</v>
      </c>
      <c r="F440" s="180" t="s">
        <v>120</v>
      </c>
    </row>
    <row r="441" spans="1:7" ht="13.5" customHeight="1">
      <c r="A441" s="93" t="s">
        <v>81</v>
      </c>
      <c r="B441" s="136"/>
      <c r="C441" s="136"/>
      <c r="D441" s="136"/>
      <c r="E441" s="136"/>
      <c r="F441" s="136"/>
      <c r="G441" s="174"/>
    </row>
    <row r="442" spans="1:6" ht="13.5" customHeight="1">
      <c r="A442" s="140" t="s">
        <v>68</v>
      </c>
      <c r="B442" s="129">
        <f>B443+B444</f>
        <v>229.29999999999998</v>
      </c>
      <c r="C442" s="129">
        <f>C443+C444</f>
        <v>211.4</v>
      </c>
      <c r="D442" s="129">
        <f>D443+D444</f>
        <v>188.70000000000002</v>
      </c>
      <c r="E442" s="129">
        <f>E443+E444</f>
        <v>195.5</v>
      </c>
      <c r="F442" s="129">
        <f>F443+F444</f>
        <v>824.9</v>
      </c>
    </row>
    <row r="443" spans="1:7" s="126" customFormat="1" ht="13.5" customHeight="1">
      <c r="A443" s="126" t="s">
        <v>82</v>
      </c>
      <c r="B443" s="129">
        <v>213.7</v>
      </c>
      <c r="C443" s="129">
        <v>193.3</v>
      </c>
      <c r="D443" s="129">
        <v>168.3</v>
      </c>
      <c r="E443" s="129">
        <v>173.7</v>
      </c>
      <c r="F443" s="129">
        <f>SUM(B443:E443)</f>
        <v>749</v>
      </c>
      <c r="G443" s="175"/>
    </row>
    <row r="444" spans="1:7" s="126" customFormat="1" ht="13.5" customHeight="1">
      <c r="A444" s="126" t="s">
        <v>83</v>
      </c>
      <c r="B444" s="125">
        <v>15.6</v>
      </c>
      <c r="C444" s="125">
        <v>18.1</v>
      </c>
      <c r="D444" s="125">
        <v>20.4</v>
      </c>
      <c r="E444" s="125">
        <v>21.8</v>
      </c>
      <c r="F444" s="125">
        <f>SUM(B444:E444)</f>
        <v>75.9</v>
      </c>
      <c r="G444" s="175"/>
    </row>
    <row r="445" spans="2:6" ht="13.5" customHeight="1">
      <c r="B445" s="129"/>
      <c r="C445" s="129"/>
      <c r="D445" s="129"/>
      <c r="E445" s="129"/>
      <c r="F445" s="129"/>
    </row>
    <row r="446" spans="1:6" ht="13.5" customHeight="1">
      <c r="A446" s="140" t="s">
        <v>171</v>
      </c>
      <c r="B446" s="127">
        <v>0.82</v>
      </c>
      <c r="C446" s="127">
        <v>0.83</v>
      </c>
      <c r="D446" s="127">
        <v>0.82</v>
      </c>
      <c r="E446" s="127">
        <v>0.82</v>
      </c>
      <c r="F446" s="127">
        <v>0.82</v>
      </c>
    </row>
    <row r="447" spans="2:6" ht="13.5" customHeight="1">
      <c r="B447" s="127"/>
      <c r="C447" s="127"/>
      <c r="D447" s="127"/>
      <c r="E447" s="127"/>
      <c r="F447" s="127"/>
    </row>
    <row r="448" spans="1:6" ht="13.5" customHeight="1">
      <c r="A448" s="140" t="s">
        <v>84</v>
      </c>
      <c r="B448" s="129">
        <v>165.9</v>
      </c>
      <c r="C448" s="129">
        <v>165.4</v>
      </c>
      <c r="D448" s="125">
        <v>163.4</v>
      </c>
      <c r="E448" s="129">
        <v>159.5</v>
      </c>
      <c r="F448" s="129">
        <f>SUM(B448:E448)</f>
        <v>654.2</v>
      </c>
    </row>
    <row r="449" spans="1:6" ht="13.5" customHeight="1">
      <c r="A449" s="140" t="s">
        <v>121</v>
      </c>
      <c r="B449" s="127">
        <v>0.09</v>
      </c>
      <c r="C449" s="127">
        <v>0.05</v>
      </c>
      <c r="D449" s="176">
        <v>-0.04</v>
      </c>
      <c r="E449" s="127">
        <v>0.01</v>
      </c>
      <c r="F449" s="127">
        <v>0.03</v>
      </c>
    </row>
    <row r="450" spans="1:6" ht="13.5" customHeight="1">
      <c r="A450" s="140" t="s">
        <v>122</v>
      </c>
      <c r="B450" s="129">
        <v>17.6</v>
      </c>
      <c r="C450" s="129">
        <v>11.8</v>
      </c>
      <c r="D450" s="125">
        <v>-3.9</v>
      </c>
      <c r="E450" s="129">
        <v>6.4</v>
      </c>
      <c r="F450" s="129">
        <f>SUM(B450:E450)</f>
        <v>31.900000000000006</v>
      </c>
    </row>
    <row r="451" spans="1:6" ht="13.5" customHeight="1">
      <c r="A451" s="126" t="s">
        <v>192</v>
      </c>
      <c r="B451" s="142">
        <v>0.07</v>
      </c>
      <c r="C451" s="142">
        <v>0.05</v>
      </c>
      <c r="D451" s="142">
        <v>-0.02</v>
      </c>
      <c r="E451" s="142">
        <v>0.03</v>
      </c>
      <c r="F451" s="142">
        <v>0.14</v>
      </c>
    </row>
    <row r="452" spans="1:6" ht="13.5" customHeight="1">
      <c r="A452" s="126"/>
      <c r="B452" s="142"/>
      <c r="C452" s="142"/>
      <c r="D452" s="177"/>
      <c r="E452" s="142"/>
      <c r="F452" s="142"/>
    </row>
    <row r="453" spans="1:7" ht="13.5" customHeight="1">
      <c r="A453" s="126" t="s">
        <v>140</v>
      </c>
      <c r="B453" s="129">
        <f>B522</f>
        <v>164.4</v>
      </c>
      <c r="C453" s="129">
        <f>C522</f>
        <v>161.70000000000002</v>
      </c>
      <c r="D453" s="129">
        <f>D522</f>
        <v>150.1</v>
      </c>
      <c r="E453" s="129">
        <f>E522</f>
        <v>152.1</v>
      </c>
      <c r="F453" s="129">
        <f>SUM(B453:E453)</f>
        <v>628.3000000000001</v>
      </c>
      <c r="G453" s="178"/>
    </row>
    <row r="454" spans="1:6" ht="13.5" customHeight="1">
      <c r="A454" s="126" t="s">
        <v>141</v>
      </c>
      <c r="B454" s="127">
        <f>B526</f>
        <v>0.09999999999999999</v>
      </c>
      <c r="C454" s="127">
        <f>C526</f>
        <v>0.07</v>
      </c>
      <c r="D454" s="127">
        <f>D526</f>
        <v>0.030000000000000006</v>
      </c>
      <c r="E454" s="127">
        <f>E526</f>
        <v>0.04</v>
      </c>
      <c r="F454" s="127">
        <f>F526</f>
        <v>0.06</v>
      </c>
    </row>
    <row r="455" spans="1:6" ht="13.5" customHeight="1">
      <c r="A455" s="126" t="s">
        <v>142</v>
      </c>
      <c r="B455" s="129">
        <f>B532</f>
        <v>18.700000000000003</v>
      </c>
      <c r="C455" s="129">
        <f>C532</f>
        <v>14.4</v>
      </c>
      <c r="D455" s="129">
        <f>D532</f>
        <v>5.800000000000001</v>
      </c>
      <c r="E455" s="129">
        <f>E532</f>
        <v>8</v>
      </c>
      <c r="F455" s="129">
        <f>SUM(B455:E455)</f>
        <v>46.900000000000006</v>
      </c>
    </row>
    <row r="456" spans="1:6" ht="13.5" customHeight="1">
      <c r="A456" s="126" t="s">
        <v>193</v>
      </c>
      <c r="B456" s="142">
        <v>0.08</v>
      </c>
      <c r="C456" s="142">
        <v>0.06</v>
      </c>
      <c r="D456" s="142">
        <v>0.03</v>
      </c>
      <c r="E456" s="142">
        <v>0.03</v>
      </c>
      <c r="F456" s="142">
        <v>0.2</v>
      </c>
    </row>
    <row r="457" spans="2:6" ht="13.5" customHeight="1">
      <c r="B457" s="142"/>
      <c r="C457" s="142"/>
      <c r="D457" s="142"/>
      <c r="E457" s="142"/>
      <c r="F457" s="142"/>
    </row>
    <row r="458" spans="1:6" ht="13.5" customHeight="1">
      <c r="A458" s="140" t="s">
        <v>87</v>
      </c>
      <c r="B458" s="129">
        <v>423</v>
      </c>
      <c r="C458" s="129">
        <v>406.7</v>
      </c>
      <c r="D458" s="129">
        <v>395.2</v>
      </c>
      <c r="E458" s="129">
        <v>411</v>
      </c>
      <c r="F458" s="129">
        <v>411</v>
      </c>
    </row>
    <row r="459" spans="1:6" ht="13.5" customHeight="1">
      <c r="A459" s="140" t="s">
        <v>88</v>
      </c>
      <c r="B459" s="126">
        <v>50</v>
      </c>
      <c r="C459" s="126">
        <v>56</v>
      </c>
      <c r="D459" s="126">
        <v>62</v>
      </c>
      <c r="E459" s="126">
        <v>62</v>
      </c>
      <c r="F459" s="145">
        <v>62</v>
      </c>
    </row>
    <row r="460" spans="1:6" ht="13.5" customHeight="1">
      <c r="A460" s="140" t="s">
        <v>89</v>
      </c>
      <c r="B460" s="129">
        <v>9.9</v>
      </c>
      <c r="C460" s="129">
        <v>12.7</v>
      </c>
      <c r="D460" s="129">
        <v>6.4</v>
      </c>
      <c r="E460" s="129">
        <v>7.3</v>
      </c>
      <c r="F460" s="129">
        <f>SUM(B460:E460)</f>
        <v>36.3</v>
      </c>
    </row>
    <row r="461" spans="1:6" ht="13.5" customHeight="1">
      <c r="A461" s="140" t="s">
        <v>90</v>
      </c>
      <c r="B461" s="129">
        <v>15.2</v>
      </c>
      <c r="C461" s="129">
        <v>22</v>
      </c>
      <c r="D461" s="129">
        <v>5.9</v>
      </c>
      <c r="E461" s="129">
        <v>43.1</v>
      </c>
      <c r="F461" s="129">
        <f>SUM(B461:E461)</f>
        <v>86.2</v>
      </c>
    </row>
    <row r="462" spans="1:6" ht="13.5" customHeight="1">
      <c r="A462" s="140" t="s">
        <v>91</v>
      </c>
      <c r="B462" s="129">
        <v>12.6</v>
      </c>
      <c r="C462" s="129">
        <v>12.1</v>
      </c>
      <c r="D462" s="129">
        <v>12</v>
      </c>
      <c r="E462" s="129">
        <v>12.1</v>
      </c>
      <c r="F462" s="129">
        <f>SUM(B462:E462)</f>
        <v>48.800000000000004</v>
      </c>
    </row>
    <row r="463" spans="2:6" ht="13.5" customHeight="1">
      <c r="B463" s="126"/>
      <c r="C463" s="126"/>
      <c r="D463" s="126"/>
      <c r="E463" s="126"/>
      <c r="F463" s="126"/>
    </row>
    <row r="464" spans="1:6" ht="13.5" customHeight="1">
      <c r="A464" s="93" t="s">
        <v>92</v>
      </c>
      <c r="B464" s="136"/>
      <c r="C464" s="136"/>
      <c r="D464" s="136"/>
      <c r="E464" s="136"/>
      <c r="F464" s="136"/>
    </row>
    <row r="465" spans="1:6" ht="13.5" customHeight="1">
      <c r="A465" s="140" t="s">
        <v>93</v>
      </c>
      <c r="B465" s="129">
        <v>106.8</v>
      </c>
      <c r="C465" s="129">
        <v>92.7</v>
      </c>
      <c r="D465" s="129">
        <v>87.4</v>
      </c>
      <c r="E465" s="129">
        <v>87.3</v>
      </c>
      <c r="F465" s="129">
        <f>SUM(B465:E465)</f>
        <v>374.2</v>
      </c>
    </row>
    <row r="466" spans="1:6" ht="13.5" customHeight="1">
      <c r="A466" s="140" t="s">
        <v>94</v>
      </c>
      <c r="B466" s="129">
        <v>71.8</v>
      </c>
      <c r="C466" s="129">
        <v>66.2</v>
      </c>
      <c r="D466" s="129">
        <v>58.2</v>
      </c>
      <c r="E466" s="129">
        <v>67.2</v>
      </c>
      <c r="F466" s="129">
        <f>SUM(B466:E466)</f>
        <v>263.4</v>
      </c>
    </row>
    <row r="467" spans="1:6" ht="13.5" customHeight="1">
      <c r="A467" s="140" t="s">
        <v>95</v>
      </c>
      <c r="B467" s="129">
        <v>50.7</v>
      </c>
      <c r="C467" s="129">
        <v>52.5</v>
      </c>
      <c r="D467" s="129">
        <v>43.1</v>
      </c>
      <c r="E467" s="129">
        <v>41</v>
      </c>
      <c r="F467" s="129">
        <f>SUM(B467:E467)</f>
        <v>187.3</v>
      </c>
    </row>
    <row r="468" spans="2:6" ht="13.5" customHeight="1">
      <c r="B468" s="126"/>
      <c r="C468" s="126"/>
      <c r="D468" s="126"/>
      <c r="E468" s="126"/>
      <c r="F468" s="126"/>
    </row>
    <row r="469" spans="1:6" ht="13.5" customHeight="1">
      <c r="A469" s="93" t="s">
        <v>130</v>
      </c>
      <c r="B469" s="136"/>
      <c r="C469" s="136"/>
      <c r="D469" s="136"/>
      <c r="E469" s="136"/>
      <c r="F469" s="136"/>
    </row>
    <row r="470" spans="1:7" s="126" customFormat="1" ht="13.5" customHeight="1">
      <c r="A470" s="126" t="s">
        <v>96</v>
      </c>
      <c r="B470" s="129">
        <f>SUM(B471:B474)</f>
        <v>193.00000000000003</v>
      </c>
      <c r="C470" s="129">
        <f>SUM(C471:C474)</f>
        <v>177.7</v>
      </c>
      <c r="D470" s="129">
        <f>SUM(D471:D474)</f>
        <v>158</v>
      </c>
      <c r="E470" s="129">
        <f>SUM(E471:E474)</f>
        <v>165.7</v>
      </c>
      <c r="F470" s="129">
        <f>SUM(F471:F474)</f>
        <v>694.4</v>
      </c>
      <c r="G470" s="263"/>
    </row>
    <row r="471" spans="1:7" s="126" customFormat="1" ht="13.5" customHeight="1">
      <c r="A471" s="126" t="s">
        <v>137</v>
      </c>
      <c r="B471" s="129">
        <v>110.3</v>
      </c>
      <c r="C471" s="129">
        <v>101.8</v>
      </c>
      <c r="D471" s="129">
        <v>91.5</v>
      </c>
      <c r="E471" s="129">
        <v>93.1</v>
      </c>
      <c r="F471" s="129">
        <f>SUM(B471:E471)</f>
        <v>396.70000000000005</v>
      </c>
      <c r="G471" s="148"/>
    </row>
    <row r="472" spans="1:6" ht="13.5" customHeight="1">
      <c r="A472" s="126" t="s">
        <v>97</v>
      </c>
      <c r="B472" s="129">
        <v>34</v>
      </c>
      <c r="C472" s="129">
        <v>34</v>
      </c>
      <c r="D472" s="129">
        <v>25.2</v>
      </c>
      <c r="E472" s="129">
        <v>27.6</v>
      </c>
      <c r="F472" s="129">
        <f>SUM(B472:E472)</f>
        <v>120.80000000000001</v>
      </c>
    </row>
    <row r="473" spans="1:7" s="126" customFormat="1" ht="13.5" customHeight="1">
      <c r="A473" s="126" t="s">
        <v>136</v>
      </c>
      <c r="B473" s="129">
        <v>21.9</v>
      </c>
      <c r="C473" s="129">
        <v>16.2</v>
      </c>
      <c r="D473" s="129">
        <v>17.2</v>
      </c>
      <c r="E473" s="129">
        <v>18.6</v>
      </c>
      <c r="F473" s="129">
        <f>SUM(B473:E473)</f>
        <v>73.9</v>
      </c>
      <c r="G473" s="148"/>
    </row>
    <row r="474" spans="1:7" s="126" customFormat="1" ht="13.5" customHeight="1">
      <c r="A474" s="126" t="s">
        <v>98</v>
      </c>
      <c r="B474" s="129">
        <v>26.8</v>
      </c>
      <c r="C474" s="129">
        <v>25.7</v>
      </c>
      <c r="D474" s="129">
        <v>24.1</v>
      </c>
      <c r="E474" s="129">
        <v>26.4</v>
      </c>
      <c r="F474" s="129">
        <f>SUM(B474:E474)</f>
        <v>103</v>
      </c>
      <c r="G474" s="148"/>
    </row>
    <row r="475" spans="1:7" s="126" customFormat="1" ht="13.5" customHeight="1">
      <c r="A475" s="140"/>
      <c r="B475" s="129"/>
      <c r="C475" s="129"/>
      <c r="D475" s="129"/>
      <c r="E475" s="129"/>
      <c r="F475" s="170"/>
      <c r="G475" s="148"/>
    </row>
    <row r="476" spans="1:7" s="126" customFormat="1" ht="13.5" customHeight="1">
      <c r="A476" s="126" t="s">
        <v>134</v>
      </c>
      <c r="B476" s="129">
        <v>35.4</v>
      </c>
      <c r="C476" s="129">
        <v>32.8</v>
      </c>
      <c r="D476" s="129">
        <v>30.5</v>
      </c>
      <c r="E476" s="129">
        <v>29.8</v>
      </c>
      <c r="F476" s="129">
        <f>SUM(B476:E476)</f>
        <v>128.5</v>
      </c>
      <c r="G476" s="148"/>
    </row>
    <row r="477" spans="2:6" ht="13.5" customHeight="1">
      <c r="B477" s="218"/>
      <c r="C477" s="218"/>
      <c r="D477" s="218"/>
      <c r="E477" s="126"/>
      <c r="F477" s="126"/>
    </row>
    <row r="478" spans="1:6" ht="13.5" customHeight="1">
      <c r="A478" s="93" t="s">
        <v>168</v>
      </c>
      <c r="B478" s="136"/>
      <c r="C478" s="136"/>
      <c r="D478" s="136"/>
      <c r="E478" s="136"/>
      <c r="F478" s="136"/>
    </row>
    <row r="479" spans="1:7" s="126" customFormat="1" ht="13.5" customHeight="1">
      <c r="A479" s="126" t="s">
        <v>208</v>
      </c>
      <c r="B479" s="127">
        <v>0.44</v>
      </c>
      <c r="C479" s="127">
        <v>0.44</v>
      </c>
      <c r="D479" s="127">
        <v>0.44</v>
      </c>
      <c r="E479" s="127">
        <v>0.42</v>
      </c>
      <c r="F479" s="127">
        <v>0.43</v>
      </c>
      <c r="G479" s="148"/>
    </row>
    <row r="480" spans="1:7" s="126" customFormat="1" ht="13.5" customHeight="1">
      <c r="A480" s="126" t="s">
        <v>209</v>
      </c>
      <c r="B480" s="127">
        <v>0.12</v>
      </c>
      <c r="C480" s="127">
        <v>0.12</v>
      </c>
      <c r="D480" s="127">
        <v>0.11</v>
      </c>
      <c r="E480" s="127">
        <v>0.11</v>
      </c>
      <c r="F480" s="127">
        <v>0.11</v>
      </c>
      <c r="G480" s="148"/>
    </row>
    <row r="481" spans="1:7" s="126" customFormat="1" ht="13.5" customHeight="1">
      <c r="A481" s="126" t="s">
        <v>210</v>
      </c>
      <c r="B481" s="127">
        <v>0.1</v>
      </c>
      <c r="C481" s="127">
        <v>0.13</v>
      </c>
      <c r="D481" s="127">
        <v>0.12</v>
      </c>
      <c r="E481" s="127">
        <v>0.12</v>
      </c>
      <c r="F481" s="127">
        <v>0.12</v>
      </c>
      <c r="G481" s="148"/>
    </row>
    <row r="482" spans="1:7" s="126" customFormat="1" ht="13.5" customHeight="1">
      <c r="A482" s="126" t="s">
        <v>110</v>
      </c>
      <c r="B482" s="129">
        <v>38.3</v>
      </c>
      <c r="C482" s="129">
        <v>26.5</v>
      </c>
      <c r="D482" s="129">
        <v>21</v>
      </c>
      <c r="E482" s="129">
        <v>38.2</v>
      </c>
      <c r="F482" s="129">
        <f>SUM(B482:E482)</f>
        <v>124</v>
      </c>
      <c r="G482" s="148"/>
    </row>
    <row r="483" spans="2:7" s="126" customFormat="1" ht="13.5" customHeight="1">
      <c r="B483" s="129"/>
      <c r="C483" s="129"/>
      <c r="D483" s="129"/>
      <c r="E483" s="129"/>
      <c r="F483" s="129"/>
      <c r="G483" s="148"/>
    </row>
    <row r="484" spans="1:6" ht="13.5" customHeight="1">
      <c r="A484" s="93" t="s">
        <v>99</v>
      </c>
      <c r="B484" s="136"/>
      <c r="C484" s="136"/>
      <c r="D484" s="136"/>
      <c r="E484" s="136"/>
      <c r="F484" s="136"/>
    </row>
    <row r="485" spans="1:7" s="126" customFormat="1" ht="13.5" customHeight="1">
      <c r="A485" s="126" t="s">
        <v>100</v>
      </c>
      <c r="B485" s="129">
        <v>36.1</v>
      </c>
      <c r="C485" s="129">
        <v>43.8</v>
      </c>
      <c r="D485" s="129">
        <v>44.7</v>
      </c>
      <c r="E485" s="129">
        <v>56.7</v>
      </c>
      <c r="F485" s="129">
        <v>56.7</v>
      </c>
      <c r="G485" s="148"/>
    </row>
    <row r="486" spans="2:7" s="126" customFormat="1" ht="13.5" customHeight="1">
      <c r="B486" s="129"/>
      <c r="C486" s="129"/>
      <c r="D486" s="129"/>
      <c r="E486" s="129"/>
      <c r="F486" s="129"/>
      <c r="G486" s="148"/>
    </row>
    <row r="487" spans="1:6" ht="13.5" customHeight="1">
      <c r="A487" s="93" t="s">
        <v>157</v>
      </c>
      <c r="B487" s="136"/>
      <c r="C487" s="136"/>
      <c r="D487" s="136"/>
      <c r="E487" s="136"/>
      <c r="F487" s="136"/>
    </row>
    <row r="488" spans="1:6" ht="13.5" customHeight="1">
      <c r="A488" s="93" t="s">
        <v>158</v>
      </c>
      <c r="B488" s="136"/>
      <c r="C488" s="136"/>
      <c r="D488" s="136"/>
      <c r="E488" s="136"/>
      <c r="F488" s="136"/>
    </row>
    <row r="489" spans="1:6" ht="13.5" customHeight="1">
      <c r="A489" s="126" t="s">
        <v>159</v>
      </c>
      <c r="B489" s="129">
        <v>-4.6</v>
      </c>
      <c r="C489" s="129">
        <v>5</v>
      </c>
      <c r="D489" s="129">
        <v>4.3</v>
      </c>
      <c r="E489" s="129">
        <v>9.3</v>
      </c>
      <c r="F489" s="129">
        <f>SUM(B489:E489)</f>
        <v>14</v>
      </c>
    </row>
    <row r="490" spans="1:6" ht="13.5" customHeight="1">
      <c r="A490" s="126" t="s">
        <v>160</v>
      </c>
      <c r="B490" s="129">
        <v>1.4</v>
      </c>
      <c r="C490" s="129">
        <v>-2.6</v>
      </c>
      <c r="D490" s="129">
        <v>-3.6</v>
      </c>
      <c r="E490" s="129">
        <v>-4.3</v>
      </c>
      <c r="F490" s="129">
        <f>SUM(B490:E490)</f>
        <v>-9.100000000000001</v>
      </c>
    </row>
    <row r="491" spans="1:6" ht="13.5" customHeight="1">
      <c r="A491" s="126" t="s">
        <v>161</v>
      </c>
      <c r="B491" s="129">
        <v>-3.2</v>
      </c>
      <c r="C491" s="129">
        <v>2.4</v>
      </c>
      <c r="D491" s="129">
        <v>0.7</v>
      </c>
      <c r="E491" s="129">
        <v>5</v>
      </c>
      <c r="F491" s="129">
        <f>SUM(B491:E491)</f>
        <v>4.8999999999999995</v>
      </c>
    </row>
    <row r="492" spans="2:7" s="126" customFormat="1" ht="13.5" customHeight="1">
      <c r="B492" s="129"/>
      <c r="C492" s="129"/>
      <c r="D492" s="129"/>
      <c r="E492" s="129"/>
      <c r="F492" s="129"/>
      <c r="G492" s="148"/>
    </row>
    <row r="493" spans="1:6" ht="13.5" customHeight="1">
      <c r="A493" s="93" t="s">
        <v>131</v>
      </c>
      <c r="B493" s="136"/>
      <c r="C493" s="136"/>
      <c r="D493" s="136"/>
      <c r="E493" s="136"/>
      <c r="F493" s="136"/>
    </row>
    <row r="494" spans="1:6" ht="13.5" customHeight="1">
      <c r="A494" s="126" t="s">
        <v>101</v>
      </c>
      <c r="B494" s="129">
        <v>85.7</v>
      </c>
      <c r="C494" s="129">
        <v>71.1</v>
      </c>
      <c r="D494" s="129">
        <v>54.9</v>
      </c>
      <c r="E494" s="129">
        <v>47.2</v>
      </c>
      <c r="F494" s="129">
        <f>SUM(B494:E494)</f>
        <v>258.90000000000003</v>
      </c>
    </row>
    <row r="495" spans="1:6" ht="13.5" customHeight="1">
      <c r="A495" s="126" t="s">
        <v>135</v>
      </c>
      <c r="B495" s="129">
        <v>-3.9</v>
      </c>
      <c r="C495" s="129">
        <v>-1</v>
      </c>
      <c r="D495" s="129">
        <v>-1.6</v>
      </c>
      <c r="E495" s="129">
        <v>-5.9</v>
      </c>
      <c r="F495" s="129">
        <f>SUM(B495:E495)</f>
        <v>-12.4</v>
      </c>
    </row>
    <row r="496" spans="1:6" ht="13.5" customHeight="1">
      <c r="A496" s="126" t="s">
        <v>102</v>
      </c>
      <c r="B496" s="129">
        <v>-60.6</v>
      </c>
      <c r="C496" s="129">
        <v>-59.7</v>
      </c>
      <c r="D496" s="129">
        <v>-61.2</v>
      </c>
      <c r="E496" s="129">
        <v>-40.1</v>
      </c>
      <c r="F496" s="129">
        <f>SUM(B496:E496)</f>
        <v>-221.6</v>
      </c>
    </row>
    <row r="497" spans="2:6" ht="13.5" customHeight="1">
      <c r="B497" s="218"/>
      <c r="C497" s="218"/>
      <c r="D497" s="218"/>
      <c r="E497" s="126"/>
      <c r="F497" s="126"/>
    </row>
    <row r="498" spans="1:6" ht="13.5" customHeight="1">
      <c r="A498" s="93" t="s">
        <v>128</v>
      </c>
      <c r="B498" s="136"/>
      <c r="C498" s="136"/>
      <c r="D498" s="136"/>
      <c r="E498" s="136"/>
      <c r="F498" s="136"/>
    </row>
    <row r="499" spans="1:6" ht="13.5" customHeight="1">
      <c r="A499" s="140" t="s">
        <v>199</v>
      </c>
      <c r="B499" s="146">
        <v>229311000</v>
      </c>
      <c r="C499" s="146">
        <v>225576000</v>
      </c>
      <c r="D499" s="146">
        <v>226459000</v>
      </c>
      <c r="E499" s="145">
        <v>224529000</v>
      </c>
      <c r="F499" s="147">
        <f>E499</f>
        <v>224529000</v>
      </c>
    </row>
    <row r="500" spans="1:6" ht="13.5" customHeight="1">
      <c r="A500" s="126" t="s">
        <v>143</v>
      </c>
      <c r="B500" s="146">
        <v>236804000</v>
      </c>
      <c r="C500" s="146">
        <v>228549000</v>
      </c>
      <c r="D500" s="145">
        <v>227116000</v>
      </c>
      <c r="E500" s="145">
        <v>228323000</v>
      </c>
      <c r="F500" s="147">
        <v>229550000</v>
      </c>
    </row>
    <row r="501" spans="1:6" ht="13.5" customHeight="1">
      <c r="A501" s="126" t="s">
        <v>200</v>
      </c>
      <c r="B501" s="146">
        <v>892000</v>
      </c>
      <c r="C501" s="146">
        <v>4006000</v>
      </c>
      <c r="D501" s="145">
        <v>1282000</v>
      </c>
      <c r="E501" s="145">
        <v>2600000</v>
      </c>
      <c r="F501" s="147">
        <f>SUM(B501:E501)</f>
        <v>8780000</v>
      </c>
    </row>
    <row r="502" spans="1:6" ht="13.5" customHeight="1">
      <c r="A502" s="126"/>
      <c r="B502" s="146"/>
      <c r="C502" s="146"/>
      <c r="D502" s="145"/>
      <c r="E502" s="145"/>
      <c r="F502" s="147"/>
    </row>
    <row r="503" spans="1:6" ht="13.5" customHeight="1">
      <c r="A503" s="93" t="s">
        <v>103</v>
      </c>
      <c r="B503" s="136"/>
      <c r="C503" s="136"/>
      <c r="D503" s="136"/>
      <c r="E503" s="136"/>
      <c r="F503" s="136"/>
    </row>
    <row r="504" spans="1:7" s="126" customFormat="1" ht="13.5" customHeight="1">
      <c r="A504" s="163" t="s">
        <v>111</v>
      </c>
      <c r="G504" s="148"/>
    </row>
    <row r="505" spans="1:6" ht="13.5" customHeight="1">
      <c r="A505" s="140" t="s">
        <v>163</v>
      </c>
      <c r="B505" s="146">
        <v>3117400</v>
      </c>
      <c r="C505" s="146">
        <v>3155000</v>
      </c>
      <c r="D505" s="146">
        <v>3201100</v>
      </c>
      <c r="E505" s="145">
        <v>3251400</v>
      </c>
      <c r="F505" s="147">
        <v>3251400</v>
      </c>
    </row>
    <row r="506" spans="1:6" ht="13.5" customHeight="1">
      <c r="A506" s="140" t="s">
        <v>112</v>
      </c>
      <c r="B506" s="145"/>
      <c r="C506" s="145"/>
      <c r="D506" s="145"/>
      <c r="E506" s="145"/>
      <c r="F506" s="130">
        <v>2291300</v>
      </c>
    </row>
    <row r="507" spans="1:6" ht="13.5" customHeight="1">
      <c r="A507" s="140" t="s">
        <v>113</v>
      </c>
      <c r="B507" s="145"/>
      <c r="C507" s="145"/>
      <c r="D507" s="145"/>
      <c r="E507" s="145"/>
      <c r="F507" s="130">
        <v>125000</v>
      </c>
    </row>
    <row r="508" spans="1:6" ht="13.5" customHeight="1">
      <c r="A508" s="140" t="s">
        <v>114</v>
      </c>
      <c r="B508" s="145"/>
      <c r="C508" s="145"/>
      <c r="D508" s="145"/>
      <c r="E508" s="145"/>
      <c r="F508" s="130">
        <v>175000</v>
      </c>
    </row>
    <row r="509" spans="1:6" ht="13.5" customHeight="1">
      <c r="A509" s="140" t="s">
        <v>115</v>
      </c>
      <c r="B509" s="145"/>
      <c r="C509" s="145"/>
      <c r="D509" s="145"/>
      <c r="E509" s="145"/>
      <c r="F509" s="130">
        <v>289400</v>
      </c>
    </row>
    <row r="510" spans="1:6" ht="13.5" customHeight="1">
      <c r="A510" s="140" t="s">
        <v>116</v>
      </c>
      <c r="B510" s="145"/>
      <c r="C510" s="145"/>
      <c r="D510" s="145"/>
      <c r="E510" s="145"/>
      <c r="F510" s="130">
        <v>92200</v>
      </c>
    </row>
    <row r="511" spans="2:6" ht="13.5" customHeight="1">
      <c r="B511" s="145"/>
      <c r="C511" s="145"/>
      <c r="D511" s="145"/>
      <c r="E511" s="145"/>
      <c r="F511" s="130"/>
    </row>
    <row r="512" spans="1:7" s="126" customFormat="1" ht="13.5" customHeight="1">
      <c r="A512" s="140" t="s">
        <v>117</v>
      </c>
      <c r="F512" s="130">
        <v>2221200</v>
      </c>
      <c r="G512" s="148"/>
    </row>
    <row r="513" spans="1:6" ht="13.5" customHeight="1">
      <c r="A513" s="148" t="s">
        <v>204</v>
      </c>
      <c r="B513" s="145"/>
      <c r="C513" s="145"/>
      <c r="D513" s="145"/>
      <c r="E513" s="145"/>
      <c r="F513" s="130">
        <v>272300</v>
      </c>
    </row>
    <row r="514" spans="2:6" ht="13.5" customHeight="1">
      <c r="B514" s="146"/>
      <c r="C514" s="146"/>
      <c r="D514" s="145"/>
      <c r="E514" s="145"/>
      <c r="F514" s="147"/>
    </row>
    <row r="515" spans="1:6" ht="76.5" customHeight="1">
      <c r="A515" s="423" t="s">
        <v>278</v>
      </c>
      <c r="B515" s="423"/>
      <c r="C515" s="423"/>
      <c r="D515" s="423"/>
      <c r="E515" s="423"/>
      <c r="F515" s="423"/>
    </row>
    <row r="516" spans="1:7" s="391" customFormat="1" ht="62.25" customHeight="1">
      <c r="A516" s="424" t="s">
        <v>205</v>
      </c>
      <c r="B516" s="424"/>
      <c r="C516" s="424"/>
      <c r="D516" s="424"/>
      <c r="E516" s="424"/>
      <c r="F516" s="424"/>
      <c r="G516" s="390"/>
    </row>
    <row r="517" spans="1:6" ht="77.25" customHeight="1">
      <c r="A517" s="423" t="s">
        <v>206</v>
      </c>
      <c r="B517" s="423"/>
      <c r="C517" s="423"/>
      <c r="D517" s="423"/>
      <c r="E517" s="423"/>
      <c r="F517" s="423"/>
    </row>
    <row r="518" spans="1:6" ht="13.5" customHeight="1">
      <c r="A518" s="149"/>
      <c r="B518" s="149"/>
      <c r="C518" s="149"/>
      <c r="D518" s="149"/>
      <c r="E518" s="149"/>
      <c r="F518" s="149"/>
    </row>
    <row r="519" spans="1:7" s="126" customFormat="1" ht="13.5" customHeight="1">
      <c r="A519" s="266"/>
      <c r="B519" s="267"/>
      <c r="C519" s="267"/>
      <c r="D519" s="267"/>
      <c r="E519" s="267"/>
      <c r="F519" s="267"/>
      <c r="G519" s="148"/>
    </row>
    <row r="520" spans="1:6" ht="13.5" customHeight="1">
      <c r="A520" s="140" t="s">
        <v>104</v>
      </c>
      <c r="B520" s="144">
        <f>+B448</f>
        <v>165.9</v>
      </c>
      <c r="C520" s="144">
        <f>+C448</f>
        <v>165.4</v>
      </c>
      <c r="D520" s="144">
        <f>+D448</f>
        <v>163.4</v>
      </c>
      <c r="E520" s="144">
        <f>+E448</f>
        <v>159.5</v>
      </c>
      <c r="F520" s="144">
        <f>SUM(B520:E520)</f>
        <v>654.2</v>
      </c>
    </row>
    <row r="521" spans="1:8" ht="13.5" customHeight="1">
      <c r="A521" s="140" t="s">
        <v>132</v>
      </c>
      <c r="B521" s="164">
        <v>-1.5</v>
      </c>
      <c r="C521" s="164">
        <v>-3.7</v>
      </c>
      <c r="D521" s="164">
        <v>-13.3</v>
      </c>
      <c r="E521" s="164">
        <v>-7.4</v>
      </c>
      <c r="F521" s="164">
        <v>-25.9</v>
      </c>
      <c r="H521" s="128"/>
    </row>
    <row r="522" spans="1:8" ht="13.5" customHeight="1">
      <c r="A522" s="140" t="s">
        <v>144</v>
      </c>
      <c r="B522" s="144">
        <f>SUM(B520:B521)</f>
        <v>164.4</v>
      </c>
      <c r="C522" s="144">
        <f>SUM(C520:C521)</f>
        <v>161.70000000000002</v>
      </c>
      <c r="D522" s="144">
        <f>SUM(D520:D521)</f>
        <v>150.1</v>
      </c>
      <c r="E522" s="144">
        <f>SUM(E520:E521)</f>
        <v>152.1</v>
      </c>
      <c r="F522" s="144">
        <f>SUM(F520:F521)</f>
        <v>628.3000000000001</v>
      </c>
      <c r="H522" s="141"/>
    </row>
    <row r="523" spans="2:8" ht="13.5" customHeight="1">
      <c r="B523" s="146"/>
      <c r="C523" s="146"/>
      <c r="D523" s="146"/>
      <c r="E523" s="146"/>
      <c r="F523" s="146"/>
      <c r="H523" s="143"/>
    </row>
    <row r="524" spans="1:8" ht="13.5" customHeight="1">
      <c r="A524" s="140" t="s">
        <v>105</v>
      </c>
      <c r="B524" s="155">
        <v>0.09</v>
      </c>
      <c r="C524" s="155">
        <f>+C449</f>
        <v>0.05</v>
      </c>
      <c r="D524" s="155">
        <f>+D449</f>
        <v>-0.04</v>
      </c>
      <c r="E524" s="155">
        <f>+E449</f>
        <v>0.01</v>
      </c>
      <c r="F524" s="155">
        <f>+F449</f>
        <v>0.03</v>
      </c>
      <c r="H524" s="141"/>
    </row>
    <row r="525" spans="1:6" ht="13.5" customHeight="1">
      <c r="A525" s="140" t="s">
        <v>132</v>
      </c>
      <c r="B525" s="165">
        <v>0.01</v>
      </c>
      <c r="C525" s="165">
        <v>0.02</v>
      </c>
      <c r="D525" s="165">
        <v>0.07</v>
      </c>
      <c r="E525" s="165">
        <v>0.03</v>
      </c>
      <c r="F525" s="165">
        <v>0.03</v>
      </c>
    </row>
    <row r="526" spans="1:6" ht="13.5" customHeight="1">
      <c r="A526" s="140" t="s">
        <v>145</v>
      </c>
      <c r="B526" s="155">
        <f>SUM(B524:B525)</f>
        <v>0.09999999999999999</v>
      </c>
      <c r="C526" s="155">
        <f>SUM(C524:C525)</f>
        <v>0.07</v>
      </c>
      <c r="D526" s="155">
        <f>SUM(D524:D525)</f>
        <v>0.030000000000000006</v>
      </c>
      <c r="E526" s="155">
        <f>SUM(E524:E525)</f>
        <v>0.04</v>
      </c>
      <c r="F526" s="155">
        <f>SUM(F524:F525)</f>
        <v>0.06</v>
      </c>
    </row>
    <row r="527" spans="2:6" ht="13.5" customHeight="1">
      <c r="B527" s="127"/>
      <c r="C527" s="127"/>
      <c r="D527" s="127"/>
      <c r="E527" s="127"/>
      <c r="F527" s="127"/>
    </row>
    <row r="528" spans="1:6" ht="13.5" customHeight="1">
      <c r="A528" s="140" t="s">
        <v>106</v>
      </c>
      <c r="B528" s="129">
        <v>17.6</v>
      </c>
      <c r="C528" s="129">
        <f>+C450</f>
        <v>11.8</v>
      </c>
      <c r="D528" s="129">
        <f>+D450</f>
        <v>-3.9</v>
      </c>
      <c r="E528" s="129">
        <f>+E450</f>
        <v>6.4</v>
      </c>
      <c r="F528" s="129">
        <f>+F450</f>
        <v>31.900000000000006</v>
      </c>
    </row>
    <row r="529" spans="1:6" ht="13.5" customHeight="1">
      <c r="A529" s="140" t="s">
        <v>132</v>
      </c>
      <c r="B529" s="151">
        <v>1.5</v>
      </c>
      <c r="C529" s="151">
        <v>3.7</v>
      </c>
      <c r="D529" s="151">
        <v>13.3</v>
      </c>
      <c r="E529" s="151">
        <v>7.4</v>
      </c>
      <c r="F529" s="151">
        <v>25.9</v>
      </c>
    </row>
    <row r="530" spans="1:6" ht="13.5" customHeight="1">
      <c r="A530" s="140" t="s">
        <v>107</v>
      </c>
      <c r="B530" s="151">
        <v>0</v>
      </c>
      <c r="C530" s="151">
        <v>0</v>
      </c>
      <c r="D530" s="151">
        <v>0</v>
      </c>
      <c r="E530" s="151">
        <v>-3.8</v>
      </c>
      <c r="F530" s="151">
        <v>-3.8</v>
      </c>
    </row>
    <row r="531" spans="1:6" ht="13.5" customHeight="1">
      <c r="A531" s="140" t="s">
        <v>118</v>
      </c>
      <c r="B531" s="164">
        <v>-0.4</v>
      </c>
      <c r="C531" s="164">
        <v>-1.1</v>
      </c>
      <c r="D531" s="164">
        <v>-3.6</v>
      </c>
      <c r="E531" s="164">
        <v>-2</v>
      </c>
      <c r="F531" s="153">
        <v>-7.1</v>
      </c>
    </row>
    <row r="532" spans="1:6" ht="13.5" customHeight="1">
      <c r="A532" s="140" t="s">
        <v>146</v>
      </c>
      <c r="B532" s="144">
        <f>SUM(B528:B531)</f>
        <v>18.700000000000003</v>
      </c>
      <c r="C532" s="144">
        <f>SUM(C528:C531)</f>
        <v>14.4</v>
      </c>
      <c r="D532" s="144">
        <f>SUM(D528:D531)</f>
        <v>5.800000000000001</v>
      </c>
      <c r="E532" s="144">
        <f>SUM(E528:E531)</f>
        <v>8</v>
      </c>
      <c r="F532" s="144">
        <f>SUM(F528:F531)</f>
        <v>46.900000000000006</v>
      </c>
    </row>
    <row r="533" spans="2:6" ht="13.5" customHeight="1">
      <c r="B533" s="144"/>
      <c r="C533" s="144"/>
      <c r="D533" s="144"/>
      <c r="E533" s="144"/>
      <c r="F533" s="144"/>
    </row>
    <row r="534" spans="1:6" ht="13.5" customHeight="1">
      <c r="A534" s="126" t="s">
        <v>194</v>
      </c>
      <c r="B534" s="172">
        <v>0.07</v>
      </c>
      <c r="C534" s="172">
        <v>0.05</v>
      </c>
      <c r="D534" s="172">
        <v>-0.02</v>
      </c>
      <c r="E534" s="172">
        <v>0.03</v>
      </c>
      <c r="F534" s="172">
        <v>0.14</v>
      </c>
    </row>
    <row r="535" spans="1:6" ht="13.5" customHeight="1">
      <c r="A535" s="126" t="s">
        <v>133</v>
      </c>
      <c r="B535" s="223">
        <v>0.01</v>
      </c>
      <c r="C535" s="223">
        <v>0.01</v>
      </c>
      <c r="D535" s="223">
        <v>0.06</v>
      </c>
      <c r="E535" s="223">
        <v>0.03</v>
      </c>
      <c r="F535" s="223">
        <v>0.11</v>
      </c>
    </row>
    <row r="536" spans="1:6" ht="13.5" customHeight="1">
      <c r="A536" s="126" t="s">
        <v>107</v>
      </c>
      <c r="B536" s="223">
        <v>0</v>
      </c>
      <c r="C536" s="223">
        <v>0</v>
      </c>
      <c r="D536" s="223">
        <v>0</v>
      </c>
      <c r="E536" s="223">
        <v>-0.02</v>
      </c>
      <c r="F536" s="223">
        <v>-0.02</v>
      </c>
    </row>
    <row r="537" spans="1:6" ht="13.5" customHeight="1">
      <c r="A537" s="126" t="s">
        <v>118</v>
      </c>
      <c r="B537" s="161">
        <v>0</v>
      </c>
      <c r="C537" s="161">
        <v>0</v>
      </c>
      <c r="D537" s="161">
        <v>-0.01</v>
      </c>
      <c r="E537" s="161">
        <v>-0.01</v>
      </c>
      <c r="F537" s="161">
        <v>-0.03</v>
      </c>
    </row>
    <row r="538" spans="1:6" ht="13.5" customHeight="1">
      <c r="A538" s="126" t="s">
        <v>195</v>
      </c>
      <c r="B538" s="172">
        <f>SUM(B534:B535)</f>
        <v>0.08</v>
      </c>
      <c r="C538" s="172">
        <v>0.06</v>
      </c>
      <c r="D538" s="172">
        <v>0.03</v>
      </c>
      <c r="E538" s="172">
        <v>0.03</v>
      </c>
      <c r="F538" s="172">
        <v>0.2</v>
      </c>
    </row>
    <row r="539" spans="1:6" ht="13.5" customHeight="1">
      <c r="A539" s="126"/>
      <c r="B539" s="142"/>
      <c r="C539" s="142"/>
      <c r="D539" s="142"/>
      <c r="E539" s="142"/>
      <c r="F539" s="142"/>
    </row>
    <row r="540" spans="1:6" ht="13.5" customHeight="1">
      <c r="A540" s="126" t="s">
        <v>126</v>
      </c>
      <c r="B540" s="126"/>
      <c r="C540" s="126"/>
      <c r="D540" s="126"/>
      <c r="E540" s="126"/>
      <c r="F540" s="126"/>
    </row>
    <row r="541" spans="1:6" ht="13.5" customHeight="1">
      <c r="A541" s="126" t="s">
        <v>127</v>
      </c>
      <c r="B541" s="126"/>
      <c r="C541" s="126"/>
      <c r="D541" s="126"/>
      <c r="E541" s="126"/>
      <c r="F541" s="126"/>
    </row>
    <row r="542" spans="2:6" ht="13.5" customHeight="1">
      <c r="B542" s="150"/>
      <c r="C542" s="150"/>
      <c r="D542" s="150"/>
      <c r="E542" s="150"/>
      <c r="F542" s="150"/>
    </row>
  </sheetData>
  <mergeCells count="15">
    <mergeCell ref="A74:F74"/>
    <mergeCell ref="A76:F76"/>
    <mergeCell ref="A187:F187"/>
    <mergeCell ref="A188:F188"/>
    <mergeCell ref="A75:F75"/>
    <mergeCell ref="A189:F189"/>
    <mergeCell ref="A301:F301"/>
    <mergeCell ref="A413:F413"/>
    <mergeCell ref="A517:F517"/>
    <mergeCell ref="A299:F299"/>
    <mergeCell ref="A300:F300"/>
    <mergeCell ref="A515:F515"/>
    <mergeCell ref="A516:F516"/>
    <mergeCell ref="A411:F411"/>
    <mergeCell ref="A412:F412"/>
  </mergeCells>
  <printOptions/>
  <pageMargins left="0.75" right="0.5" top="0.5" bottom="0.12" header="0" footer="0"/>
  <pageSetup fitToHeight="5" horizontalDpi="1200" verticalDpi="1200" orientation="portrait" scale="69" r:id="rId2"/>
  <rowBreaks count="7" manualBreakCount="7">
    <brk id="72" max="5" man="1"/>
    <brk id="109" max="5" man="1"/>
    <brk id="186" max="5" man="1"/>
    <brk id="221" max="5" man="1"/>
    <brk id="297" max="5" man="1"/>
    <brk id="334" max="5" man="1"/>
    <brk id="438"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Autodesk,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Marlene Peterson</dc:creator>
  <cp:keywords/>
  <dc:description/>
  <cp:lastModifiedBy>clancyj</cp:lastModifiedBy>
  <cp:lastPrinted>2006-08-17T02:47:06Z</cp:lastPrinted>
  <dcterms:created xsi:type="dcterms:W3CDTF">2003-05-05T17:01:22Z</dcterms:created>
  <dcterms:modified xsi:type="dcterms:W3CDTF">2006-08-17T23:21:30Z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